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ufin/Desktop/01 Rufin MacBook/UNCC Data Analytics Bootcamp/03 GitHub Repositories/MyFirstRepo/excel-challenge/Starter_Code/"/>
    </mc:Choice>
  </mc:AlternateContent>
  <xr:revisionPtr revIDLastSave="0" documentId="13_ncr:1_{7B621953-29F9-C747-A962-2B4AAB6126E7}" xr6:coauthVersionLast="47" xr6:coauthVersionMax="47" xr10:uidLastSave="{00000000-0000-0000-0000-000000000000}"/>
  <bookViews>
    <workbookView xWindow="100" yWindow="500" windowWidth="26500" windowHeight="19640" activeTab="5" xr2:uid="{00000000-000D-0000-FFFF-FFFF00000000}"/>
  </bookViews>
  <sheets>
    <sheet name="Crowdfunding" sheetId="1" r:id="rId1"/>
    <sheet name="Campaign Stat Pivot - Cnty&amp;Cat" sheetId="3" r:id="rId2"/>
    <sheet name="Campaign Stat Pivot - Sub-Cat" sheetId="4" r:id="rId3"/>
    <sheet name="Campaign Stat Pivot - Dt Crtd" sheetId="6" r:id="rId4"/>
    <sheet name="Crowdfunding Goal Analysis" sheetId="7" r:id="rId5"/>
    <sheet name="Campaign Backers" sheetId="8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4" l="1"/>
  <c r="C68" i="4"/>
  <c r="C69" i="4"/>
  <c r="B76" i="4"/>
  <c r="B63" i="4"/>
  <c r="B52" i="3"/>
  <c r="B58" i="3"/>
  <c r="B46" i="3"/>
  <c r="C60" i="6"/>
  <c r="C55" i="6"/>
  <c r="C54" i="6"/>
  <c r="C53" i="6"/>
  <c r="C75" i="4"/>
  <c r="C74" i="4"/>
  <c r="C73" i="4"/>
  <c r="C67" i="4"/>
  <c r="C66" i="4"/>
  <c r="C57" i="3"/>
  <c r="C56" i="3"/>
  <c r="C55" i="3"/>
  <c r="C51" i="3"/>
  <c r="C50" i="3"/>
  <c r="C49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L7" i="8"/>
  <c r="K7" i="8"/>
  <c r="L6" i="8"/>
  <c r="K6" i="8"/>
  <c r="L4" i="8"/>
  <c r="K4" i="8"/>
  <c r="K5" i="8"/>
  <c r="L5" i="8"/>
  <c r="L3" i="8"/>
  <c r="K3" i="8"/>
  <c r="L2" i="8"/>
  <c r="K2" i="8"/>
  <c r="L9" i="8"/>
  <c r="K9" i="8"/>
  <c r="C76" i="4"/>
  <c r="C70" i="4"/>
  <c r="C63" i="4"/>
  <c r="C52" i="3"/>
  <c r="C58" i="3"/>
  <c r="C46" i="3"/>
  <c r="C63" i="6"/>
  <c r="C62" i="6"/>
  <c r="C61" i="6"/>
  <c r="C56" i="6"/>
  <c r="E52" i="3" l="1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C3" i="7"/>
  <c r="D3" i="7"/>
  <c r="B3" i="7"/>
  <c r="D13" i="7"/>
  <c r="C13" i="7"/>
  <c r="B13" i="7"/>
  <c r="D2" i="7"/>
  <c r="C2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10" i="7" l="1"/>
  <c r="F10" i="7" s="1"/>
  <c r="E6" i="7"/>
  <c r="F6" i="7" s="1"/>
  <c r="E2" i="7"/>
  <c r="G2" i="7" s="1"/>
  <c r="H10" i="7"/>
  <c r="E7" i="7"/>
  <c r="H7" i="7" s="1"/>
  <c r="G11" i="7"/>
  <c r="E12" i="7"/>
  <c r="F12" i="7" s="1"/>
  <c r="E4" i="7"/>
  <c r="H4" i="7" s="1"/>
  <c r="E11" i="7"/>
  <c r="F11" i="7" s="1"/>
  <c r="E3" i="7"/>
  <c r="F3" i="7" s="1"/>
  <c r="E9" i="7"/>
  <c r="G9" i="7" s="1"/>
  <c r="E8" i="7"/>
  <c r="F8" i="7" s="1"/>
  <c r="E13" i="7"/>
  <c r="F13" i="7" s="1"/>
  <c r="E5" i="7"/>
  <c r="F5" i="7" s="1"/>
  <c r="G10" i="7" l="1"/>
  <c r="G6" i="7"/>
  <c r="H5" i="7"/>
  <c r="G7" i="7"/>
  <c r="H6" i="7"/>
  <c r="G5" i="7"/>
  <c r="F2" i="7"/>
  <c r="H2" i="7"/>
  <c r="F7" i="7"/>
  <c r="F4" i="7"/>
  <c r="G12" i="7"/>
  <c r="H11" i="7"/>
  <c r="H9" i="7"/>
  <c r="H8" i="7"/>
  <c r="H3" i="7"/>
  <c r="F9" i="7"/>
  <c r="G4" i="7"/>
  <c r="H12" i="7"/>
  <c r="G13" i="7"/>
  <c r="H13" i="7"/>
  <c r="G3" i="7"/>
  <c r="G8" i="7"/>
</calcChain>
</file>

<file path=xl/sharedStrings.xml><?xml version="1.0" encoding="utf-8"?>
<sst xmlns="http://schemas.openxmlformats.org/spreadsheetml/2006/main" count="7106" uniqueCount="2133">
  <si>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</si>
  <si>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</si>
  <si>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</si>
  <si>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</si>
  <si>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</si>
  <si>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</si>
  <si>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</si>
  <si>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</si>
  <si>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</si>
  <si>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</si>
  <si>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</si>
  <si>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</si>
  <si>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</si>
  <si>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</si>
  <si>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</si>
  <si>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</si>
  <si>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</si>
  <si>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</si>
  <si>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</si>
  <si>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</si>
  <si>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</si>
  <si>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</si>
  <si>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</si>
  <si>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</si>
  <si>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</si>
  <si>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</si>
  <si>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</si>
  <si>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</si>
  <si>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</si>
  <si>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</si>
  <si>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</si>
  <si>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</si>
  <si>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</si>
  <si>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</si>
  <si>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</si>
  <si>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</si>
  <si>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</si>
  <si>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</si>
  <si>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</si>
  <si>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</si>
  <si>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</si>
  <si>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</si>
  <si>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</si>
  <si>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</si>
  <si>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</si>
  <si>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</si>
  <si>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</si>
  <si>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</si>
  <si>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</si>
  <si>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</si>
  <si>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</si>
  <si>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</si>
  <si>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</si>
  <si>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</si>
  <si>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</si>
  <si>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</si>
  <si>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</si>
  <si>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</si>
  <si>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</si>
  <si>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</si>
  <si>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</si>
  <si>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</si>
  <si>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</si>
  <si>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</si>
  <si>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</si>
  <si>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</si>
  <si>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</si>
  <si>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</si>
  <si>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</si>
  <si>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</si>
  <si>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</si>
  <si>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</si>
  <si>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</si>
  <si>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</si>
  <si>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</si>
  <si>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</si>
  <si>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</si>
  <si>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</si>
  <si>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</si>
  <si>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</si>
  <si>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</si>
  <si>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</si>
  <si>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</si>
  <si>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</si>
  <si>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</si>
  <si>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</si>
  <si>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</si>
  <si>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</si>
  <si>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</si>
  <si>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</si>
  <si>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</si>
  <si>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</si>
  <si>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</si>
  <si>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</si>
  <si>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</si>
  <si>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</si>
  <si>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</si>
  <si>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</si>
  <si>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</si>
  <si>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</si>
  <si>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</si>
  <si>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</si>
  <si>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</si>
  <si>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</si>
  <si>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</si>
  <si>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</si>
  <si>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</si>
  <si>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</si>
  <si>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</si>
  <si>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</si>
  <si>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</si>
  <si>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</si>
  <si>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</si>
  <si>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</si>
  <si>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</si>
  <si>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</si>
  <si>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</si>
  <si>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</si>
  <si>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</si>
  <si>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</si>
  <si>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</si>
  <si>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</si>
  <si>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</si>
  <si>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</si>
  <si>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</si>
  <si>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</si>
  <si>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</si>
  <si>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</si>
  <si>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</si>
  <si>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</si>
  <si>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</si>
  <si>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</si>
  <si>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</si>
  <si>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</si>
  <si>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</si>
  <si>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</si>
  <si>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</si>
  <si>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</si>
  <si>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</si>
  <si>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</si>
  <si>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</si>
  <si>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</si>
  <si>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</si>
  <si>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</si>
  <si>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</si>
  <si>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</si>
  <si>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</si>
  <si>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</si>
  <si>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</si>
  <si>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</si>
  <si>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</si>
  <si>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</si>
  <si>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</si>
  <si>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</si>
  <si>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</si>
  <si>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</si>
  <si>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</si>
  <si>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</si>
  <si>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</si>
  <si>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</si>
  <si>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</si>
  <si>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</si>
  <si>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</si>
  <si>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</si>
  <si>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</si>
  <si>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</si>
  <si>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</si>
  <si>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</si>
  <si>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</si>
  <si>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</si>
  <si>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</si>
  <si>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</si>
  <si>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</si>
  <si>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</si>
  <si>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</si>
  <si>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</si>
  <si>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</si>
  <si>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</si>
  <si>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</si>
  <si>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</si>
  <si>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</si>
  <si>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</si>
  <si>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</si>
  <si>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</si>
  <si>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</si>
  <si>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</si>
  <si>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</si>
  <si>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</si>
  <si>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</si>
  <si>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</si>
  <si>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</si>
  <si>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</si>
  <si>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</si>
  <si>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</si>
  <si>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</si>
  <si>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</si>
  <si>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</si>
  <si>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</si>
  <si>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</si>
  <si>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</si>
  <si>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</si>
  <si>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</si>
  <si>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</si>
  <si>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</si>
  <si>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</si>
  <si>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</si>
  <si>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</si>
  <si>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</si>
  <si>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</si>
  <si>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</si>
  <si>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</si>
  <si>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</si>
  <si>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</si>
  <si>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</si>
  <si>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</si>
  <si>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</si>
  <si>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</si>
  <si>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</si>
  <si>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</si>
  <si>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</si>
  <si>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</si>
  <si>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</si>
  <si>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</si>
  <si>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</si>
  <si>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</si>
  <si>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</si>
  <si>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</si>
  <si>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</si>
  <si>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</si>
  <si>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</si>
  <si>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</si>
  <si>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</si>
  <si>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</si>
  <si>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</si>
  <si>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</si>
  <si>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</si>
  <si>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</si>
  <si>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</si>
  <si>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</si>
  <si>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</si>
  <si>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</si>
  <si>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</si>
  <si>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</si>
  <si>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</si>
  <si>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</si>
  <si>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</si>
  <si>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</si>
  <si>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</si>
  <si>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</si>
  <si>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</si>
  <si>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</si>
  <si>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</si>
  <si>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</si>
  <si>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</si>
  <si>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</si>
  <si>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</si>
  <si>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</si>
  <si>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</si>
  <si>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</si>
  <si>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</si>
  <si>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</si>
  <si>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</si>
  <si>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</si>
  <si>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</si>
  <si>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</si>
  <si>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</si>
  <si>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</si>
  <si>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</si>
  <si>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</si>
  <si>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</si>
  <si>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</si>
  <si>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</si>
  <si>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</si>
  <si>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</si>
  <si>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</si>
  <si>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</si>
  <si>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</si>
  <si>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</si>
  <si>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</si>
  <si>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</si>
  <si>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</si>
  <si>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</si>
  <si>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</si>
  <si>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</si>
  <si>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</si>
  <si>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</si>
  <si>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</si>
  <si>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</si>
  <si>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</si>
  <si>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</si>
  <si>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</si>
  <si>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</si>
  <si>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</si>
  <si>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</si>
  <si>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</si>
  <si>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</si>
  <si>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</si>
  <si>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</si>
  <si>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</si>
  <si>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</si>
  <si>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</si>
  <si>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</si>
  <si>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</si>
  <si>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</si>
  <si>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</si>
  <si>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</si>
  <si>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</si>
  <si>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</si>
  <si>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</si>
  <si>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</si>
  <si>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</si>
  <si>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</si>
  <si>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</si>
  <si>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</si>
  <si>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</si>
  <si>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</si>
  <si>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</si>
  <si>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</si>
  <si>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</si>
  <si>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</si>
  <si>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</si>
  <si>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</si>
  <si>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</si>
  <si>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</si>
  <si>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</si>
  <si>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</si>
  <si>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</si>
  <si>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</si>
  <si>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</si>
  <si>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</si>
  <si>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</si>
  <si>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</si>
  <si>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</si>
  <si>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</si>
  <si>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</si>
  <si>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</si>
  <si>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</si>
  <si>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</si>
  <si>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</si>
  <si>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</si>
  <si>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</si>
  <si>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</si>
  <si>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</si>
  <si>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</si>
  <si>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</si>
  <si>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</si>
  <si>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</si>
  <si>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</si>
  <si>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</si>
  <si>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</si>
  <si>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</si>
  <si>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</si>
  <si>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</si>
  <si>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</si>
  <si>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</si>
  <si>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</si>
  <si>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</si>
  <si>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</si>
  <si>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</si>
  <si>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</si>
  <si>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</si>
  <si>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</si>
  <si>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</si>
  <si>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</si>
  <si>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</si>
  <si>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</si>
  <si>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</si>
  <si>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</si>
  <si>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</si>
  <si>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</si>
  <si>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</si>
  <si>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</si>
  <si>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</si>
  <si>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</si>
  <si>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</si>
  <si>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</si>
  <si>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</si>
  <si>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</si>
  <si>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</si>
  <si>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</si>
  <si>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</si>
  <si>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</si>
  <si>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</si>
  <si>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</si>
  <si>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</si>
  <si>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</si>
  <si>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</si>
  <si>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</si>
  <si>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</si>
  <si>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</si>
  <si>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</si>
  <si>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</si>
  <si>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</si>
  <si>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</si>
  <si>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</si>
  <si>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</si>
  <si>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</si>
  <si>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</si>
  <si>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</si>
  <si>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</si>
  <si>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</si>
  <si>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</si>
  <si>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</si>
  <si>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</si>
  <si>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</si>
  <si>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</si>
  <si>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</si>
  <si>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</si>
  <si>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</si>
  <si>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</si>
  <si>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</si>
  <si>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</si>
  <si>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</si>
  <si>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</si>
  <si>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</si>
  <si>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</si>
  <si>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</si>
  <si>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</si>
  <si>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</si>
  <si>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</si>
  <si>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</si>
  <si>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</si>
  <si>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</si>
  <si>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</si>
  <si>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</si>
  <si>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</si>
  <si>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</si>
  <si>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</si>
  <si>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</si>
  <si>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</si>
  <si>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</si>
  <si>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</si>
  <si>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</si>
  <si>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</si>
  <si>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</si>
  <si>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</si>
  <si>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</si>
  <si>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</si>
  <si>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</si>
  <si>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</si>
  <si>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</si>
  <si>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</si>
  <si>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</si>
  <si>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</si>
  <si>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</si>
  <si>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</si>
  <si>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</si>
  <si>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</si>
  <si>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</si>
  <si>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</si>
  <si>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</si>
  <si>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</si>
  <si>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</si>
  <si>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</si>
  <si>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</si>
  <si>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</si>
  <si>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</si>
  <si>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</si>
  <si>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</si>
  <si>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</si>
  <si>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</si>
  <si>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</si>
  <si>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</si>
  <si>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</si>
  <si>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</si>
  <si>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</si>
  <si>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</si>
  <si>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</si>
  <si>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</si>
  <si>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</si>
  <si>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</si>
  <si>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</si>
  <si>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</si>
  <si>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</si>
  <si>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</si>
  <si>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</si>
  <si>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</si>
  <si>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</si>
  <si>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</si>
  <si>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</si>
  <si>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</si>
  <si>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</si>
  <si>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</si>
  <si>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</si>
  <si>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</si>
  <si>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</si>
  <si>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</si>
  <si>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</si>
  <si>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</si>
  <si>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</si>
  <si>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</si>
  <si>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</si>
  <si>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</si>
  <si>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</si>
  <si>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</si>
  <si>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</si>
  <si>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</si>
  <si>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</si>
  <si>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</si>
  <si>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</si>
  <si>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</si>
  <si>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</si>
  <si>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</si>
  <si>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</si>
  <si>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</si>
  <si>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</si>
  <si>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</si>
  <si>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</si>
  <si>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</si>
  <si>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</si>
  <si>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</si>
  <si>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</si>
  <si>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</si>
  <si>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</si>
  <si>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</si>
  <si>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</si>
  <si>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</si>
  <si>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</si>
  <si>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</si>
  <si>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</si>
  <si>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</si>
  <si>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</si>
  <si>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</si>
  <si>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</si>
  <si>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</si>
  <si>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</si>
  <si>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</si>
  <si>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</si>
  <si>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</si>
  <si>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</si>
  <si>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</si>
  <si>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</si>
  <si>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</si>
  <si>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</si>
  <si>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</si>
  <si>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</si>
  <si>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</si>
  <si>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</si>
  <si>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</si>
  <si>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</si>
  <si>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</si>
  <si>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</si>
  <si>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</si>
  <si>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</si>
  <si>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</si>
  <si>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</si>
  <si>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</si>
  <si>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</si>
  <si>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</si>
  <si>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</si>
  <si>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</si>
  <si>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</si>
  <si>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</si>
  <si>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</si>
  <si>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</si>
  <si>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</si>
  <si>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</si>
  <si>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</si>
  <si>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</si>
  <si>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</si>
  <si>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</si>
  <si>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</si>
  <si>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</si>
  <si>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</si>
  <si>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</si>
  <si>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</si>
  <si>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</si>
  <si>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</si>
  <si>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</si>
  <si>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</si>
  <si>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</si>
  <si>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</si>
  <si>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</si>
  <si>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</si>
  <si>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</si>
  <si>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</si>
  <si>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</si>
  <si>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</si>
  <si>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</si>
  <si>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</si>
  <si>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</si>
  <si>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</si>
  <si>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</si>
  <si>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</si>
  <si>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</si>
  <si>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</si>
  <si>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</si>
  <si>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</si>
  <si>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</si>
  <si>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</si>
  <si>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</si>
  <si>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</si>
  <si>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</si>
  <si>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</si>
  <si>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</si>
  <si>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</si>
  <si>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</si>
  <si>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</si>
  <si>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</si>
  <si>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</si>
  <si>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</si>
  <si>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</si>
  <si>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</si>
  <si>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</si>
  <si>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</si>
  <si>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</si>
  <si>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</si>
  <si>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</si>
  <si>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</si>
  <si>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</si>
  <si>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</si>
  <si>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</si>
  <si>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</si>
  <si>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</si>
  <si>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</si>
  <si>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</si>
  <si>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</si>
  <si>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</si>
  <si>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</si>
  <si>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</si>
  <si>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</si>
  <si>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</si>
  <si>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</si>
  <si>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</si>
  <si>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</si>
  <si>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</si>
  <si>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</si>
  <si>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</si>
  <si>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</si>
  <si>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</si>
  <si>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</si>
  <si>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</si>
  <si>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</si>
  <si>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</si>
  <si>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</si>
  <si>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</si>
  <si>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</si>
  <si>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</si>
  <si>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</si>
  <si>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</si>
  <si>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</si>
  <si>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</si>
  <si>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</si>
  <si>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</si>
  <si>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</si>
  <si>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</si>
  <si>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</si>
  <si>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</si>
  <si>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</si>
  <si>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</si>
  <si>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</si>
  <si>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</si>
  <si>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</si>
  <si>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</si>
  <si>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</si>
  <si>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</si>
  <si>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</si>
  <si>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</si>
  <si>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</si>
  <si>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</si>
  <si>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</si>
  <si>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</si>
  <si>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</si>
  <si>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</si>
  <si>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</si>
  <si>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</si>
  <si>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</si>
  <si>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</si>
  <si>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</si>
  <si>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</si>
  <si>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</si>
  <si>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</si>
  <si>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</si>
  <si>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</si>
  <si>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</si>
  <si>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</si>
  <si>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</si>
  <si>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</si>
  <si>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</si>
  <si>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</si>
  <si>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</si>
  <si>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</si>
  <si>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</si>
  <si>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</si>
  <si>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</si>
  <si>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</si>
  <si>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</si>
  <si>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</si>
  <si>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</si>
  <si>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</si>
  <si>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</si>
  <si>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</si>
  <si>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</si>
  <si>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</si>
  <si>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</si>
  <si>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</si>
  <si>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</si>
  <si>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</si>
  <si>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</si>
  <si>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</si>
  <si>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</si>
  <si>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</si>
  <si>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</si>
  <si>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</si>
  <si>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</si>
  <si>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</si>
  <si>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</si>
  <si>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</si>
  <si>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</si>
  <si>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</si>
  <si>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</si>
  <si>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</si>
  <si>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</si>
  <si>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</si>
  <si>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</si>
  <si>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</si>
  <si>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</si>
  <si>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</si>
  <si>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</si>
  <si>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</si>
  <si>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</si>
  <si>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</si>
  <si>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</si>
  <si>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</si>
  <si>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</si>
  <si>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</si>
  <si>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</si>
  <si>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</si>
  <si>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</si>
  <si>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</si>
  <si>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</si>
  <si>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</si>
  <si>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</si>
  <si>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</si>
  <si>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</si>
  <si>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</si>
  <si>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</si>
  <si>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</si>
  <si>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</si>
  <si>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</si>
  <si>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</si>
  <si>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</si>
  <si>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</si>
  <si>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</si>
  <si>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</si>
  <si>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</si>
  <si>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</si>
  <si>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</si>
  <si>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</si>
  <si>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</si>
  <si>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</si>
  <si>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</si>
  <si>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</si>
  <si>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</si>
  <si>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</si>
  <si>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</si>
  <si>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</si>
  <si>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</si>
  <si>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</si>
  <si>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</si>
  <si>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</si>
  <si>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</si>
  <si>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</si>
  <si>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</si>
  <si>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</si>
  <si>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</si>
  <si>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</si>
  <si>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</si>
  <si>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</si>
  <si>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</si>
  <si>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</si>
  <si>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</si>
  <si>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</si>
  <si>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</si>
  <si>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</si>
  <si>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</si>
  <si>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</si>
  <si>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</si>
  <si>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</si>
  <si>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</si>
  <si>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</si>
  <si>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</si>
  <si>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</si>
  <si>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</si>
  <si>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</si>
  <si>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</si>
  <si>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</si>
  <si>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</si>
  <si>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</si>
  <si>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</si>
  <si>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</si>
  <si>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</si>
  <si>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</si>
  <si>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</si>
  <si>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</si>
  <si>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</si>
  <si>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</si>
  <si>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</si>
  <si>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</si>
  <si>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</si>
  <si>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</si>
  <si>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</si>
  <si>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</si>
  <si>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</si>
  <si>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</si>
  <si>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</si>
  <si>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</si>
  <si>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</si>
  <si>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</si>
  <si>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</si>
  <si>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</si>
  <si>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</si>
  <si>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</si>
  <si>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</si>
  <si>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</si>
  <si>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</si>
  <si>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</si>
  <si>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</si>
  <si>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</si>
  <si>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</si>
  <si>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</si>
  <si>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</si>
  <si>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</si>
  <si>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</si>
  <si>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</si>
  <si>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</si>
  <si>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</si>
  <si>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</si>
  <si>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</si>
  <si>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</si>
  <si>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</si>
  <si>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</si>
  <si>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</si>
  <si>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</si>
  <si>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</si>
  <si>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</si>
  <si>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</si>
  <si>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</si>
  <si>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</si>
  <si>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</si>
  <si>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</si>
  <si>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</si>
  <si>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</si>
  <si>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</si>
  <si>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</si>
  <si>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</si>
  <si>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</si>
  <si>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</si>
  <si>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</si>
  <si>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</si>
  <si>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</si>
  <si>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</si>
  <si>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</si>
  <si>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</si>
  <si>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</si>
  <si>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</si>
  <si>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</si>
  <si>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</si>
  <si>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</si>
  <si>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</si>
  <si>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</si>
  <si>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</si>
  <si>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</si>
  <si>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</si>
  <si>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</si>
  <si>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</si>
  <si>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</si>
  <si>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</si>
  <si>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</si>
  <si>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</si>
  <si>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</si>
  <si>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</si>
  <si>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</si>
  <si>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</si>
  <si>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</si>
  <si>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</si>
  <si>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</si>
  <si>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</si>
  <si>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</si>
  <si>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</si>
  <si>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</si>
  <si>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</si>
  <si>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</si>
  <si>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</si>
  <si>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</si>
  <si>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</si>
  <si>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</si>
  <si>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</si>
  <si>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</si>
  <si>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</si>
  <si>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</si>
  <si>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</si>
  <si>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</si>
  <si>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</si>
  <si>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</si>
  <si>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</si>
  <si>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</si>
  <si>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</si>
  <si>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</si>
  <si>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</si>
  <si>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</si>
  <si>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</si>
  <si>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</si>
  <si>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</si>
  <si>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</si>
  <si>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</si>
  <si>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</si>
  <si>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</si>
  <si>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</si>
  <si>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</si>
  <si>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</si>
  <si>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</si>
  <si>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</si>
  <si>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</si>
  <si>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</si>
  <si>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</si>
  <si>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</si>
  <si>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</si>
  <si>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</si>
  <si>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</si>
  <si>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</si>
  <si>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</si>
  <si>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</si>
  <si>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</si>
  <si>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</si>
  <si>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</si>
  <si>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</si>
  <si>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</si>
  <si>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</si>
  <si>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</si>
  <si>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</si>
  <si>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</si>
  <si>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</si>
  <si>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</si>
  <si>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</si>
  <si>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</si>
  <si>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</si>
  <si>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</si>
  <si>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</si>
  <si>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</si>
  <si>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</si>
  <si>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</si>
  <si>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</si>
  <si>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</si>
  <si>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</si>
  <si>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</si>
  <si>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</si>
  <si>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</si>
  <si>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</si>
  <si>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</si>
  <si>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</si>
  <si>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</si>
  <si>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</si>
  <si>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</si>
  <si>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</si>
  <si>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</si>
  <si>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</si>
  <si>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</si>
  <si>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</si>
  <si>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</si>
  <si>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</si>
  <si>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</si>
  <si>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</si>
  <si>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</si>
  <si>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</si>
  <si>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</si>
  <si>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</si>
  <si>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</si>
  <si>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</si>
  <si>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</si>
  <si>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</si>
  <si>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</si>
  <si>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</si>
  <si>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</si>
  <si>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</si>
  <si>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</si>
  <si>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</si>
  <si>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</si>
  <si>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</si>
  <si>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</si>
  <si>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</si>
  <si>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</si>
  <si>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</si>
  <si>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</si>
  <si>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</si>
  <si>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</si>
  <si>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</si>
  <si>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</si>
  <si>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</si>
  <si>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</si>
  <si>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</si>
  <si>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</si>
  <si>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</si>
  <si>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</si>
  <si>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</si>
  <si>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</si>
  <si>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</si>
  <si>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</si>
  <si>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</si>
  <si>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</si>
  <si>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</si>
  <si>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</si>
  <si>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</si>
  <si>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</si>
  <si>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</si>
  <si>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</si>
  <si>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</si>
  <si>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</si>
  <si>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</si>
  <si>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</si>
  <si>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</si>
  <si>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</si>
  <si>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</si>
  <si>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</si>
  <si>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</si>
  <si>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</si>
  <si>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</si>
  <si>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</si>
  <si>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</si>
  <si>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</si>
  <si>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</si>
  <si>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</si>
  <si>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</si>
  <si>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</si>
  <si>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</si>
  <si>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</si>
  <si>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</si>
  <si>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</si>
  <si>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</si>
  <si>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</si>
  <si>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</si>
  <si>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</si>
  <si>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</si>
  <si>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</si>
  <si>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</si>
  <si>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</si>
  <si>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</si>
  <si>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</si>
  <si>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</si>
  <si>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</si>
  <si>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</si>
  <si>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</si>
  <si>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</si>
  <si>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</si>
  <si>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</si>
  <si>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</si>
  <si>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</si>
  <si>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</si>
  <si>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</si>
  <si>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</si>
  <si>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</si>
  <si>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</si>
  <si>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</si>
  <si>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</si>
  <si>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</si>
  <si>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</si>
  <si>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</si>
  <si>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</si>
  <si>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</si>
  <si>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</si>
  <si>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</si>
  <si>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</si>
  <si>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</si>
  <si>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</si>
  <si>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</si>
  <si>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</si>
  <si>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</si>
  <si>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</si>
  <si>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</si>
  <si>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</si>
  <si>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</si>
  <si>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</si>
  <si>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</si>
  <si>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</si>
  <si>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</si>
  <si>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</si>
  <si>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</si>
  <si>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</si>
  <si>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</si>
  <si>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</si>
  <si>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</si>
  <si>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</si>
  <si>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</si>
  <si>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</si>
  <si>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</si>
  <si>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</si>
  <si>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</si>
  <si>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</si>
  <si>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</si>
  <si>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</si>
  <si>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</si>
  <si>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</si>
  <si>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</si>
  <si>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</si>
  <si>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</si>
  <si>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</si>
  <si>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</si>
  <si>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</si>
  <si>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</si>
  <si>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</si>
  <si>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</si>
  <si>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</si>
  <si>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</si>
  <si>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</si>
  <si>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</si>
  <si>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</si>
  <si>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</si>
  <si>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</si>
  <si>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</si>
  <si>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</si>
  <si>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</si>
  <si>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</si>
  <si>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</si>
  <si>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</si>
  <si>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</si>
  <si>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</si>
  <si>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</si>
  <si>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</si>
  <si>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</si>
  <si>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</si>
  <si>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</si>
  <si>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</si>
  <si>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</si>
  <si>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</si>
  <si>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</si>
  <si>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</si>
  <si>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</si>
  <si>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</si>
  <si>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</si>
  <si>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</si>
  <si>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</si>
  <si>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</si>
  <si>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</si>
  <si>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</si>
  <si>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</si>
  <si>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</si>
  <si>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</si>
  <si>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</si>
  <si>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</si>
  <si>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</si>
  <si>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</si>
  <si>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</si>
  <si>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</si>
  <si>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</si>
  <si>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</si>
  <si>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</si>
  <si>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</si>
  <si>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</si>
  <si>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</si>
  <si>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</si>
  <si>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</si>
  <si>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</si>
  <si>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</si>
  <si>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</si>
  <si>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</si>
  <si>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</si>
  <si>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</si>
  <si>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</si>
  <si>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</si>
  <si>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</si>
  <si>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</si>
  <si>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</si>
  <si>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</si>
  <si>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</si>
  <si>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</si>
  <si>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</si>
  <si>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</si>
  <si>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</si>
  <si>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</si>
  <si>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</si>
  <si>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</si>
  <si>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</si>
  <si>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</si>
  <si>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</si>
  <si>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</si>
  <si>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</si>
  <si>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</si>
  <si>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</si>
  <si>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</si>
  <si>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</si>
  <si>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</si>
  <si>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</si>
  <si>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</si>
  <si>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</si>
  <si>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</si>
  <si>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</si>
  <si>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</si>
  <si>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</si>
  <si>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</si>
  <si>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</si>
  <si>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</si>
  <si>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</si>
  <si>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</si>
  <si>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</si>
  <si>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</si>
  <si>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</si>
  <si>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</si>
  <si>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</si>
  <si>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</si>
  <si>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</si>
  <si>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</si>
  <si>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</si>
  <si>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</si>
  <si>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</si>
  <si>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</si>
  <si>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</si>
  <si>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</si>
  <si>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</si>
  <si>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</si>
  <si>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</si>
  <si>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</si>
  <si>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</si>
  <si>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</si>
  <si>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</si>
  <si>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</si>
  <si>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</si>
  <si>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</si>
  <si>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</si>
  <si>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</si>
  <si>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</si>
  <si>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</si>
  <si>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</si>
  <si>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</si>
  <si>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</si>
  <si>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</si>
  <si>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</si>
  <si>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</si>
  <si>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</si>
  <si>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</si>
  <si>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</si>
  <si>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</si>
  <si>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</si>
  <si>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</si>
  <si>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</si>
  <si>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</si>
  <si>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</si>
  <si>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</si>
  <si>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</si>
  <si>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</si>
  <si>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</si>
  <si>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</si>
  <si>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</si>
  <si>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</si>
  <si>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</si>
  <si>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</si>
  <si>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</si>
  <si>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</si>
  <si>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</si>
  <si>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</si>
  <si>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</si>
  <si>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</si>
  <si>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</si>
  <si>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</si>
  <si>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</si>
  <si>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</si>
  <si>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</si>
  <si>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</si>
  <si>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</si>
  <si>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</si>
  <si>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</si>
  <si>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</si>
  <si>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</si>
  <si>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</si>
  <si>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</si>
  <si>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</si>
  <si>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</si>
  <si>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</si>
  <si>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</si>
  <si>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</si>
  <si>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</si>
  <si>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</si>
  <si>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</si>
  <si>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</si>
  <si>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</si>
  <si>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</si>
  <si>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</si>
  <si>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</si>
  <si>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</si>
  <si>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</si>
  <si>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</si>
  <si>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</si>
  <si>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</si>
  <si>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</si>
  <si>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</si>
  <si>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</si>
  <si>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</si>
  <si>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</si>
  <si>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</si>
  <si>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</si>
  <si>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</si>
  <si>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</si>
  <si>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</si>
  <si>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</si>
  <si>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</si>
  <si>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</si>
  <si>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</si>
  <si>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</si>
  <si>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</si>
  <si>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</si>
  <si>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</si>
  <si>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</si>
  <si>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</si>
  <si>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</si>
  <si>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</si>
  <si>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</si>
  <si>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</si>
  <si>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</si>
  <si>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</si>
  <si>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</si>
  <si>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</si>
  <si>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</si>
  <si>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</si>
  <si>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</si>
  <si>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</si>
  <si>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</si>
  <si>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</si>
  <si>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</si>
  <si>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</si>
  <si>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</si>
  <si>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</si>
  <si>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</si>
  <si>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</si>
  <si>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</si>
  <si>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</si>
  <si>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</si>
  <si>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</si>
  <si>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</si>
  <si>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</si>
  <si>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</si>
  <si>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</si>
  <si>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</si>
  <si>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</si>
  <si>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</si>
  <si>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</si>
  <si>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</si>
  <si>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</si>
  <si>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</si>
  <si>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</si>
  <si>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</si>
  <si>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</si>
  <si>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</si>
  <si>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</si>
  <si>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</si>
  <si>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</si>
  <si>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</si>
  <si>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</si>
  <si>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</si>
  <si>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</si>
  <si>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</si>
  <si>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</si>
  <si>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</si>
  <si>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</si>
  <si>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</si>
  <si>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</si>
  <si>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</si>
  <si>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</si>
  <si>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</si>
  <si>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</si>
  <si>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</si>
  <si>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</si>
  <si>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</si>
  <si>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</si>
  <si>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</si>
  <si>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</si>
  <si>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</si>
  <si>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</si>
  <si>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</si>
  <si>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</si>
  <si>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</si>
  <si>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</si>
  <si>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</si>
  <si>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</si>
  <si>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</si>
  <si>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</si>
  <si>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</si>
  <si>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</si>
  <si>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</si>
  <si>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</si>
  <si>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</si>
  <si>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</si>
  <si>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</si>
  <si>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</si>
  <si>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</si>
  <si>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</si>
  <si>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</si>
  <si>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</si>
  <si>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</si>
  <si>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</si>
  <si>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</si>
  <si>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</si>
  <si>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</si>
  <si>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</si>
  <si>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</si>
  <si>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</si>
  <si>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</si>
  <si>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</si>
  <si>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</si>
  <si>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</si>
  <si>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</si>
  <si>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</si>
  <si>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</si>
  <si>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</si>
  <si>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</si>
  <si>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</si>
  <si>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</si>
  <si>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</si>
  <si>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</si>
  <si>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</si>
  <si>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</si>
  <si>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</si>
  <si>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</si>
  <si>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</si>
  <si>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</si>
  <si>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</si>
  <si>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</si>
  <si>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</si>
  <si>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</si>
  <si>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</si>
  <si>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</si>
  <si>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</si>
  <si>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</si>
  <si>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</si>
  <si>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</si>
  <si>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</si>
  <si>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</si>
  <si>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</si>
  <si>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</si>
  <si>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</si>
  <si>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</si>
  <si>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</si>
  <si>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</si>
  <si>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</si>
  <si>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</si>
  <si>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</si>
  <si>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</si>
  <si>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</si>
  <si>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</si>
  <si>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</si>
  <si>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</si>
  <si>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</si>
  <si>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</si>
  <si>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</si>
  <si>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</si>
  <si>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</si>
  <si>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</si>
  <si>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</si>
  <si>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</si>
  <si>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</si>
  <si>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</si>
  <si>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</si>
  <si>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</si>
  <si>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</si>
  <si>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</si>
  <si>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</si>
  <si>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</si>
  <si>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</si>
  <si>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</si>
  <si>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</si>
  <si>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</si>
  <si>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</si>
  <si>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</si>
  <si>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</si>
  <si>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</si>
  <si>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</si>
  <si>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</si>
  <si>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</si>
  <si>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</si>
  <si>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</si>
  <si>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</si>
  <si>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</si>
  <si>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</si>
  <si>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</si>
  <si>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</si>
  <si>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</si>
  <si>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</si>
  <si>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</si>
  <si>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</si>
  <si>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</si>
  <si>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</si>
  <si>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</si>
  <si>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</si>
  <si>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</si>
  <si>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</si>
  <si>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</si>
  <si>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</si>
  <si>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</si>
  <si>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</si>
  <si>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</si>
  <si>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</si>
  <si>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</si>
  <si>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</si>
  <si>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</si>
  <si>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</si>
  <si>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</si>
  <si>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</si>
  <si>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</si>
  <si>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</si>
  <si>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</si>
  <si>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</si>
  <si>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</si>
  <si>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</si>
  <si>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</si>
  <si>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</si>
  <si>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</si>
  <si>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</si>
  <si>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</si>
  <si>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</si>
  <si>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</si>
  <si>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</si>
  <si>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</si>
  <si>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</si>
  <si>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</si>
  <si>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</si>
  <si>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</si>
  <si>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</si>
  <si>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</si>
  <si>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</si>
  <si>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</si>
  <si>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</si>
  <si>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</si>
  <si>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</si>
  <si>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</si>
  <si>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</si>
  <si>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</si>
  <si>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</si>
  <si>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</si>
  <si>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</si>
  <si>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</si>
  <si>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</si>
  <si>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</si>
  <si>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</si>
  <si>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</si>
  <si>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</si>
  <si>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</si>
  <si>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</si>
  <si>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</si>
  <si>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</si>
  <si>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</si>
  <si>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</si>
  <si>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</si>
  <si>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</si>
  <si>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</si>
  <si>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</si>
  <si>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</si>
  <si>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</si>
  <si>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</si>
  <si>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</si>
  <si>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</si>
  <si>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</si>
  <si>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</si>
  <si>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</si>
  <si>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</si>
  <si>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</si>
  <si>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</si>
  <si>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</si>
  <si>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</si>
  <si>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</si>
  <si>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</si>
  <si>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</si>
  <si>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</si>
  <si>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</si>
  <si>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</si>
  <si>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</si>
  <si>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</si>
  <si>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</si>
  <si>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</si>
  <si>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</si>
  <si>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</si>
  <si>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</si>
  <si>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</si>
  <si>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</si>
  <si>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</si>
  <si>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</si>
  <si>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</si>
  <si>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</si>
  <si>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</si>
  <si>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</si>
  <si>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</si>
  <si>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</si>
  <si>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</si>
  <si>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</si>
  <si>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</si>
  <si>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</si>
  <si>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</si>
  <si>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</si>
  <si>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</si>
  <si>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</si>
  <si>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</si>
  <si>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</si>
  <si>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</si>
  <si>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</si>
  <si>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</si>
  <si>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</si>
  <si>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</si>
  <si>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</si>
  <si>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</si>
  <si>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</si>
  <si>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</si>
  <si>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</si>
  <si>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</si>
  <si>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</si>
  <si>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</si>
  <si>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</si>
  <si>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</si>
  <si>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</si>
  <si>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</si>
  <si>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</si>
  <si>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</si>
  <si>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</si>
  <si>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</si>
  <si>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</si>
  <si>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</si>
  <si>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</si>
  <si>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</si>
  <si>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</si>
  <si>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</si>
  <si>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</si>
  <si>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</si>
  <si>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</si>
  <si>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</si>
  <si>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</si>
  <si>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</si>
  <si>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</si>
  <si>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</si>
  <si>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</si>
  <si>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</si>
  <si>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</si>
  <si>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</si>
  <si>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</si>
  <si>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</si>
  <si>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</si>
  <si>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</si>
  <si>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</si>
  <si>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</si>
  <si>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</si>
  <si>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</si>
  <si>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</si>
  <si>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</si>
  <si>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</si>
  <si>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</si>
  <si>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</si>
  <si>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</si>
  <si>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</si>
  <si>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</si>
  <si>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</si>
  <si>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</si>
  <si>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</si>
  <si>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</si>
  <si>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</si>
  <si>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</si>
  <si>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</si>
  <si>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</si>
  <si>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</si>
  <si>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</si>
  <si>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</si>
  <si>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</si>
  <si>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</si>
  <si>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</si>
  <si>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</si>
  <si>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</si>
  <si>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</si>
  <si>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</si>
  <si>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</si>
  <si>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</si>
  <si>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</si>
  <si>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</si>
  <si>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</si>
  <si>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</si>
  <si>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</si>
  <si>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</si>
  <si>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</si>
  <si>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</si>
  <si>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</si>
  <si>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</si>
  <si>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</si>
  <si>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</si>
  <si>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</si>
  <si>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</si>
  <si>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</si>
  <si>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</si>
  <si>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</si>
  <si>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</si>
  <si>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</si>
  <si>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</si>
  <si>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</si>
  <si>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</si>
  <si>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</si>
  <si>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</si>
  <si>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</si>
  <si>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</si>
  <si>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</si>
  <si>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</si>
  <si>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</si>
  <si>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</si>
  <si>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</si>
  <si>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</si>
  <si>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</si>
  <si>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</si>
  <si>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</si>
  <si>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</si>
  <si>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</si>
  <si>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</si>
  <si>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</si>
  <si>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</si>
  <si>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</si>
  <si>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</si>
  <si>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</si>
  <si>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</si>
  <si>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</si>
  <si>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</si>
  <si>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</si>
  <si>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</si>
  <si>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</si>
  <si>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</si>
  <si>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</si>
  <si>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</si>
  <si>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</si>
  <si>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</si>
  <si>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</si>
  <si>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</si>
  <si>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</si>
  <si>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</si>
  <si>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</si>
  <si>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</si>
  <si>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</si>
  <si>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</si>
  <si>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</si>
  <si>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</si>
  <si>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</si>
  <si>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</si>
  <si>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</si>
  <si>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</si>
  <si>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</si>
  <si>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</si>
  <si>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</si>
  <si>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</si>
  <si>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</si>
  <si>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</si>
  <si>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</si>
  <si>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</si>
  <si>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</si>
  <si>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</si>
  <si>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</si>
  <si>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</si>
  <si>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</si>
  <si>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</si>
  <si>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</si>
  <si>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</si>
  <si>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</si>
  <si>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</si>
  <si>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</si>
  <si>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</si>
  <si>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</si>
  <si>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</si>
  <si>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</si>
  <si>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</si>
  <si>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</si>
  <si>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</si>
  <si>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</si>
  <si>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</si>
  <si>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</si>
  <si>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</si>
  <si>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</si>
  <si>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</si>
  <si>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</si>
  <si>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</si>
  <si>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</si>
  <si>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</si>
  <si>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</si>
  <si>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</si>
  <si>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</si>
  <si>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</si>
  <si>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</si>
  <si>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</si>
  <si>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</si>
  <si>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</si>
  <si>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</si>
  <si>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</si>
  <si>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</si>
  <si>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</si>
  <si>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</si>
  <si>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</si>
  <si>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</si>
  <si>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</si>
  <si>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</si>
  <si>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</si>
  <si>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</si>
  <si>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</si>
  <si>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</si>
  <si>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</si>
  <si>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</si>
  <si>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</si>
  <si>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</si>
  <si>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</si>
  <si>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</si>
  <si>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</si>
  <si>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</si>
  <si>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</si>
  <si>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</si>
  <si>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</si>
  <si>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</si>
  <si>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</si>
  <si>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</si>
  <si>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</si>
  <si>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</si>
  <si>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</si>
  <si>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</si>
  <si>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</si>
  <si>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</si>
  <si>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</si>
  <si>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</si>
  <si>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</si>
  <si>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</si>
  <si>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</si>
  <si>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</si>
  <si>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</si>
  <si>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</si>
  <si>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</si>
  <si>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</si>
  <si>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</si>
  <si>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</si>
  <si>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</si>
  <si>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</si>
  <si>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</si>
  <si>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</si>
  <si>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</si>
  <si>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</si>
  <si>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</si>
  <si>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</si>
  <si>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</si>
  <si>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</si>
  <si>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</si>
  <si>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</si>
  <si>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</si>
  <si>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</si>
  <si>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</si>
  <si>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</si>
  <si>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</si>
  <si>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</si>
  <si>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</si>
  <si>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</si>
  <si>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</si>
  <si>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</si>
  <si>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</si>
  <si>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</si>
  <si>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</si>
  <si>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</si>
  <si>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</si>
  <si>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</si>
  <si>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</si>
  <si>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</si>
  <si>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</si>
  <si>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</si>
  <si>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</si>
  <si>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</si>
  <si>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</si>
  <si>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</si>
  <si>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</si>
  <si>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</si>
  <si>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</si>
  <si>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</si>
  <si>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</si>
  <si>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</si>
  <si>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</si>
  <si>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</si>
  <si>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</si>
  <si>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</si>
  <si>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</si>
  <si>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</si>
  <si>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</si>
  <si>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</si>
  <si>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</si>
  <si>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</si>
  <si>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</si>
  <si>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</si>
  <si>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</si>
  <si>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</si>
  <si>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</si>
  <si>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</si>
  <si>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</si>
  <si>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</si>
  <si>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</si>
  <si>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</si>
  <si>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</si>
  <si>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</si>
  <si>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</si>
  <si>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</si>
  <si>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</si>
  <si>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</si>
  <si>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</si>
  <si>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</si>
  <si>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</si>
  <si>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</si>
  <si>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</si>
  <si>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</si>
  <si>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</si>
  <si>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</si>
  <si>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</si>
  <si>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</si>
  <si>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</si>
  <si>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</si>
  <si>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</si>
  <si>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</si>
  <si>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</si>
  <si>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</si>
  <si>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</si>
  <si>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</si>
  <si>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</si>
  <si>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</si>
  <si>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</si>
  <si>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</si>
  <si>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</si>
  <si>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</si>
  <si>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</si>
  <si>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</si>
  <si>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</si>
  <si>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</si>
  <si>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</si>
  <si>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</si>
  <si>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</si>
  <si>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</si>
  <si>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</si>
  <si>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</si>
  <si>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</si>
  <si>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</si>
  <si>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</si>
  <si>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</si>
  <si>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</si>
  <si>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</si>
  <si>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</si>
  <si>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</si>
  <si>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</si>
  <si>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</si>
  <si>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</si>
  <si>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</si>
  <si>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</si>
  <si>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</si>
  <si>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</si>
  <si>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</si>
  <si>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</si>
  <si>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</si>
  <si>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</si>
  <si>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</si>
  <si>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</si>
  <si>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</si>
  <si>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</si>
  <si>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</si>
  <si>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</si>
  <si>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</si>
  <si>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</si>
  <si>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</si>
  <si>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</si>
  <si>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</si>
  <si>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</si>
  <si>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</si>
  <si>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</si>
  <si>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</si>
  <si>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</si>
  <si>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</si>
  <si>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</si>
  <si>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</si>
  <si>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</si>
  <si>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</si>
  <si>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</si>
  <si>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</si>
  <si>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</si>
  <si>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</si>
  <si>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</si>
  <si>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</si>
  <si>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</si>
  <si>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</si>
  <si>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</si>
  <si>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</si>
  <si>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</si>
  <si>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</si>
  <si>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</si>
  <si>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</si>
  <si>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</si>
  <si>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</si>
  <si>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</si>
  <si>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</si>
  <si>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</si>
  <si>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</si>
  <si>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</si>
  <si>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</si>
  <si>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</si>
  <si>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</si>
  <si>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</si>
  <si>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</si>
  <si>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</si>
  <si>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</si>
  <si>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</si>
  <si>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</si>
  <si>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</si>
  <si>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</si>
  <si>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</si>
  <si>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</si>
  <si>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</si>
  <si>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</si>
  <si>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</si>
  <si>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</si>
  <si>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</si>
  <si>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</si>
  <si>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</si>
  <si>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</si>
  <si>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</si>
  <si>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</si>
  <si>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</si>
  <si>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</si>
  <si>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</si>
  <si>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</si>
  <si>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</si>
  <si>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</si>
  <si>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</si>
  <si>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</si>
  <si>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</si>
  <si>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</si>
  <si>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</si>
  <si>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</si>
  <si>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</si>
  <si>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</si>
  <si>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</si>
  <si>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</si>
  <si>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</si>
  <si>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</si>
  <si>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</si>
  <si>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</si>
  <si>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</si>
  <si>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</si>
  <si>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</si>
  <si>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</si>
  <si>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</si>
  <si>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</si>
  <si>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</si>
  <si>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</si>
  <si>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</si>
  <si>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</si>
  <si>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</si>
  <si>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</si>
  <si>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</si>
  <si>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</si>
  <si>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</si>
  <si>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</si>
  <si>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</si>
  <si>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</si>
  <si>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</si>
  <si>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</si>
  <si>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</si>
  <si>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</si>
  <si>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</si>
  <si>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</si>
  <si>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</si>
  <si>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</si>
  <si>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</si>
  <si>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</si>
  <si>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</si>
  <si>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</si>
  <si>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</si>
  <si>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</si>
  <si>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</si>
  <si>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</si>
  <si>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</si>
  <si>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</si>
  <si>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</si>
  <si>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</si>
  <si>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</si>
  <si>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</si>
  <si>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</si>
  <si>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</si>
  <si>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</si>
  <si>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</si>
  <si>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</si>
  <si>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</si>
  <si>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</si>
  <si>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</si>
  <si>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</si>
  <si>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</si>
  <si>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</si>
  <si>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</si>
  <si>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</si>
  <si>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</si>
  <si>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</si>
  <si>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</si>
  <si>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</si>
  <si>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</si>
  <si>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</si>
  <si>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</si>
  <si>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</si>
  <si>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</si>
  <si>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</si>
  <si>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</si>
  <si>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</si>
  <si>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</si>
  <si>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</si>
  <si>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</si>
  <si>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</si>
  <si>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</si>
  <si>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</si>
  <si>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</si>
  <si>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</si>
  <si>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</si>
  <si>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</si>
  <si>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</si>
  <si>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</si>
  <si>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</si>
  <si>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</si>
  <si>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</si>
  <si>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</si>
  <si>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</si>
  <si>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</si>
  <si>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</si>
  <si>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</si>
  <si>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Successful</t>
  </si>
  <si>
    <t>Failed</t>
  </si>
  <si>
    <t>Total number of campaigns</t>
  </si>
  <si>
    <t>Top 3 Successful</t>
  </si>
  <si>
    <t>Theater</t>
  </si>
  <si>
    <t>Film &amp; Video</t>
  </si>
  <si>
    <t>Music</t>
  </si>
  <si>
    <t>Top 3 Failed</t>
  </si>
  <si>
    <t>Top 3 Total Campaigns</t>
  </si>
  <si>
    <t>Top 3 Total Sub-Category Campaigns</t>
  </si>
  <si>
    <t>Top 3 Failed Sub-Category Campaigns</t>
  </si>
  <si>
    <t>Plays</t>
  </si>
  <si>
    <t>Rock</t>
  </si>
  <si>
    <t>Documentary</t>
  </si>
  <si>
    <t>Web</t>
  </si>
  <si>
    <t>Top 3 Months</t>
  </si>
  <si>
    <t>July</t>
  </si>
  <si>
    <t>Top 4 Successful</t>
  </si>
  <si>
    <t>Top 4 Failed</t>
  </si>
  <si>
    <t>Rufin's Notes (for use in supporting Crowdfunding Report):</t>
  </si>
  <si>
    <t>Top 4 Successful Sub-Category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</si>
</sst>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64" fontId="16" fillId="0" borderId="0" xfId="43" applyNumberFormat="1" applyFont="1" applyAlignment="1">
      <alignment horizontal="center"/>
    </xf>
    <xf numFmtId="164" fontId="0" fillId="0" borderId="0" xfId="43" applyNumberFormat="1" applyFont="1"/>
    <xf numFmtId="43" fontId="16" fillId="0" borderId="0" xfId="42" applyFont="1" applyAlignment="1">
      <alignment horizontal="center"/>
    </xf>
    <xf numFmtId="43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164" fontId="0" fillId="0" borderId="0" xfId="0" applyNumberFormat="1"/>
    <xf numFmtId="9" fontId="0" fillId="0" borderId="0" xfId="0" applyNumberFormat="1"/>
    <xf numFmtId="0" fontId="18" fillId="0" borderId="0" xfId="0" applyFont="1"/>
    <xf numFmtId="0" fontId="19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E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[CrowdfundingBook_RP.xlsx]Campaign Stat Pivot - Cnty&amp;Cat!PivotTable1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Campaign Status (Country</a:t>
            </a:r>
            <a:r>
              <a:rPr lang="en-US" b="1" baseline="0"/>
              <a:t> &amp; Category)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Stat Pivot - Cnty&amp;Cat'!$B$4:$B$5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'Campaign Stat Pivot - Cnty&amp;Cat'!$A$6:$A$15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 Pivot - Cnty&amp;Cat'!$B$6:$B$15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1-F94F-B394-2C28FADE51FE}"/>
            </c:ext>
          </c:extLst>
        </c:ser>
        <c:ser>
          <c:idx val="1"/>
          <c:order val="1"/>
          <c:tx>
            <c:strRef>
              <c:f>'Campaign Stat Pivot - Cnty&amp;Cat'!$C$4:$C$5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'Campaign Stat Pivot - Cnty&amp;Cat'!$A$6:$A$15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 Pivot - Cnty&amp;Cat'!$C$6:$C$15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31-F94F-B394-2C28FADE51FE}"/>
            </c:ext>
          </c:extLst>
        </c:ser>
        <c:ser>
          <c:idx val="2"/>
          <c:order val="2"/>
          <c:tx>
            <c:strRef>
              <c:f>'Campaign Stat Pivot - Cnty&amp;Cat'!$D$4:$D$5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'Campaign Stat Pivot - Cnty&amp;Cat'!$A$6:$A$15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 Pivot - Cnty&amp;Cat'!$D$6:$D$15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31-F94F-B394-2C28FADE51FE}"/>
            </c:ext>
          </c:extLst>
        </c:ser>
        <c:ser>
          <c:idx val="3"/>
          <c:order val="3"/>
          <c:tx>
            <c:strRef>
              <c:f>'Campaign Stat Pivot - Cnty&amp;Cat'!$E$4:$E$5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'Campaign Stat Pivot - Cnty&amp;Cat'!$A$6:$A$15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 Pivot - Cnty&amp;Cat'!$E$6:$E$15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31-F94F-B394-2C28FADE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25478367"/>
        <c:axId val="325480639"/>
      </c:barChart>
      <c:catAx>
        <c:axId val="32547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80639"/>
        <c:crosses val="autoZero"/>
        <c:auto val="1"/>
        <c:lblAlgn val="ctr"/>
        <c:lblOffset val="100"/>
        <c:noMultiLvlLbl val="0"/>
      </c:catAx>
      <c:valAx>
        <c:axId val="32548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7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[CrowdfundingBook_RP.xlsx]Campaign Stat Pivot - Sub-Cat!PivotTable2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Status (Sub-Category)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Stat Pivot - Sub-Cat'!$B$4:$B$5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'Campaign Stat Pivot -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 Pivot - Sub-Cat'!$B$6:$B$30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8-044B-A497-3AE3EA7D667F}"/>
            </c:ext>
          </c:extLst>
        </c:ser>
        <c:ser>
          <c:idx val="1"/>
          <c:order val="1"/>
          <c:tx>
            <c:strRef>
              <c:f>'Campaign Stat Pivot - Sub-Cat'!$C$4:$C$5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'Campaign Stat Pivot -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 Pivot - Sub-Cat'!$C$6:$C$30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8-044B-A497-3AE3EA7D667F}"/>
            </c:ext>
          </c:extLst>
        </c:ser>
        <c:ser>
          <c:idx val="2"/>
          <c:order val="2"/>
          <c:tx>
            <c:strRef>
              <c:f>'Campaign Stat Pivot - Sub-Cat'!$D$4:$D$5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'Campaign Stat Pivot -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 Pivot - Sub-Cat'!$D$6:$D$30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8-044B-A497-3AE3EA7D667F}"/>
            </c:ext>
          </c:extLst>
        </c:ser>
        <c:ser>
          <c:idx val="3"/>
          <c:order val="3"/>
          <c:tx>
            <c:strRef>
              <c:f>'Campaign Stat Pivot - Sub-Cat'!$E$4:$E$5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'Campaign Stat Pivot -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 Pivot - Sub-Cat'!$E$6:$E$30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8-044B-A497-3AE3EA7D6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00861871"/>
        <c:axId val="324568015"/>
      </c:barChart>
      <c:catAx>
        <c:axId val="30086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68015"/>
        <c:crosses val="autoZero"/>
        <c:auto val="1"/>
        <c:lblAlgn val="ctr"/>
        <c:lblOffset val="100"/>
        <c:noMultiLvlLbl val="0"/>
      </c:catAx>
      <c:valAx>
        <c:axId val="3245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6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[CrowdfundingBook_RP.xlsx]Campaign Stat Pivot - Dt Crtd!PivotTable4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Campaign</a:t>
            </a:r>
            <a:r>
              <a:rPr lang="en-US" b="1" baseline="0"/>
              <a:t> Status (Date Created)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Stat Pivot - Dt Crtd'!$B$4:$B$5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'Campaign Stat Pivot - Dt Crtd'!$A$6:$A$18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Stat Pivot - Dt Crtd'!$B$6:$B$18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6-7E48-AED3-6CBB4DCF5774}"/>
            </c:ext>
          </c:extLst>
        </c:ser>
        <c:ser>
          <c:idx val="1"/>
          <c:order val="1"/>
          <c:tx>
            <c:strRef>
              <c:f>'Campaign Stat Pivot - Dt Crtd'!$C$4:$C$5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'Campaign Stat Pivot - Dt Crtd'!$A$6:$A$18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Stat Pivot - Dt Crtd'!$C$6:$C$18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16-7E48-AED3-6CBB4DCF5774}"/>
            </c:ext>
          </c:extLst>
        </c:ser>
        <c:ser>
          <c:idx val="2"/>
          <c:order val="2"/>
          <c:tx>
            <c:strRef>
              <c:f>'Campaign Stat Pivot - Dt Crtd'!$D$4:$D$5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'Campaign Stat Pivot - Dt Crtd'!$A$6:$A$18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Stat Pivot - Dt Crtd'!$D$6:$D$18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16-7E48-AED3-6CBB4DCF5774}"/>
            </c:ext>
          </c:extLst>
        </c:ser>
        <c:ser>
          <c:idx val="3"/>
          <c:order val="3"/>
          <c:tx>
            <c:strRef>
              <c:f>'Campaign Stat Pivot - Dt Crtd'!$E$4:$E$5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'Campaign Stat Pivot - Dt Crtd'!$A$6:$A$18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Stat Pivot - Dt Crtd'!$E$6:$E$18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16-7E48-AED3-6CBB4DCF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507039"/>
        <c:axId val="385781583"/>
      </c:lineChart>
      <c:catAx>
        <c:axId val="325507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81583"/>
        <c:crosses val="autoZero"/>
        <c:auto val="1"/>
        <c:lblAlgn val="ctr"/>
        <c:lblOffset val="100"/>
        <c:noMultiLvlLbl val="0"/>
      </c:catAx>
      <c:valAx>
        <c:axId val="3857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0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Project</a:t>
            </a:r>
            <a:r>
              <a:rPr lang="en-US" b="1" baseline="0"/>
              <a:t> Outcomes per Goal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4-8B46-B333-DBD20891F473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94-8B46-B333-DBD20891F473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94-8B46-B333-DBD20891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67071"/>
        <c:axId val="492468975"/>
      </c:lineChart>
      <c:catAx>
        <c:axId val="45946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Goal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68975"/>
        <c:crosses val="autoZero"/>
        <c:auto val="1"/>
        <c:lblAlgn val="ctr"/>
        <c:lblOffset val="100"/>
        <c:noMultiLvlLbl val="0"/>
      </c:catAx>
      <c:valAx>
        <c:axId val="49246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Chance</a:t>
                </a:r>
                <a:r>
                  <a:rPr lang="en-US" b="1" baseline="0"/>
                  <a:t> Percentage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88900</xdr:rowOff>
    </xdr:from>
    <xdr:to>
      <xdr:col>15</xdr:col>
      <xdr:colOff>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A77D0-9AEC-1A31-1C53-094372B64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40</xdr:row>
      <xdr:rowOff>0</xdr:rowOff>
    </xdr:from>
    <xdr:to>
      <xdr:col>14</xdr:col>
      <xdr:colOff>381000</xdr:colOff>
      <xdr:row>51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E56E444-B429-8C42-8C9B-B8F6D2D691B4}"/>
            </a:ext>
          </a:extLst>
        </xdr:cNvPr>
        <xdr:cNvSpPr txBox="1"/>
      </xdr:nvSpPr>
      <xdr:spPr>
        <a:xfrm>
          <a:off x="4140200" y="8128000"/>
          <a:ext cx="7531100" cy="2387600"/>
        </a:xfrm>
        <a:prstGeom prst="rect">
          <a:avLst/>
        </a:prstGeom>
        <a:solidFill>
          <a:srgbClr val="FE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Rufin's</a:t>
          </a:r>
          <a:r>
            <a:rPr lang="en-US" sz="1100" b="1" baseline="0"/>
            <a:t> Notes (for use in supporting Crowdfunding Report):</a:t>
          </a:r>
          <a:endParaRPr lang="en-US" sz="1100" b="1"/>
        </a:p>
        <a:p>
          <a:endParaRPr lang="en-US" sz="1100"/>
        </a:p>
        <a:p>
          <a:r>
            <a:rPr lang="en-US" sz="1100"/>
            <a:t>Based</a:t>
          </a:r>
          <a:r>
            <a:rPr lang="en-US" sz="1100" baseline="0"/>
            <a:t> on the campaign data for all countries, the most successful campaigns are theater compaigns (187); followed by film &amp; video and music campaigns (102 and 99, respectively). Additionally, the most failed compaigns are theater campaigns (132); followed by music and film and video (66 and 60, respectively). </a:t>
          </a:r>
        </a:p>
        <a:p>
          <a:endParaRPr lang="en-US" sz="1100" baseline="0"/>
        </a:p>
        <a:p>
          <a:r>
            <a:rPr lang="en-US" sz="1100" baseline="0"/>
            <a:t>* Amongst the categories of campaigns, there is more appetite for funding theater campaigns </a:t>
          </a:r>
        </a:p>
        <a:p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* should include a chart and graph for profitabiliy of each campaign by amount - apply a profitability % compared to how much was raised and the probability of meeting that goal (raised amount): Successful (and Failed) campaign rate vs. Highest amount raised </a:t>
          </a:r>
          <a:endParaRPr lang="en-US" sz="110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0</xdr:row>
      <xdr:rowOff>63500</xdr:rowOff>
    </xdr:from>
    <xdr:to>
      <xdr:col>21</xdr:col>
      <xdr:colOff>571500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1089F-D454-198F-3035-5089CDC84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57</xdr:row>
      <xdr:rowOff>0</xdr:rowOff>
    </xdr:from>
    <xdr:to>
      <xdr:col>15</xdr:col>
      <xdr:colOff>76200</xdr:colOff>
      <xdr:row>68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65F0FC8-7B22-8548-864D-3F2D97772A8E}"/>
            </a:ext>
          </a:extLst>
        </xdr:cNvPr>
        <xdr:cNvSpPr txBox="1"/>
      </xdr:nvSpPr>
      <xdr:spPr>
        <a:xfrm>
          <a:off x="5029200" y="11582400"/>
          <a:ext cx="7531100" cy="2235200"/>
        </a:xfrm>
        <a:prstGeom prst="rect">
          <a:avLst/>
        </a:prstGeom>
        <a:solidFill>
          <a:srgbClr val="FE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Rufin's Notes (for use in supporting Crowdfunding Report):</a:t>
          </a:r>
        </a:p>
        <a:p>
          <a:r>
            <a:rPr lang="en-US" sz="1100"/>
            <a:t>Based</a:t>
          </a:r>
          <a:r>
            <a:rPr lang="en-US" sz="1100" baseline="0"/>
            <a:t> on the sub-category camplaign data for all countries, the most successful sub-category campaigns were plays (theater) (187); followed by rock (music) and web (technology) campaigns (49 and 36, respectively). Additionally, the most failed compaigns were plays (theater) (132); followed by rock (music) and documentary (film &amp; video) (30 and 21, respectively).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* Amongst the sub-categories of campaigns, there is more appetite for funding plays.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should include a chart and graph for profitabiliy of each campaign by amount - apply a profitability % compared to how much was raised and the probability of meeting that goal (raised amount): Successful (and Failed) campaign rate vs. Highest amount raised 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0</xdr:row>
      <xdr:rowOff>63500</xdr:rowOff>
    </xdr:from>
    <xdr:to>
      <xdr:col>20</xdr:col>
      <xdr:colOff>25400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28B8B-37EB-4430-BBDD-3EB1F7F67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43</xdr:row>
      <xdr:rowOff>63500</xdr:rowOff>
    </xdr:from>
    <xdr:to>
      <xdr:col>14</xdr:col>
      <xdr:colOff>254000</xdr:colOff>
      <xdr:row>54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D144B4-A70A-6C43-8A50-18B29160362F}"/>
            </a:ext>
          </a:extLst>
        </xdr:cNvPr>
        <xdr:cNvSpPr txBox="1"/>
      </xdr:nvSpPr>
      <xdr:spPr>
        <a:xfrm>
          <a:off x="4267200" y="8801100"/>
          <a:ext cx="7531100" cy="2197100"/>
        </a:xfrm>
        <a:prstGeom prst="rect">
          <a:avLst/>
        </a:prstGeom>
        <a:solidFill>
          <a:srgbClr val="FE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 baseline="0"/>
            <a:t>Rufin's Notes (for use in supporting Crowdfunding Report):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- Pivot/Chart to show how long does average campaign last?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- Based on the data, June and July are the months where the most successful campaigns are launched; likely would be the best time to launch theater/play compaigns.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196850</xdr:rowOff>
    </xdr:from>
    <xdr:to>
      <xdr:col>13</xdr:col>
      <xdr:colOff>787400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01EF9-B64E-3E4C-C5A0-7154DDC9A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fin Perez" refreshedDate="45188.580018055553" createdVersion="8" refreshedVersion="8" minRefreshableVersion="3" recordCount="1000" xr:uid="{5B28B98A-7C3A-0146-8032-06F84F73D99C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64">
      <sharedItems containsSemiMixedTypes="0" containsString="0" containsNumber="1" minValue="0" maxValue="23.388333333333332"/>
    </cacheField>
    <cacheField name="Average Donation" numFmtId="43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92.151898734177209"/>
    <n v="158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00.01614035087719"/>
    <n v="1425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103.20833333333333"/>
    <n v="24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99.339622641509436"/>
    <n v="53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75.833333333333329"/>
    <n v="174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60.555555555555557"/>
    <n v="18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64.93832599118943"/>
    <n v="227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30.997175141242938"/>
    <n v="70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72.909090909090907"/>
    <n v="44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62.9"/>
    <n v="220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112.22222222222223"/>
    <n v="27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102.34545454545454"/>
    <n v="5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105.05102040816327"/>
    <n v="98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94.144999999999996"/>
    <n v="200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84.986725663716811"/>
    <n v="452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10.41"/>
    <n v="100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07.96236989591674"/>
    <n v="1249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45.103703703703701"/>
    <n v="135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45.001483679525222"/>
    <n v="674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05.97134670487107"/>
    <n v="1396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69.055555555555557"/>
    <n v="558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5.044943820224717"/>
    <n v="890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05.22535211267606"/>
    <n v="142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39.003741114852225"/>
    <n v="2673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73.030674846625772"/>
    <n v="16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35.009459459459457"/>
    <n v="1480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06.6"/>
    <n v="15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61.997747747747745"/>
    <n v="2220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94.000622665006233"/>
    <n v="1606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12.05426356589147"/>
    <n v="129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48.008849557522126"/>
    <n v="2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38.004334633723452"/>
    <n v="2307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35.000184535892231"/>
    <n v="5419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85"/>
    <n v="16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95.993893129770996"/>
    <n v="1965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68.8125"/>
    <n v="16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5.97196261682242"/>
    <n v="10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75.261194029850742"/>
    <n v="134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57.125"/>
    <n v="88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75.141414141414145"/>
    <n v="198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07.42342342342343"/>
    <n v="111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35.995495495495497"/>
    <n v="222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26.998873148744366"/>
    <n v="6212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107.56122448979592"/>
    <n v="98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94.375"/>
    <n v="4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46.163043478260867"/>
    <n v="92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47.845637583892618"/>
    <n v="149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53.007815713698065"/>
    <n v="243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45.059405940594061"/>
    <n v="303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2"/>
    <n v="1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99.006816632583508"/>
    <n v="1467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32.786666666666669"/>
    <n v="75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59.119617224880386"/>
    <n v="209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44.93333333333333"/>
    <n v="120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89.664122137404576"/>
    <n v="131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70.079268292682926"/>
    <n v="164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31.059701492537314"/>
    <n v="201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9.061611374407583"/>
    <n v="211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30.0859375"/>
    <n v="128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84.998125000000002"/>
    <n v="1600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82.001775410563695"/>
    <n v="2253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58.040160642570278"/>
    <n v="249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111.4"/>
    <n v="5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71.94736842105263"/>
    <n v="38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61.038135593220339"/>
    <n v="236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08.91666666666667"/>
    <n v="1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29.001722017220171"/>
    <n v="4065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58.975609756097562"/>
    <n v="246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11.82352941176471"/>
    <n v="17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63.995555555555555"/>
    <n v="247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85.315789473684205"/>
    <n v="76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74.481481481481481"/>
    <n v="54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105.14772727272727"/>
    <n v="88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56.188235294117646"/>
    <n v="85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85.917647058823533"/>
    <n v="170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57.00296912114014"/>
    <n v="168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79.642857142857139"/>
    <n v="56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41.018181818181816"/>
    <n v="330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48.004773269689736"/>
    <n v="83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55.212598425196852"/>
    <n v="127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92.109489051094897"/>
    <n v="4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83.183333333333337"/>
    <n v="180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39.996000000000002"/>
    <n v="100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111.1336898395722"/>
    <n v="374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90.563380281690144"/>
    <n v="71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61.108374384236456"/>
    <n v="203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83.022941970310384"/>
    <n v="148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0.76106194690266"/>
    <n v="113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89.458333333333329"/>
    <n v="9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57.849056603773583"/>
    <n v="106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109.99705449189985"/>
    <n v="679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103.96586345381526"/>
    <n v="498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107.99508196721311"/>
    <n v="610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48.927777777777777"/>
    <n v="180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37.666666666666664"/>
    <n v="2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64.999141999141997"/>
    <n v="2331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06.61061946902655"/>
    <n v="113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27.009016393442622"/>
    <n v="1220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91.16463414634147"/>
    <n v="164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56.054878048780488"/>
    <n v="164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1.017857142857142"/>
    <n v="336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66.513513513513516"/>
    <n v="37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89.005216484089729"/>
    <n v="1917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103.46315789473684"/>
    <n v="95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95.278911564625844"/>
    <n v="147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75.895348837209298"/>
    <n v="8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107.57831325301204"/>
    <n v="83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51.31666666666667"/>
    <n v="60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71.983108108108112"/>
    <n v="296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108.95414201183432"/>
    <n v="676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5"/>
    <n v="361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94.938931297709928"/>
    <n v="131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09.65079365079364"/>
    <n v="126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44.001815980629537"/>
    <n v="330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86.794520547945211"/>
    <n v="73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30.992727272727272"/>
    <n v="275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94.791044776119406"/>
    <n v="67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69.79220779220779"/>
    <n v="154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63.003367003367003"/>
    <n v="1782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110.0343300110742"/>
    <n v="9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25.997933274284026"/>
    <n v="3387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49.987915407854985"/>
    <n v="662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101.72340425531915"/>
    <n v="94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47.083333333333336"/>
    <n v="180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89.944444444444443"/>
    <n v="77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78.96875"/>
    <n v="672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80.067669172932327"/>
    <n v="532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86.472727272727269"/>
    <n v="55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28.001876172607879"/>
    <n v="533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67.996725337699544"/>
    <n v="2443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43.078651685393261"/>
    <n v="89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87.95597484276729"/>
    <n v="15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.987234042553197"/>
    <n v="940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46.905982905982903"/>
    <n v="117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46.913793103448278"/>
    <n v="5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94.24"/>
    <n v="50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80.139130434782615"/>
    <n v="1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59.036809815950917"/>
    <n v="326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65.989247311827953"/>
    <n v="186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60.992530345471522"/>
    <n v="1071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98.307692307692307"/>
    <n v="11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104.6"/>
    <n v="70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86.066666666666663"/>
    <n v="135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.989583333333329"/>
    <n v="768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29.764705882352942"/>
    <n v="51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46.91959798994975"/>
    <n v="199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5.18691588785046"/>
    <n v="107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69.907692307692301"/>
    <n v="195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60.011588275391958"/>
    <n v="1467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52.006220379146917"/>
    <n v="3376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31.000176025347649"/>
    <n v="568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95.042492917847028"/>
    <n v="1059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75.968174204355108"/>
    <n v="1194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71.013192612137203"/>
    <n v="379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73.733333333333334"/>
    <n v="30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113.17073170731707"/>
    <n v="41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05.00933552992861"/>
    <n v="182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79.176829268292678"/>
    <n v="164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57.333333333333336"/>
    <n v="75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58.178343949044589"/>
    <n v="157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36.032520325203251"/>
    <n v="246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07.99068767908309"/>
    <n v="1396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44.005985634477256"/>
    <n v="250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55.077868852459019"/>
    <n v="244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74"/>
    <n v="146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41.996858638743454"/>
    <n v="955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77.988161010260455"/>
    <n v="1267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82.507462686567166"/>
    <n v="67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104.2"/>
    <n v="5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5.5"/>
    <n v="26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00.98334401024984"/>
    <n v="1561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111.83333333333333"/>
    <n v="48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41.999115044247787"/>
    <n v="1130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110.05115089514067"/>
    <n v="782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58.997079225994888"/>
    <n v="273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32.985714285714288"/>
    <n v="210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45.005654509471306"/>
    <n v="3537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81.98196487897485"/>
    <n v="2107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39.080882352941174"/>
    <n v="136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58.996383363471971"/>
    <n v="3318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40.988372093023258"/>
    <n v="86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1.029411764705884"/>
    <n v="340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37.789473684210527"/>
    <n v="1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32.006772009029348"/>
    <n v="886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95.966712898751737"/>
    <n v="1442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75"/>
    <n v="3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102.0498866213152"/>
    <n v="441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105.75"/>
    <n v="24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37.069767441860463"/>
    <n v="86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35.049382716049379"/>
    <n v="243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46.338461538461537"/>
    <n v="65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69.174603174603178"/>
    <n v="126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109.07824427480917"/>
    <n v="524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51.78"/>
    <n v="100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82.010055304172951"/>
    <n v="1989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35.958333333333336"/>
    <n v="168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74.461538461538467"/>
    <n v="13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2"/>
    <n v="1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91.114649681528661"/>
    <n v="157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79.792682926829272"/>
    <n v="8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2.999777678968428"/>
    <n v="449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63.225000000000001"/>
    <n v="40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70.174999999999997"/>
    <n v="80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61.333333333333336"/>
    <n v="57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99"/>
    <n v="43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96.984900146127615"/>
    <n v="2053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51.004950495049506"/>
    <n v="808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8.044247787610619"/>
    <n v="226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60.984615384615381"/>
    <n v="1625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73.214285714285708"/>
    <n v="16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39.997435299603637"/>
    <n v="4289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86.812121212121212"/>
    <n v="165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42.125874125874127"/>
    <n v="14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03.97851239669421"/>
    <n v="1815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62.003211991434689"/>
    <n v="934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1.005037783375315"/>
    <n v="397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89.991552956465242"/>
    <n v="153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39.235294117647058"/>
    <n v="17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54.993116108306566"/>
    <n v="217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47.992753623188406"/>
    <n v="138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87.966702470461868"/>
    <n v="931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51.999165275459099"/>
    <n v="3594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29.999659863945578"/>
    <n v="588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98.205357142857139"/>
    <n v="112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108.96182396606575"/>
    <n v="943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66.998379254457049"/>
    <n v="2468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64.99333594668758"/>
    <n v="2551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99.841584158415841"/>
    <n v="10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82.432835820895519"/>
    <n v="67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63.293478260869563"/>
    <n v="92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96.774193548387103"/>
    <n v="62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54.906040268456373"/>
    <n v="149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39.010869565217391"/>
    <n v="92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75.84210526315789"/>
    <n v="57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45.051671732522799"/>
    <n v="32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104.51546391752578"/>
    <n v="97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76.268292682926827"/>
    <n v="41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69.015695067264573"/>
    <n v="1784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01.97684085510689"/>
    <n v="1684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42.915999999999997"/>
    <n v="250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43.025210084033617"/>
    <n v="238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75.245283018867923"/>
    <n v="5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69.023364485981304"/>
    <n v="21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65.986486486486484"/>
    <n v="222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98.013800424628457"/>
    <n v="1884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60.105504587155963"/>
    <n v="218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26.000773395204948"/>
    <n v="6465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3"/>
    <n v="1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38.019801980198018"/>
    <n v="101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106.15254237288136"/>
    <n v="59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81.019475655430711"/>
    <n v="1335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96.647727272727266"/>
    <n v="88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57.003535651149086"/>
    <n v="169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63.93333333333333"/>
    <n v="15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90.456521739130437"/>
    <n v="92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72.172043010752688"/>
    <n v="186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77.934782608695656"/>
    <n v="138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38.065134099616856"/>
    <n v="261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57.936123348017624"/>
    <n v="45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49.794392523364486"/>
    <n v="107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54.050251256281406"/>
    <n v="199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30.002721335268504"/>
    <n v="5512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70.127906976744185"/>
    <n v="86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26.996228786926462"/>
    <n v="318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51.990606936416185"/>
    <n v="2768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56.416666666666664"/>
    <n v="48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101.63218390804597"/>
    <n v="8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25.005291005291006"/>
    <n v="1890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32.016393442622949"/>
    <n v="61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82.021647307286173"/>
    <n v="1894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37.957446808510639"/>
    <n v="282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51.533333333333331"/>
    <n v="15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81.198275862068968"/>
    <n v="116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40.030075187969928"/>
    <n v="13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9.939759036144579"/>
    <n v="83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6.692307692307693"/>
    <n v="91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25.010989010989011"/>
    <n v="546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6.987277353689571"/>
    <n v="393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73.012609117361791"/>
    <n v="2062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68.240601503759393"/>
    <n v="13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52.310344827586206"/>
    <n v="29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61.765151515151516"/>
    <n v="132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.027559055118111"/>
    <n v="254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06.28804347826087"/>
    <n v="184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75.07386363636364"/>
    <n v="176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39.970802919708028"/>
    <n v="13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9.982195845697326"/>
    <n v="33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101.01541850220265"/>
    <n v="908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76.813084112149539"/>
    <n v="107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71.7"/>
    <n v="10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3.28125"/>
    <n v="32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43.923497267759565"/>
    <n v="183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36.004712041884815"/>
    <n v="1910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88.21052631578948"/>
    <n v="3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65.240384615384613"/>
    <n v="104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69.958333333333329"/>
    <n v="72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39.877551020408163"/>
    <n v="49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5"/>
    <n v="1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41.023728813559323"/>
    <n v="295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98.914285714285711"/>
    <n v="245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87.78125"/>
    <n v="32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80.767605633802816"/>
    <n v="142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94.28235294117647"/>
    <n v="85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3.428571428571431"/>
    <n v="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.968133535660087"/>
    <n v="659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109.04109589041096"/>
    <n v="803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41.16"/>
    <n v="75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99.125"/>
    <n v="16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05.88429752066116"/>
    <n v="121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48.996525921966864"/>
    <n v="3742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39"/>
    <n v="223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31.022556390977442"/>
    <n v="133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103.87096774193549"/>
    <n v="31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59.268518518518519"/>
    <n v="108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42.3"/>
    <n v="30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53.117647058823529"/>
    <n v="17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50.796875"/>
    <n v="64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101.15"/>
    <n v="80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65.000810372771468"/>
    <n v="2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37.998645510835914"/>
    <n v="516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82.615384615384613"/>
    <n v="26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7.941368078175898"/>
    <n v="307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80.780821917808225"/>
    <n v="73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25.984375"/>
    <n v="12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0.363636363636363"/>
    <n v="3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54.004916018025398"/>
    <n v="2441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101.78672985781991"/>
    <n v="21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45.003610108303249"/>
    <n v="138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77.068421052631578"/>
    <n v="190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88.076595744680844"/>
    <n v="470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47.035573122529641"/>
    <n v="253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0.99550763701707"/>
    <n v="1113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87.003066141042481"/>
    <n v="2283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63.994402985074629"/>
    <n v="1072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5.9945205479452"/>
    <n v="1095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73.989349112426041"/>
    <n v="1690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84.02004626060139"/>
    <n v="1297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88.966921119592882"/>
    <n v="393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76.990453460620529"/>
    <n v="1257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97.146341463414629"/>
    <n v="328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33.013605442176868"/>
    <n v="147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99.950602409638549"/>
    <n v="830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69.966767371601208"/>
    <n v="331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110.32"/>
    <n v="25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66.005235602094245"/>
    <n v="191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41.005742176284812"/>
    <n v="3483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103.96316359696641"/>
    <n v="923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5"/>
    <n v="1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47.009935419771487"/>
    <n v="2013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29.606060606060606"/>
    <n v="33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81.010569583088667"/>
    <n v="1703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94.35"/>
    <n v="80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26.058139534883722"/>
    <n v="8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85.775000000000006"/>
    <n v="40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103.73170731707317"/>
    <n v="41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49.826086956521742"/>
    <n v="2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63.893048128342244"/>
    <n v="187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47.002434782608695"/>
    <n v="287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108.47727272727273"/>
    <n v="8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72.015706806282722"/>
    <n v="191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59.928057553956833"/>
    <n v="139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78.209677419354833"/>
    <n v="186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04.77678571428571"/>
    <n v="112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5.52475247524752"/>
    <n v="101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24.933333333333334"/>
    <n v="75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69.873786407766985"/>
    <n v="206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95.733766233766232"/>
    <n v="154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29.997485752598056"/>
    <n v="596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59.011948529411768"/>
    <n v="2176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84.757396449704146"/>
    <n v="169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78.010921177587846"/>
    <n v="210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50.05215419501134"/>
    <n v="441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59.16"/>
    <n v="25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93.702290076335885"/>
    <n v="131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40.14173228346457"/>
    <n v="12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70.090140845070422"/>
    <n v="355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66.181818181818187"/>
    <n v="44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47.714285714285715"/>
    <n v="84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62.896774193548389"/>
    <n v="155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86.611940298507463"/>
    <n v="67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75.126984126984127"/>
    <n v="189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1.004167534903104"/>
    <n v="4799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50.007915567282325"/>
    <n v="1137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96.960674157303373"/>
    <n v="1068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100.93160377358491"/>
    <n v="424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89.227586206896547"/>
    <n v="145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87.979166666666671"/>
    <n v="1152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89.54"/>
    <n v="50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29.09271523178808"/>
    <n v="151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42.006218905472636"/>
    <n v="1608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47.004903563255965"/>
    <n v="3059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110.44117647058823"/>
    <n v="3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41.990909090909092"/>
    <n v="220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48.012468827930178"/>
    <n v="1604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31.019823788546255"/>
    <n v="454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99.203252032520325"/>
    <n v="123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66.022316684378325"/>
    <n v="941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2"/>
    <n v="1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46.060200668896321"/>
    <n v="299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73.650000000000006"/>
    <n v="40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55.99336650082919"/>
    <n v="3015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68.985695127402778"/>
    <n v="2237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60.981609195402299"/>
    <n v="435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110.98139534883721"/>
    <n v="645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25"/>
    <n v="484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78.759740259740255"/>
    <n v="154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87.960784313725483"/>
    <n v="714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49.987398739873989"/>
    <n v="1111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99.524390243902445"/>
    <n v="8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04.82089552238806"/>
    <n v="134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.01469237832875"/>
    <n v="1089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28.998544660724033"/>
    <n v="5497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30.028708133971293"/>
    <n v="418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41.005559416261292"/>
    <n v="1439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62.866666666666667"/>
    <n v="15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47.005002501250623"/>
    <n v="1999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26.997693638285604"/>
    <n v="5203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68.329787234042556"/>
    <n v="94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50.974576271186443"/>
    <n v="118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54.024390243902438"/>
    <n v="205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97.055555555555557"/>
    <n v="162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24.867469879518072"/>
    <n v="83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84.423913043478265"/>
    <n v="9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47.091324200913242"/>
    <n v="21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77.996041171813147"/>
    <n v="2526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62.967871485943775"/>
    <n v="74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81.006080449017773"/>
    <n v="2138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65.321428571428569"/>
    <n v="84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104.43617021276596"/>
    <n v="9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69.989010989010993"/>
    <n v="91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83.023989898989896"/>
    <n v="79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90.3"/>
    <n v="10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03.98131932282546"/>
    <n v="1713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54.931726907630519"/>
    <n v="24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51.921875"/>
    <n v="1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60.02834008097166"/>
    <n v="247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44.003488879197555"/>
    <n v="2293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53.003513254551258"/>
    <n v="3131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54.5"/>
    <n v="32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75.04195804195804"/>
    <n v="143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35.911111111111111"/>
    <n v="90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36.952702702702702"/>
    <n v="296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63.170588235294119"/>
    <n v="170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29.99462365591398"/>
    <n v="186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86"/>
    <n v="439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75.014876033057845"/>
    <n v="6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101.19767441860465"/>
    <n v="86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4"/>
    <n v="1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29.001272669424118"/>
    <n v="6286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98.225806451612897"/>
    <n v="31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87.001693480101608"/>
    <n v="1181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45.205128205128204"/>
    <n v="39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.001341561577675"/>
    <n v="372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94.976947040498445"/>
    <n v="160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28.956521739130434"/>
    <n v="4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55.993396226415094"/>
    <n v="2120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54.038095238095238"/>
    <n v="105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82.38"/>
    <n v="50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66.997115384615384"/>
    <n v="2080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107.91401869158878"/>
    <n v="535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69.009501187648453"/>
    <n v="21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39.006568144499177"/>
    <n v="2436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110.3625"/>
    <n v="80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94.857142857142861"/>
    <n v="42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57.935251798561154"/>
    <n v="139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01.25"/>
    <n v="16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64.95597484276729"/>
    <n v="15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27.00524934383202"/>
    <n v="38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50.97422680412371"/>
    <n v="194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104.94260869565217"/>
    <n v="575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84.028301886792448"/>
    <n v="106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102.85915492957747"/>
    <n v="142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39.962085308056871"/>
    <n v="21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51.001785714285717"/>
    <n v="1120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40.823008849557525"/>
    <n v="113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58.999637155297535"/>
    <n v="2756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71.156069364161851"/>
    <n v="173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99.494252873563212"/>
    <n v="87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03.98634590377114"/>
    <n v="1538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76.555555555555557"/>
    <n v="9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87.068592057761734"/>
    <n v="55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48.99554707379135"/>
    <n v="1572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42.969135802469133"/>
    <n v="648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33.428571428571431"/>
    <n v="2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83.982949701619773"/>
    <n v="2346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01.41739130434783"/>
    <n v="115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109.87058823529412"/>
    <n v="85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31.916666666666668"/>
    <n v="144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70.993450675399103"/>
    <n v="244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77.026890756302521"/>
    <n v="595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101.78125"/>
    <n v="64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51.059701492537314"/>
    <n v="268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68.02051282051282"/>
    <n v="195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30.87037037037037"/>
    <n v="54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27.908333333333335"/>
    <n v="120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79.994818652849744"/>
    <n v="579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38.003378378378379"/>
    <n v="2072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59.990534521158132"/>
    <n v="1796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37.037634408602152"/>
    <n v="186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99.963043478260872"/>
    <n v="460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111.6774193548387"/>
    <n v="62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6.014409221902014"/>
    <n v="347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66.010284810126578"/>
    <n v="252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44.05263157894737"/>
    <n v="19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52.999726551818434"/>
    <n v="3657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95"/>
    <n v="1258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70.908396946564892"/>
    <n v="13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98.060773480662988"/>
    <n v="362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53.046025104602514"/>
    <n v="239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93.142857142857139"/>
    <n v="35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8.945075757575758"/>
    <n v="52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36.067669172932334"/>
    <n v="133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63.030732860520096"/>
    <n v="84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84.717948717948715"/>
    <n v="78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62.2"/>
    <n v="10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01.97518330513255"/>
    <n v="1773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106.4375"/>
    <n v="32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29.975609756097562"/>
    <n v="369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85.806282722513089"/>
    <n v="19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70.82022471910112"/>
    <n v="89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40.998484082870135"/>
    <n v="1979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28.063492063492063"/>
    <n v="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88.054421768707485"/>
    <n v="147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31"/>
    <n v="6080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90.337500000000006"/>
    <n v="80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63.777777777777779"/>
    <n v="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53.995515695067262"/>
    <n v="178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48.993956043956047"/>
    <n v="3640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63.857142857142854"/>
    <n v="12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82.996393146979258"/>
    <n v="221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55.08230452674897"/>
    <n v="243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62.044554455445542"/>
    <n v="20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04.97857142857143"/>
    <n v="140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94.044676806083643"/>
    <n v="1052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44.007716049382715"/>
    <n v="1296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92.467532467532465"/>
    <n v="7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57.072874493927124"/>
    <n v="24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109.07848101265823"/>
    <n v="395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39.387755102040813"/>
    <n v="4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77.022222222222226"/>
    <n v="180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92.166666666666671"/>
    <n v="84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61.007063197026021"/>
    <n v="2690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78.068181818181813"/>
    <n v="88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80.75"/>
    <n v="156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59.991289782244557"/>
    <n v="2985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110.03018372703411"/>
    <n v="762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4"/>
    <n v="1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37.99856063332134"/>
    <n v="2779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6.369565217391298"/>
    <n v="92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72.978599221789878"/>
    <n v="102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26.007220216606498"/>
    <n v="554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04.36296296296297"/>
    <n v="135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102.18852459016394"/>
    <n v="122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54.117647058823529"/>
    <n v="221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63.222222222222221"/>
    <n v="126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4.03228962818004"/>
    <n v="1022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49.994334277620396"/>
    <n v="3177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56.015151515151516"/>
    <n v="198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48.807692307692307"/>
    <n v="26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60.082352941176474"/>
    <n v="85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78.990502793296088"/>
    <n v="1790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53.99499443826474"/>
    <n v="3596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111.45945945945945"/>
    <n v="37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60.922131147540981"/>
    <n v="244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26.0015444015444"/>
    <n v="5180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80.993208828522924"/>
    <n v="589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34.995963302752294"/>
    <n v="272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94.142857142857139"/>
    <n v="35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52.085106382978722"/>
    <n v="94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24.986666666666668"/>
    <n v="300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69.215277777777771"/>
    <n v="144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93.944444444444443"/>
    <n v="558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98.40625"/>
    <n v="64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41.783783783783782"/>
    <n v="37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65.991836734693877"/>
    <n v="24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72.05747126436782"/>
    <n v="87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48.003209242618745"/>
    <n v="3116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54.098591549295776"/>
    <n v="7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107.88095238095238"/>
    <n v="42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67.034103410341032"/>
    <n v="909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64.01425914445133"/>
    <n v="161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96.066176470588232"/>
    <n v="136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51.184615384615384"/>
    <n v="130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43.92307692307692"/>
    <n v="156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91.021198830409361"/>
    <n v="1368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50.127450980392155"/>
    <n v="102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67.720930232558146"/>
    <n v="8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61.03921568627451"/>
    <n v="102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80.011857707509876"/>
    <n v="253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7.001497753369947"/>
    <n v="4006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71.127388535031841"/>
    <n v="157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89.99079189686924"/>
    <n v="162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43.032786885245905"/>
    <n v="18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67.997714808043881"/>
    <n v="218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73.004566210045667"/>
    <n v="2409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62.341463414634148"/>
    <n v="82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5"/>
    <n v="1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67.103092783505161"/>
    <n v="1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79.978947368421046"/>
    <n v="1140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62.176470588235297"/>
    <n v="102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53.005950297514879"/>
    <n v="2857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57.738317757009348"/>
    <n v="107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40.03125"/>
    <n v="160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81.016591928251117"/>
    <n v="2230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5.047468354430379"/>
    <n v="316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02.92307692307692"/>
    <n v="117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27.998126756166094"/>
    <n v="6406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75.733333333333334"/>
    <n v="15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45.026041666666664"/>
    <n v="192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73.615384615384613"/>
    <n v="26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56.991701244813278"/>
    <n v="723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85.223529411764702"/>
    <n v="170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50.962184873949582"/>
    <n v="238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63.563636363636363"/>
    <n v="55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80.999165275459092"/>
    <n v="1198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86.044753086419746"/>
    <n v="648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90.0390625"/>
    <n v="128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74.006063432835816"/>
    <n v="2144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92.4375"/>
    <n v="6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55.999257333828446"/>
    <n v="2693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32.983796296296298"/>
    <n v="432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93.596774193548384"/>
    <n v="62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69.867724867724874"/>
    <n v="189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72.129870129870127"/>
    <n v="154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30.041666666666668"/>
    <n v="96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3.968000000000004"/>
    <n v="750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68.65517241379311"/>
    <n v="87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59.992164544564154"/>
    <n v="3063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111.15827338129496"/>
    <n v="278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53.038095238095238"/>
    <n v="105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55.985524728588658"/>
    <n v="1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69.986760812003524"/>
    <n v="2266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48.998079877112133"/>
    <n v="2604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103.84615384615384"/>
    <n v="6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9.127659574468083"/>
    <n v="94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107.37777777777778"/>
    <n v="45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76.922178988326849"/>
    <n v="257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58.128865979381445"/>
    <n v="194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03.73643410852713"/>
    <n v="129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87.962666666666664"/>
    <n v="375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8"/>
    <n v="29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37.999361294443261"/>
    <n v="4697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.999313893653515"/>
    <n v="29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03.5"/>
    <n v="18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85.994467496542185"/>
    <n v="723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98.011627906976742"/>
    <n v="60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2"/>
    <n v="1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44.994570837642193"/>
    <n v="3868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31.012224938875306"/>
    <n v="409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59.970085470085472"/>
    <n v="234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58.9973474801061"/>
    <n v="3016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50.045454545454547"/>
    <n v="264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98.966269841269835"/>
    <n v="504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58.857142857142854"/>
    <n v="1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81.010256410256417"/>
    <n v="390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6.013333333333335"/>
    <n v="750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96.597402597402592"/>
    <n v="77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6.957446808510639"/>
    <n v="752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67.984732824427482"/>
    <n v="131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8.781609195402297"/>
    <n v="8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24.99623706491063"/>
    <n v="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44.922794117647058"/>
    <n v="27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79.400000000000006"/>
    <n v="25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29.009546539379475"/>
    <n v="419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3.59210526315789"/>
    <n v="76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07.97038864898211"/>
    <n v="162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68.987284287011803"/>
    <n v="1101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11.02236719478098"/>
    <n v="1073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24.997515808491418"/>
    <n v="442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42.155172413793103"/>
    <n v="58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47.003284072249592"/>
    <n v="1218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6.0392749244713"/>
    <n v="331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01.03760683760684"/>
    <n v="1170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39.927927927927925"/>
    <n v="111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83.158139534883716"/>
    <n v="215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9.97520661157025"/>
    <n v="363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47.993908629441627"/>
    <n v="2955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95.978877489438744"/>
    <n v="1657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78.728155339805824"/>
    <n v="10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56.081632653061227"/>
    <n v="14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69.090909090909093"/>
    <n v="110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102.05291576673866"/>
    <n v="92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07.32089552238806"/>
    <n v="134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51.970260223048328"/>
    <n v="269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71.137142857142862"/>
    <n v="175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106.49275362318841"/>
    <n v="6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42.93684210526316"/>
    <n v="190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30.037974683544302"/>
    <n v="237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0.623376623376629"/>
    <n v="77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66.016018306636155"/>
    <n v="1748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96.911392405063296"/>
    <n v="79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62.867346938775512"/>
    <n v="196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108.98537682789652"/>
    <n v="88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26.999314599040439"/>
    <n v="7295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65.004147943311438"/>
    <n v="2893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111.51785714285714"/>
    <n v="56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3"/>
    <n v="1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110.99268292682927"/>
    <n v="820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56.746987951807228"/>
    <n v="83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97.020608439646708"/>
    <n v="203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92.08620689655173"/>
    <n v="116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82.986666666666665"/>
    <n v="202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03.03791821561339"/>
    <n v="1345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68.922619047619051"/>
    <n v="168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87.737226277372258"/>
    <n v="137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75.021505376344081"/>
    <n v="186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50.863999999999997"/>
    <n v="125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90"/>
    <n v="14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72.896039603960389"/>
    <n v="202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8.48543689320388"/>
    <n v="103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01.98095238095237"/>
    <n v="1785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44.009146341463413"/>
    <n v="656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65.942675159235662"/>
    <n v="157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24.987387387387386"/>
    <n v="555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8.003367003367003"/>
    <n v="297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85.829268292682926"/>
    <n v="12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84.921052631578945"/>
    <n v="38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90.483333333333334"/>
    <n v="60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25.00197628458498"/>
    <n v="3036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92.013888888888886"/>
    <n v="144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93.066115702479337"/>
    <n v="121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61.008145363408524"/>
    <n v="1596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92.036259541984734"/>
    <n v="52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81.132596685082873"/>
    <n v="181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73.5"/>
    <n v="10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85.221311475409834"/>
    <n v="1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10.96825396825396"/>
    <n v="1071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32.968036529680369"/>
    <n v="21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96.005352363960753"/>
    <n v="112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84.96632653061225"/>
    <n v="980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25.007462686567163"/>
    <n v="536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65.998995479658461"/>
    <n v="199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87.34482758620689"/>
    <n v="2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27.933333333333334"/>
    <n v="180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03.8"/>
    <n v="15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31.937172774869111"/>
    <n v="19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99.5"/>
    <n v="16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08.84615384615384"/>
    <n v="130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10.76229508196721"/>
    <n v="122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29.647058823529413"/>
    <n v="17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101.71428571428571"/>
    <n v="140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61.5"/>
    <n v="34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5"/>
    <n v="3388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40.049999999999997"/>
    <n v="280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110.97231270358306"/>
    <n v="614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.959016393442624"/>
    <n v="36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30.974074074074075"/>
    <n v="270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47.035087719298247"/>
    <n v="11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88.065693430656935"/>
    <n v="13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7.005616224648989"/>
    <n v="3205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6.027777777777779"/>
    <n v="288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67.817567567567565"/>
    <n v="148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49.964912280701753"/>
    <n v="114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10.01646903820817"/>
    <n v="1518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89.964678178963894"/>
    <n v="127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79.009523809523813"/>
    <n v="210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86.867469879518069"/>
    <n v="166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62.04"/>
    <n v="100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6.970212765957445"/>
    <n v="23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54.121621621621621"/>
    <n v="148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41.035353535353536"/>
    <n v="198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55.052419354838712"/>
    <n v="248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107.93762183235867"/>
    <n v="513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73.92"/>
    <n v="150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1.995894428152493"/>
    <n v="3410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53.898148148148145"/>
    <n v="216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106.5"/>
    <n v="26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32.999805409612762"/>
    <n v="5139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43.00254993625159"/>
    <n v="235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86.858974358974365"/>
    <n v="78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96.8"/>
    <n v="10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32.995456610631528"/>
    <n v="2201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8.028106508875737"/>
    <n v="676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58.867816091954026"/>
    <n v="174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105.04572803850782"/>
    <n v="831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33.054878048780488"/>
    <n v="164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78.821428571428569"/>
    <n v="56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68.204968944099377"/>
    <n v="161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75.731884057971016"/>
    <n v="138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0.996070133010882"/>
    <n v="3308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01.88188976377953"/>
    <n v="127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52.879227053140099"/>
    <n v="207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71.005820721769496"/>
    <n v="859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102.38709677419355"/>
    <n v="31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74.466666666666669"/>
    <n v="45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51.009883198562441"/>
    <n v="1113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90"/>
    <n v="6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97.142857142857139"/>
    <n v="7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72.071823204419886"/>
    <n v="181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75.236363636363635"/>
    <n v="110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2.967741935483872"/>
    <n v="31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54.807692307692307"/>
    <n v="78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45.037837837837834"/>
    <n v="185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52.958677685950413"/>
    <n v="121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60.017959183673469"/>
    <n v="1225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44.028301886792455"/>
    <n v="106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86.028169014084511"/>
    <n v="142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8.012875536480685"/>
    <n v="233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32.050458715596328"/>
    <n v="21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73.611940298507463"/>
    <n v="67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108.71052631578948"/>
    <n v="76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2.97674418604651"/>
    <n v="43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83.315789473684205"/>
    <n v="19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42"/>
    <n v="2108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55.927601809954751"/>
    <n v="22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105.03681885125184"/>
    <n v="679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48"/>
    <n v="2805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112.66176470588235"/>
    <n v="68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81.944444444444443"/>
    <n v="36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64.049180327868854"/>
    <n v="183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06.39097744360902"/>
    <n v="133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76.011249497790274"/>
    <n v="2489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111.07246376811594"/>
    <n v="69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95.936170212765958"/>
    <n v="47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43.043010752688176"/>
    <n v="279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67.966666666666669"/>
    <n v="210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89.991428571428571"/>
    <n v="2100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58.095238095238095"/>
    <n v="252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83.996875000000003"/>
    <n v="1280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88.853503184713375"/>
    <n v="157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65.963917525773198"/>
    <n v="1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74.804878048780495"/>
    <n v="82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69.98571428571428"/>
    <n v="70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32.006493506493506"/>
    <n v="154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64.727272727272734"/>
    <n v="22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24.998110087408456"/>
    <n v="4233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04.97764070932922"/>
    <n v="1297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64.987878787878785"/>
    <n v="16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94.352941176470594"/>
    <n v="119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44.001706484641637"/>
    <n v="1758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64.744680851063833"/>
    <n v="94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84.00667779632721"/>
    <n v="1797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34.061302681992338"/>
    <n v="261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93.273885350318466"/>
    <n v="15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2.998301726577978"/>
    <n v="35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83.812903225806451"/>
    <n v="155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63.992424242424242"/>
    <n v="13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81.909090909090907"/>
    <n v="33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3.053191489361708"/>
    <n v="94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01.98449039881831"/>
    <n v="1354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105.9375"/>
    <n v="48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01.58181818181818"/>
    <n v="110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62.970930232558139"/>
    <n v="172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29.045602605863191"/>
    <n v="307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77.924999999999997"/>
    <n v="160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80.806451612903231"/>
    <n v="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76.006816632583508"/>
    <n v="1467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72.993613824192337"/>
    <n v="2662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53"/>
    <n v="452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54.164556962025316"/>
    <n v="158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32.946666666666665"/>
    <n v="22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79.371428571428567"/>
    <n v="35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41.174603174603178"/>
    <n v="63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77.430769230769229"/>
    <n v="65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57.159509202453989"/>
    <n v="163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77.17647058823529"/>
    <n v="85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4.953917050691246"/>
    <n v="217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97.18"/>
    <n v="150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46.000916870415651"/>
    <n v="3272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8.023385300668153"/>
    <n v="898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25.99"/>
    <n v="300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02.69047619047619"/>
    <n v="126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72.958174904942965"/>
    <n v="526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57.190082644628099"/>
    <n v="121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84.013793103448279"/>
    <n v="2320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98.666666666666671"/>
    <n v="8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42.007419183889773"/>
    <n v="1887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32.002753556677376"/>
    <n v="4358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81.567164179104481"/>
    <n v="67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37.035087719298247"/>
    <n v="5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03.033360455655"/>
    <n v="1229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84.333333333333329"/>
    <n v="12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102.60377358490567"/>
    <n v="53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79.992129246064621"/>
    <n v="2414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70.055309734513273"/>
    <n v="452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37"/>
    <n v="80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41.911917098445599"/>
    <n v="193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57.992576882290564"/>
    <n v="1886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40.942307692307693"/>
    <n v="52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69.9972602739726"/>
    <n v="1825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73.838709677419359"/>
    <n v="31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41.979310344827589"/>
    <n v="290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77.93442622950819"/>
    <n v="122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06.01972789115646"/>
    <n v="1470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47.018181818181816"/>
    <n v="165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76.016483516483518"/>
    <n v="18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54.120603015075375"/>
    <n v="199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7.285714285714285"/>
    <n v="56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3.81308411214954"/>
    <n v="107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05.02602739726028"/>
    <n v="1460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90.259259259259252"/>
    <n v="27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76.978705978705975"/>
    <n v="1221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02.60162601626017"/>
    <n v="123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2"/>
    <n v="1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55.0062893081761"/>
    <n v="159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32.127272727272725"/>
    <n v="110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50.642857142857146"/>
    <n v="1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49.6875"/>
    <n v="16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54.894067796610166"/>
    <n v="23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46.931937172774866"/>
    <n v="191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4.951219512195124"/>
    <n v="41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0.99898322318251"/>
    <n v="3934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107.7625"/>
    <n v="80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102.07770270270271"/>
    <n v="296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24.976190476190474"/>
    <n v="462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79.944134078212286"/>
    <n v="179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67.946462715105156"/>
    <n v="523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26.070921985815602"/>
    <n v="141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05.0032154340836"/>
    <n v="186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25.826923076923077"/>
    <n v="52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77.666666666666671"/>
    <n v="2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57.82692307692308"/>
    <n v="156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92.955555555555549"/>
    <n v="225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37.945098039215686"/>
    <n v="255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1.842105263157894"/>
    <n v="38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40"/>
    <n v="2261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101.1"/>
    <n v="40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84.006989951944078"/>
    <n v="2289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103.41538461538461"/>
    <n v="65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05.13333333333334"/>
    <n v="15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89.21621621621621"/>
    <n v="37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51.995234312946785"/>
    <n v="3777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64.956521739130437"/>
    <n v="18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46.235294117647058"/>
    <n v="85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51.151785714285715"/>
    <n v="112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33.909722222222221"/>
    <n v="144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92.016298633017882"/>
    <n v="19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7.42857142857143"/>
    <n v="105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75.848484848484844"/>
    <n v="132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80.476190476190482"/>
    <n v="21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86.978483606557376"/>
    <n v="9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105.13541666666667"/>
    <n v="96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57.298507462686565"/>
    <n v="67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93.348484848484844"/>
    <n v="66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1.987179487179489"/>
    <n v="78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92.611940298507463"/>
    <n v="67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04.99122807017544"/>
    <n v="11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30.958174904942965"/>
    <n v="263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33.001182732111175"/>
    <n v="1691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84.187845303867405"/>
    <n v="181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73.92307692307692"/>
    <n v="13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36.987499999999997"/>
    <n v="160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46.896551724137929"/>
    <n v="203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5"/>
    <n v="1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02.02437459910199"/>
    <n v="155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45.007502206531335"/>
    <n v="2266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94.285714285714292"/>
    <n v="21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01.02325581395348"/>
    <n v="15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97.037499999999994"/>
    <n v="80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43.00963855421687"/>
    <n v="830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94.916030534351151"/>
    <n v="13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72.151785714285708"/>
    <n v="112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51.007692307692309"/>
    <n v="130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85.054545454545448"/>
    <n v="5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43.87096774193548"/>
    <n v="155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40.063909774436091"/>
    <n v="26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43.833333333333336"/>
    <n v="114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84.92903225806451"/>
    <n v="155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41.067632850241544"/>
    <n v="2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54.971428571428568"/>
    <n v="245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77.010807374443743"/>
    <n v="157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71.201754385964918"/>
    <n v="114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1.935483870967744"/>
    <n v="93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97.069023569023571"/>
    <n v="594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58.916666666666664"/>
    <n v="2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58.015466983938133"/>
    <n v="1681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103.87301587301587"/>
    <n v="252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93.46875"/>
    <n v="32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61.970370370370368"/>
    <n v="135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92.042857142857144"/>
    <n v="140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77.268656716417908"/>
    <n v="6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3.923913043478265"/>
    <n v="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84.969458128078813"/>
    <n v="1015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105.97035040431267"/>
    <n v="742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6.969040247678016"/>
    <n v="323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81.533333333333331"/>
    <n v="75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80.999140154772135"/>
    <n v="2326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26.010498687664043"/>
    <n v="38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25.998410896708286"/>
    <n v="4405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34.173913043478258"/>
    <n v="92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28.002083333333335"/>
    <n v="480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76.546875"/>
    <n v="64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53.053097345132741"/>
    <n v="226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106.859375"/>
    <n v="64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46.020746887966808"/>
    <n v="241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100.17424242424242"/>
    <n v="13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101.44"/>
    <n v="75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7.972684085510693"/>
    <n v="842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74.995594713656388"/>
    <n v="2043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42.982142857142854"/>
    <n v="112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33.115107913669064"/>
    <n v="139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101.13101604278074"/>
    <n v="3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55.98841354723708"/>
    <n v="1122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BE92A-176B-7C44-BA24-49109C1AD6F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56051-183E-E34B-9070-D7146ADA818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64" showAll="0"/>
    <pivotField numFmtId="43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09376-A17A-5C41-B4C6-4DD51355306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64" showAll="0"/>
    <pivotField numFmtId="43"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T1001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S7" sqref="S7"/>
    </sheetView>
  </sheetViews>
  <sheetFormatPr baseColWidth="10" defaultRowHeight="16" x14ac:dyDescent="0.2"/>
  <cols>
    <col min="1" max="1" width="6.1640625" customWidth="1"/>
    <col min="2" max="2" width="25.1640625" customWidth="1"/>
    <col min="3" max="3" width="25.1640625" style="3" customWidth="1"/>
    <col min="6" max="6" width="14.5" customWidth="1"/>
    <col min="7" max="7" width="20.6640625" style="6" customWidth="1"/>
    <col min="8" max="8" width="22.1640625" style="8" customWidth="1"/>
    <col min="9" max="9" width="13" bestFit="1" customWidth="1"/>
    <col min="12" max="12" width="17.33203125" customWidth="1"/>
    <col min="13" max="13" width="14.5" customWidth="1"/>
    <col min="14" max="15" width="30.1640625" customWidth="1"/>
    <col min="16" max="17" width="14.33203125" customWidth="1"/>
    <col min="18" max="18" width="28" bestFit="1" customWidth="1"/>
    <col min="19" max="20" width="22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5" t="s">
        <v>2029</v>
      </c>
      <c r="H1" s="7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34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6">
        <f t="shared" ref="G2:G65" si="0">E2/D2</f>
        <v>0</v>
      </c>
      <c r="H2" s="8">
        <f t="shared" ref="H2:H65" si="1">IF(I2=0,0,E2/I2)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((($L2/60)/60)/24)+DATE(1970,1,1)</f>
        <v>42336.25</v>
      </c>
      <c r="O2" s="11">
        <f>((($M2/60)/60)/24)+DATE(1970,1,1)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t="34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6">
        <f t="shared" si="0"/>
        <v>10.4</v>
      </c>
      <c r="H3" s="8">
        <f t="shared" si="1"/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((($L3/60)/60)/24)+DATE(1970,1,1)</f>
        <v>41870.208333333336</v>
      </c>
      <c r="O3" s="11">
        <f t="shared" ref="O3:O66" si="3">((($M3/60)/60)/24)+DATE(1970,1,1)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6">
        <f t="shared" si="0"/>
        <v>1.3147878228782288</v>
      </c>
      <c r="H4" s="8">
        <f t="shared" si="1"/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6">
        <f t="shared" si="0"/>
        <v>0.58976190476190471</v>
      </c>
      <c r="H5" s="8">
        <f t="shared" si="1"/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6">
        <f t="shared" si="0"/>
        <v>0.69276315789473686</v>
      </c>
      <c r="H6" s="8">
        <f t="shared" si="1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34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6">
        <f t="shared" si="0"/>
        <v>1.7361842105263159</v>
      </c>
      <c r="H7" s="8">
        <f t="shared" si="1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34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6">
        <f t="shared" si="0"/>
        <v>0.20961538461538462</v>
      </c>
      <c r="H8" s="8">
        <f t="shared" si="1"/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34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6">
        <f t="shared" si="0"/>
        <v>3.2757777777777779</v>
      </c>
      <c r="H9" s="8">
        <f t="shared" si="1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34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6">
        <f t="shared" si="0"/>
        <v>0.19932788374205268</v>
      </c>
      <c r="H10" s="8">
        <f t="shared" si="1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34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6">
        <f t="shared" si="0"/>
        <v>0.51741935483870971</v>
      </c>
      <c r="H11" s="8">
        <f t="shared" si="1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34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6">
        <f t="shared" si="0"/>
        <v>2.6611538461538462</v>
      </c>
      <c r="H12" s="8">
        <f t="shared" si="1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51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6">
        <f t="shared" si="0"/>
        <v>0.48095238095238096</v>
      </c>
      <c r="H13" s="8">
        <f t="shared" si="1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6">
        <f t="shared" si="0"/>
        <v>0.89349206349206345</v>
      </c>
      <c r="H14" s="8">
        <f t="shared" si="1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6">
        <f t="shared" si="0"/>
        <v>2.4511904761904764</v>
      </c>
      <c r="H15" s="8">
        <f t="shared" si="1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6">
        <f t="shared" si="0"/>
        <v>0.66769503546099296</v>
      </c>
      <c r="H16" s="8">
        <f t="shared" si="1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34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6">
        <f t="shared" si="0"/>
        <v>0.47307881773399013</v>
      </c>
      <c r="H17" s="8">
        <f t="shared" si="1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34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6">
        <f t="shared" si="0"/>
        <v>6.4947058823529416</v>
      </c>
      <c r="H18" s="8">
        <f t="shared" si="1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34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6">
        <f t="shared" si="0"/>
        <v>1.5939125295508274</v>
      </c>
      <c r="H19" s="8">
        <f t="shared" si="1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34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6">
        <f t="shared" si="0"/>
        <v>0.66912087912087914</v>
      </c>
      <c r="H20" s="8">
        <f t="shared" si="1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6">
        <f t="shared" si="0"/>
        <v>0.48529600000000001</v>
      </c>
      <c r="H21" s="8">
        <f t="shared" si="1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6">
        <f t="shared" si="0"/>
        <v>1.1224279210925645</v>
      </c>
      <c r="H22" s="8">
        <f t="shared" si="1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34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6">
        <f t="shared" si="0"/>
        <v>0.40992553191489361</v>
      </c>
      <c r="H23" s="8">
        <f t="shared" si="1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6">
        <f t="shared" si="0"/>
        <v>1.2807106598984772</v>
      </c>
      <c r="H24" s="8">
        <f t="shared" si="1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34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6">
        <f t="shared" si="0"/>
        <v>3.3204444444444445</v>
      </c>
      <c r="H25" s="8">
        <f t="shared" si="1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34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6">
        <f t="shared" si="0"/>
        <v>1.1283225108225108</v>
      </c>
      <c r="H26" s="8">
        <f t="shared" si="1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34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6">
        <f t="shared" si="0"/>
        <v>2.1643636363636363</v>
      </c>
      <c r="H27" s="8">
        <f t="shared" si="1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34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6">
        <f t="shared" si="0"/>
        <v>0.4819906976744186</v>
      </c>
      <c r="H28" s="8">
        <f t="shared" si="1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34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6">
        <f t="shared" si="0"/>
        <v>0.79949999999999999</v>
      </c>
      <c r="H29" s="8">
        <f t="shared" si="1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34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6">
        <f t="shared" si="0"/>
        <v>1.0522553516819573</v>
      </c>
      <c r="H30" s="8">
        <f t="shared" si="1"/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34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6">
        <f t="shared" si="0"/>
        <v>3.2889978213507627</v>
      </c>
      <c r="H31" s="8">
        <f t="shared" si="1"/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34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6">
        <f t="shared" si="0"/>
        <v>1.606111111111111</v>
      </c>
      <c r="H32" s="8">
        <f t="shared" si="1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34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6">
        <f t="shared" si="0"/>
        <v>3.1</v>
      </c>
      <c r="H33" s="8">
        <f t="shared" si="1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34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6">
        <f t="shared" si="0"/>
        <v>0.86807920792079207</v>
      </c>
      <c r="H34" s="8">
        <f t="shared" si="1"/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34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6">
        <f t="shared" si="0"/>
        <v>3.7782071713147412</v>
      </c>
      <c r="H35" s="8">
        <f t="shared" si="1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6">
        <f t="shared" si="0"/>
        <v>1.5080645161290323</v>
      </c>
      <c r="H36" s="8">
        <f t="shared" si="1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34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6">
        <f t="shared" si="0"/>
        <v>1.5030119521912351</v>
      </c>
      <c r="H37" s="8">
        <f t="shared" si="1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34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6">
        <f t="shared" si="0"/>
        <v>1.572857142857143</v>
      </c>
      <c r="H38" s="8">
        <f t="shared" si="1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6">
        <f t="shared" si="0"/>
        <v>1.3998765432098765</v>
      </c>
      <c r="H39" s="8">
        <f t="shared" si="1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34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6">
        <f t="shared" si="0"/>
        <v>3.2532258064516131</v>
      </c>
      <c r="H40" s="8">
        <f t="shared" si="1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34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6">
        <f t="shared" si="0"/>
        <v>0.50777777777777777</v>
      </c>
      <c r="H41" s="8">
        <f t="shared" si="1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6">
        <f t="shared" si="0"/>
        <v>1.6906818181818182</v>
      </c>
      <c r="H42" s="8">
        <f t="shared" si="1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34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6">
        <f t="shared" si="0"/>
        <v>2.1292857142857144</v>
      </c>
      <c r="H43" s="8">
        <f t="shared" si="1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6">
        <f t="shared" si="0"/>
        <v>4.4394444444444447</v>
      </c>
      <c r="H44" s="8">
        <f t="shared" si="1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6">
        <f t="shared" si="0"/>
        <v>1.859390243902439</v>
      </c>
      <c r="H45" s="8">
        <f t="shared" si="1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34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6">
        <f t="shared" si="0"/>
        <v>6.5881249999999998</v>
      </c>
      <c r="H46" s="8">
        <f t="shared" si="1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6">
        <f t="shared" si="0"/>
        <v>0.4768421052631579</v>
      </c>
      <c r="H47" s="8">
        <f t="shared" si="1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34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6">
        <f t="shared" si="0"/>
        <v>1.1478378378378378</v>
      </c>
      <c r="H48" s="8">
        <f t="shared" si="1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34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6">
        <f t="shared" si="0"/>
        <v>4.7526666666666664</v>
      </c>
      <c r="H49" s="8">
        <f t="shared" si="1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34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6">
        <f t="shared" si="0"/>
        <v>3.86972972972973</v>
      </c>
      <c r="H50" s="8">
        <f t="shared" si="1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6">
        <f t="shared" si="0"/>
        <v>1.89625</v>
      </c>
      <c r="H51" s="8">
        <f t="shared" si="1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6">
        <f t="shared" si="0"/>
        <v>0.02</v>
      </c>
      <c r="H52" s="8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34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6">
        <f t="shared" si="0"/>
        <v>0.91867805186590767</v>
      </c>
      <c r="H53" s="8">
        <f t="shared" si="1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6">
        <f t="shared" si="0"/>
        <v>0.34152777777777776</v>
      </c>
      <c r="H54" s="8">
        <f t="shared" si="1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34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6">
        <f t="shared" si="0"/>
        <v>1.4040909090909091</v>
      </c>
      <c r="H55" s="8">
        <f t="shared" si="1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6">
        <f t="shared" si="0"/>
        <v>0.89866666666666661</v>
      </c>
      <c r="H56" s="8">
        <f t="shared" si="1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6">
        <f t="shared" si="0"/>
        <v>1.7796969696969698</v>
      </c>
      <c r="H57" s="8">
        <f t="shared" si="1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6">
        <f t="shared" si="0"/>
        <v>1.436625</v>
      </c>
      <c r="H58" s="8">
        <f t="shared" si="1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34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6">
        <f t="shared" si="0"/>
        <v>2.1527586206896552</v>
      </c>
      <c r="H59" s="8">
        <f t="shared" si="1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34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6">
        <f t="shared" si="0"/>
        <v>2.2711111111111113</v>
      </c>
      <c r="H60" s="8">
        <f t="shared" si="1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34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6">
        <f t="shared" si="0"/>
        <v>2.7507142857142859</v>
      </c>
      <c r="H61" s="8">
        <f t="shared" si="1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34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6">
        <f t="shared" si="0"/>
        <v>1.4437048832271762</v>
      </c>
      <c r="H62" s="8">
        <f t="shared" si="1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6">
        <f t="shared" si="0"/>
        <v>0.92745983935742971</v>
      </c>
      <c r="H63" s="8">
        <f t="shared" si="1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6">
        <f t="shared" si="0"/>
        <v>7.226</v>
      </c>
      <c r="H64" s="8">
        <f t="shared" si="1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34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6">
        <f t="shared" si="0"/>
        <v>0.11851063829787234</v>
      </c>
      <c r="H65" s="8">
        <f t="shared" si="1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34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6">
        <f t="shared" ref="G66:G129" si="6">E66/D66</f>
        <v>0.97642857142857142</v>
      </c>
      <c r="H66" s="8">
        <f t="shared" ref="H66:H129" si="7">IF(I66=0,0,E66/I66)</f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34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6">
        <f t="shared" si="6"/>
        <v>2.3614754098360655</v>
      </c>
      <c r="H67" s="8">
        <f t="shared" si="7"/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>((($L67/60)/60)/24)+DATE(1970,1,1)</f>
        <v>40570.25</v>
      </c>
      <c r="O67" s="11">
        <f t="shared" ref="O67:O130" si="9">((($M67/60)/60)/24)+DATE(1970,1,1)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ht="34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6">
        <f t="shared" si="6"/>
        <v>0.45068965517241377</v>
      </c>
      <c r="H68" s="8">
        <f t="shared" si="7"/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6">
        <f t="shared" si="6"/>
        <v>1.6238567493112948</v>
      </c>
      <c r="H69" s="8">
        <f t="shared" si="7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34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6">
        <f t="shared" si="6"/>
        <v>2.5452631578947367</v>
      </c>
      <c r="H70" s="8">
        <f t="shared" si="7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4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6">
        <f t="shared" si="6"/>
        <v>0.24063291139240506</v>
      </c>
      <c r="H71" s="8">
        <f t="shared" si="7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34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6">
        <f t="shared" si="6"/>
        <v>1.2374140625000001</v>
      </c>
      <c r="H72" s="8">
        <f t="shared" si="7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6">
        <f t="shared" si="6"/>
        <v>1.0806666666666667</v>
      </c>
      <c r="H73" s="8">
        <f t="shared" si="7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34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6">
        <f t="shared" si="6"/>
        <v>6.7033333333333331</v>
      </c>
      <c r="H74" s="8">
        <f t="shared" si="7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34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6">
        <f t="shared" si="6"/>
        <v>6.609285714285714</v>
      </c>
      <c r="H75" s="8">
        <f t="shared" si="7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34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6">
        <f t="shared" si="6"/>
        <v>1.2246153846153847</v>
      </c>
      <c r="H76" s="8">
        <f t="shared" si="7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34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6">
        <f t="shared" si="6"/>
        <v>1.5057731958762886</v>
      </c>
      <c r="H77" s="8">
        <f t="shared" si="7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34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6">
        <f t="shared" si="6"/>
        <v>0.78106590724165992</v>
      </c>
      <c r="H78" s="8">
        <f t="shared" si="7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34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6">
        <f t="shared" si="6"/>
        <v>0.46947368421052632</v>
      </c>
      <c r="H79" s="8">
        <f t="shared" si="7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6">
        <f t="shared" si="6"/>
        <v>3.008</v>
      </c>
      <c r="H80" s="8">
        <f t="shared" si="7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34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6">
        <f t="shared" si="6"/>
        <v>0.6959861591695502</v>
      </c>
      <c r="H81" s="8">
        <f t="shared" si="7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34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6">
        <f t="shared" si="6"/>
        <v>6.374545454545455</v>
      </c>
      <c r="H82" s="8">
        <f t="shared" si="7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34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6">
        <f t="shared" si="6"/>
        <v>2.253392857142857</v>
      </c>
      <c r="H83" s="8">
        <f t="shared" si="7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34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6">
        <f t="shared" si="6"/>
        <v>14.973000000000001</v>
      </c>
      <c r="H84" s="8">
        <f t="shared" si="7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34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6">
        <f t="shared" si="6"/>
        <v>0.37590225563909774</v>
      </c>
      <c r="H85" s="8">
        <f t="shared" si="7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4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6">
        <f t="shared" si="6"/>
        <v>1.3236942675159236</v>
      </c>
      <c r="H86" s="8">
        <f t="shared" si="7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34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6">
        <f t="shared" si="6"/>
        <v>1.3122448979591836</v>
      </c>
      <c r="H87" s="8">
        <f t="shared" si="7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34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6">
        <f t="shared" si="6"/>
        <v>1.6763513513513513</v>
      </c>
      <c r="H88" s="8">
        <f t="shared" si="7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6">
        <f t="shared" si="6"/>
        <v>0.6198488664987406</v>
      </c>
      <c r="H89" s="8">
        <f t="shared" si="7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34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6">
        <f t="shared" si="6"/>
        <v>2.6074999999999999</v>
      </c>
      <c r="H90" s="8">
        <f t="shared" si="7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34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6">
        <f t="shared" si="6"/>
        <v>2.5258823529411765</v>
      </c>
      <c r="H91" s="8">
        <f t="shared" si="7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34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6">
        <f t="shared" si="6"/>
        <v>0.7861538461538462</v>
      </c>
      <c r="H92" s="8">
        <f t="shared" si="7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6">
        <f t="shared" si="6"/>
        <v>0.48404406999351912</v>
      </c>
      <c r="H93" s="8">
        <f t="shared" si="7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6">
        <f t="shared" si="6"/>
        <v>2.5887500000000001</v>
      </c>
      <c r="H94" s="8">
        <f t="shared" si="7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34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6">
        <f t="shared" si="6"/>
        <v>0.60548713235294116</v>
      </c>
      <c r="H95" s="8">
        <f t="shared" si="7"/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34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6">
        <f t="shared" si="6"/>
        <v>3.036896551724138</v>
      </c>
      <c r="H96" s="8">
        <f t="shared" si="7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6">
        <f t="shared" si="6"/>
        <v>1.1299999999999999</v>
      </c>
      <c r="H97" s="8">
        <f t="shared" si="7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34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6">
        <f t="shared" si="6"/>
        <v>2.1737876614060259</v>
      </c>
      <c r="H98" s="8">
        <f t="shared" si="7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34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6">
        <f t="shared" si="6"/>
        <v>9.2669230769230762</v>
      </c>
      <c r="H99" s="8">
        <f t="shared" si="7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6">
        <f t="shared" si="6"/>
        <v>0.33692229038854804</v>
      </c>
      <c r="H100" s="8">
        <f t="shared" si="7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6">
        <f t="shared" si="6"/>
        <v>1.9672368421052631</v>
      </c>
      <c r="H101" s="8">
        <f t="shared" si="7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34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6">
        <f t="shared" si="6"/>
        <v>0.01</v>
      </c>
      <c r="H102" s="8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34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6">
        <f t="shared" si="6"/>
        <v>10.214444444444444</v>
      </c>
      <c r="H103" s="8">
        <f t="shared" si="7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34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6">
        <f t="shared" si="6"/>
        <v>2.8167567567567566</v>
      </c>
      <c r="H104" s="8">
        <f t="shared" si="7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34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6">
        <f t="shared" si="6"/>
        <v>0.24610000000000001</v>
      </c>
      <c r="H105" s="8">
        <f t="shared" si="7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34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6">
        <f t="shared" si="6"/>
        <v>1.4314010067114094</v>
      </c>
      <c r="H106" s="8">
        <f t="shared" si="7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34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6">
        <f t="shared" si="6"/>
        <v>1.4454411764705883</v>
      </c>
      <c r="H107" s="8">
        <f t="shared" si="7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34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6">
        <f t="shared" si="6"/>
        <v>3.5912820512820511</v>
      </c>
      <c r="H108" s="8">
        <f t="shared" si="7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6">
        <f t="shared" si="6"/>
        <v>1.8648571428571428</v>
      </c>
      <c r="H109" s="8">
        <f t="shared" si="7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6">
        <f t="shared" si="6"/>
        <v>5.9526666666666666</v>
      </c>
      <c r="H110" s="8">
        <f t="shared" si="7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34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6">
        <f t="shared" si="6"/>
        <v>0.5921153846153846</v>
      </c>
      <c r="H111" s="8">
        <f t="shared" si="7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51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6">
        <f t="shared" si="6"/>
        <v>0.14962780898876404</v>
      </c>
      <c r="H112" s="8">
        <f t="shared" si="7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34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6">
        <f t="shared" si="6"/>
        <v>1.1995602605863191</v>
      </c>
      <c r="H113" s="8">
        <f t="shared" si="7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34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6">
        <f t="shared" si="6"/>
        <v>2.6882978723404256</v>
      </c>
      <c r="H114" s="8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6">
        <f t="shared" si="6"/>
        <v>3.7687878787878786</v>
      </c>
      <c r="H115" s="8">
        <f t="shared" si="7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6">
        <f t="shared" si="6"/>
        <v>7.2715789473684209</v>
      </c>
      <c r="H116" s="8">
        <f t="shared" si="7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34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6">
        <f t="shared" si="6"/>
        <v>0.87211757648470301</v>
      </c>
      <c r="H117" s="8">
        <f t="shared" si="7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6">
        <f t="shared" si="6"/>
        <v>0.88</v>
      </c>
      <c r="H118" s="8">
        <f t="shared" si="7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34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6">
        <f t="shared" si="6"/>
        <v>1.7393877551020409</v>
      </c>
      <c r="H119" s="8">
        <f t="shared" si="7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34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6">
        <f t="shared" si="6"/>
        <v>1.1761111111111111</v>
      </c>
      <c r="H120" s="8">
        <f t="shared" si="7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6">
        <f t="shared" si="6"/>
        <v>2.1496</v>
      </c>
      <c r="H121" s="8">
        <f t="shared" si="7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34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6">
        <f t="shared" si="6"/>
        <v>1.4949667110519307</v>
      </c>
      <c r="H122" s="8">
        <f t="shared" si="7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34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6">
        <f t="shared" si="6"/>
        <v>2.1933995584988963</v>
      </c>
      <c r="H123" s="8">
        <f t="shared" si="7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34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6">
        <f t="shared" si="6"/>
        <v>0.64367690058479532</v>
      </c>
      <c r="H124" s="8">
        <f t="shared" si="7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6">
        <f t="shared" si="6"/>
        <v>0.18622397298818233</v>
      </c>
      <c r="H125" s="8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6">
        <f t="shared" si="6"/>
        <v>3.6776923076923076</v>
      </c>
      <c r="H126" s="8">
        <f t="shared" si="7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34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6">
        <f t="shared" si="6"/>
        <v>1.5990566037735849</v>
      </c>
      <c r="H127" s="8">
        <f t="shared" si="7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34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6">
        <f t="shared" si="6"/>
        <v>0.38633185349611543</v>
      </c>
      <c r="H128" s="8">
        <f t="shared" si="7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34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6">
        <f t="shared" si="6"/>
        <v>0.51421511627906979</v>
      </c>
      <c r="H129" s="8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6">
        <f t="shared" ref="G130:G193" si="12">E130/D130</f>
        <v>0.60334277620396604</v>
      </c>
      <c r="H130" s="8">
        <f t="shared" ref="H130:H193" si="13">IF(I130=0,0,E130/I130)</f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34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6">
        <f t="shared" si="12"/>
        <v>3.2026936026936029E-2</v>
      </c>
      <c r="H131" s="8">
        <f t="shared" si="13"/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>((($L131/60)/60)/24)+DATE(1970,1,1)</f>
        <v>42038.25</v>
      </c>
      <c r="O131" s="11">
        <f t="shared" ref="O131:O194" si="15">((($M131/60)/60)/24)+DATE(1970,1,1)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ht="34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6">
        <f t="shared" si="12"/>
        <v>1.5546875</v>
      </c>
      <c r="H132" s="8">
        <f t="shared" si="13"/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6">
        <f t="shared" si="12"/>
        <v>1.0085974499089254</v>
      </c>
      <c r="H133" s="8">
        <f t="shared" si="13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6">
        <f t="shared" si="12"/>
        <v>1.1618181818181819</v>
      </c>
      <c r="H134" s="8">
        <f t="shared" si="13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34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6">
        <f t="shared" si="12"/>
        <v>3.1077777777777778</v>
      </c>
      <c r="H135" s="8">
        <f t="shared" si="13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6">
        <f t="shared" si="12"/>
        <v>0.89736683417085428</v>
      </c>
      <c r="H136" s="8">
        <f t="shared" si="13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34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6">
        <f t="shared" si="12"/>
        <v>0.71272727272727276</v>
      </c>
      <c r="H137" s="8">
        <f t="shared" si="13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4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6">
        <f t="shared" si="12"/>
        <v>3.2862318840579711E-2</v>
      </c>
      <c r="H138" s="8">
        <f t="shared" si="13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34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6">
        <f t="shared" si="12"/>
        <v>2.617777777777778</v>
      </c>
      <c r="H139" s="8">
        <f t="shared" si="13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6">
        <f t="shared" si="12"/>
        <v>0.96</v>
      </c>
      <c r="H140" s="8">
        <f t="shared" si="13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34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6">
        <f t="shared" si="12"/>
        <v>0.20896851248642778</v>
      </c>
      <c r="H141" s="8">
        <f t="shared" si="13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6">
        <f t="shared" si="12"/>
        <v>2.2316363636363636</v>
      </c>
      <c r="H142" s="8">
        <f t="shared" si="13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34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6">
        <f t="shared" si="12"/>
        <v>1.0159097978227061</v>
      </c>
      <c r="H143" s="8">
        <f t="shared" si="13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6">
        <f t="shared" si="12"/>
        <v>2.3003999999999998</v>
      </c>
      <c r="H144" s="8">
        <f t="shared" si="13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34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6">
        <f t="shared" si="12"/>
        <v>1.355925925925926</v>
      </c>
      <c r="H145" s="8">
        <f t="shared" si="13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34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6">
        <f t="shared" si="12"/>
        <v>1.2909999999999999</v>
      </c>
      <c r="H146" s="8">
        <f t="shared" si="13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6">
        <f t="shared" si="12"/>
        <v>2.3651200000000001</v>
      </c>
      <c r="H147" s="8">
        <f t="shared" si="13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6">
        <f t="shared" si="12"/>
        <v>0.17249999999999999</v>
      </c>
      <c r="H148" s="8">
        <f t="shared" si="13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6">
        <f t="shared" si="12"/>
        <v>1.1249397590361445</v>
      </c>
      <c r="H149" s="8">
        <f t="shared" si="13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6">
        <f t="shared" si="12"/>
        <v>1.2102150537634409</v>
      </c>
      <c r="H150" s="8">
        <f t="shared" si="13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34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6">
        <f t="shared" si="12"/>
        <v>2.1987096774193549</v>
      </c>
      <c r="H151" s="8">
        <f t="shared" si="13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6">
        <f t="shared" si="12"/>
        <v>0.01</v>
      </c>
      <c r="H152" s="8">
        <f t="shared" si="13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34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6">
        <f t="shared" si="12"/>
        <v>0.64166909620991253</v>
      </c>
      <c r="H153" s="8">
        <f t="shared" si="13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34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6">
        <f t="shared" si="12"/>
        <v>4.2306746987951804</v>
      </c>
      <c r="H154" s="8">
        <f t="shared" si="13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34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6">
        <f t="shared" si="12"/>
        <v>0.92984160506863778</v>
      </c>
      <c r="H155" s="8">
        <f t="shared" si="13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34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6">
        <f t="shared" si="12"/>
        <v>0.58756567425569173</v>
      </c>
      <c r="H156" s="8">
        <f t="shared" si="13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34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6">
        <f t="shared" si="12"/>
        <v>0.65022222222222226</v>
      </c>
      <c r="H157" s="8">
        <f t="shared" si="13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34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6">
        <f t="shared" si="12"/>
        <v>0.73939560439560437</v>
      </c>
      <c r="H158" s="8">
        <f t="shared" si="13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34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6">
        <f t="shared" si="12"/>
        <v>0.52666666666666662</v>
      </c>
      <c r="H159" s="8">
        <f t="shared" si="13"/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34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6">
        <f t="shared" si="12"/>
        <v>2.2095238095238097</v>
      </c>
      <c r="H160" s="8">
        <f t="shared" si="13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6">
        <f t="shared" si="12"/>
        <v>1.0001150627615063</v>
      </c>
      <c r="H161" s="8">
        <f t="shared" si="13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34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6">
        <f t="shared" si="12"/>
        <v>1.6231249999999999</v>
      </c>
      <c r="H162" s="8">
        <f t="shared" si="13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6">
        <f t="shared" si="12"/>
        <v>0.78181818181818186</v>
      </c>
      <c r="H163" s="8">
        <f t="shared" si="13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6">
        <f t="shared" si="12"/>
        <v>1.4973770491803278</v>
      </c>
      <c r="H164" s="8">
        <f t="shared" si="13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6">
        <f t="shared" si="12"/>
        <v>2.5325714285714285</v>
      </c>
      <c r="H165" s="8">
        <f t="shared" si="13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34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6">
        <f t="shared" si="12"/>
        <v>1.0016943521594683</v>
      </c>
      <c r="H166" s="8">
        <f t="shared" si="13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6">
        <f t="shared" si="12"/>
        <v>1.2199004424778761</v>
      </c>
      <c r="H167" s="8">
        <f t="shared" si="13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34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6">
        <f t="shared" si="12"/>
        <v>1.3713265306122449</v>
      </c>
      <c r="H168" s="8">
        <f t="shared" si="13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34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6">
        <f t="shared" si="12"/>
        <v>4.155384615384615</v>
      </c>
      <c r="H169" s="8">
        <f t="shared" si="13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34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6">
        <f t="shared" si="12"/>
        <v>0.3130913348946136</v>
      </c>
      <c r="H170" s="8">
        <f t="shared" si="13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34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6">
        <f t="shared" si="12"/>
        <v>4.240815450643777</v>
      </c>
      <c r="H171" s="8">
        <f t="shared" si="13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6">
        <f t="shared" si="12"/>
        <v>2.9388623072833599E-2</v>
      </c>
      <c r="H172" s="8">
        <f t="shared" si="13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6">
        <f t="shared" si="12"/>
        <v>0.1063265306122449</v>
      </c>
      <c r="H173" s="8">
        <f t="shared" si="13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34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6">
        <f t="shared" si="12"/>
        <v>0.82874999999999999</v>
      </c>
      <c r="H174" s="8">
        <f t="shared" si="13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6">
        <f t="shared" si="12"/>
        <v>1.6301447776628748</v>
      </c>
      <c r="H175" s="8">
        <f t="shared" si="13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6">
        <f t="shared" si="12"/>
        <v>8.9466666666666672</v>
      </c>
      <c r="H176" s="8">
        <f t="shared" si="13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34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6">
        <f t="shared" si="12"/>
        <v>0.26191501103752757</v>
      </c>
      <c r="H177" s="8">
        <f t="shared" si="13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6">
        <f t="shared" si="12"/>
        <v>0.74834782608695649</v>
      </c>
      <c r="H178" s="8">
        <f t="shared" si="13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34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6">
        <f t="shared" si="12"/>
        <v>4.1647680412371137</v>
      </c>
      <c r="H179" s="8">
        <f t="shared" si="13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34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6">
        <f t="shared" si="12"/>
        <v>0.96208333333333329</v>
      </c>
      <c r="H180" s="8">
        <f t="shared" si="13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6">
        <f t="shared" si="12"/>
        <v>3.5771910112359548</v>
      </c>
      <c r="H181" s="8">
        <f t="shared" si="13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34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6">
        <f t="shared" si="12"/>
        <v>3.0845714285714285</v>
      </c>
      <c r="H182" s="8">
        <f t="shared" si="13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6">
        <f t="shared" si="12"/>
        <v>0.61802325581395345</v>
      </c>
      <c r="H183" s="8">
        <f t="shared" si="13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5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6">
        <f t="shared" si="12"/>
        <v>7.2232472324723247</v>
      </c>
      <c r="H184" s="8">
        <f t="shared" si="13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6">
        <f t="shared" si="12"/>
        <v>0.69117647058823528</v>
      </c>
      <c r="H185" s="8">
        <f t="shared" si="13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34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6">
        <f t="shared" si="12"/>
        <v>2.9305555555555554</v>
      </c>
      <c r="H186" s="8">
        <f t="shared" si="13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34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6">
        <f t="shared" si="12"/>
        <v>0.71799999999999997</v>
      </c>
      <c r="H187" s="8">
        <f t="shared" si="13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34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6">
        <f t="shared" si="12"/>
        <v>0.31934684684684683</v>
      </c>
      <c r="H188" s="8">
        <f t="shared" si="13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34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6">
        <f t="shared" si="12"/>
        <v>2.2987375415282392</v>
      </c>
      <c r="H189" s="8">
        <f t="shared" si="13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34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6">
        <f t="shared" si="12"/>
        <v>0.3201219512195122</v>
      </c>
      <c r="H190" s="8">
        <f t="shared" si="13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34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6">
        <f t="shared" si="12"/>
        <v>0.23525352848928385</v>
      </c>
      <c r="H191" s="8">
        <f t="shared" si="13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34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6">
        <f t="shared" si="12"/>
        <v>0.68594594594594593</v>
      </c>
      <c r="H192" s="8">
        <f t="shared" si="13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34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6">
        <f t="shared" si="12"/>
        <v>0.37952380952380954</v>
      </c>
      <c r="H193" s="8">
        <f t="shared" si="13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4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6">
        <f t="shared" ref="G194:G257" si="18">E194/D194</f>
        <v>0.19992957746478873</v>
      </c>
      <c r="H194" s="8">
        <f t="shared" ref="H194:H257" si="19">IF(I194=0,0,E194/I194)</f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6">
        <f t="shared" si="18"/>
        <v>0.45636363636363636</v>
      </c>
      <c r="H195" s="8">
        <f t="shared" si="19"/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>((($L195/60)/60)/24)+DATE(1970,1,1)</f>
        <v>43198.208333333328</v>
      </c>
      <c r="O195" s="11">
        <f t="shared" ref="O195:O258" si="21">((($M195/60)/60)/24)+DATE(1970,1,1)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ht="34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6">
        <f t="shared" si="18"/>
        <v>1.227605633802817</v>
      </c>
      <c r="H196" s="8">
        <f t="shared" si="19"/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34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6">
        <f t="shared" si="18"/>
        <v>3.61753164556962</v>
      </c>
      <c r="H197" s="8">
        <f t="shared" si="19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34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6">
        <f t="shared" si="18"/>
        <v>0.63146341463414635</v>
      </c>
      <c r="H198" s="8">
        <f t="shared" si="19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34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6">
        <f t="shared" si="18"/>
        <v>2.9820475319926874</v>
      </c>
      <c r="H199" s="8">
        <f t="shared" si="19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34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6">
        <f t="shared" si="18"/>
        <v>9.5585443037974685E-2</v>
      </c>
      <c r="H200" s="8">
        <f t="shared" si="19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34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6">
        <f t="shared" si="18"/>
        <v>0.5377777777777778</v>
      </c>
      <c r="H201" s="8">
        <f t="shared" si="19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34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6">
        <f t="shared" si="18"/>
        <v>0.02</v>
      </c>
      <c r="H202" s="8">
        <f t="shared" si="19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6">
        <f t="shared" si="18"/>
        <v>6.8119047619047617</v>
      </c>
      <c r="H203" s="8">
        <f t="shared" si="19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34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6">
        <f t="shared" si="18"/>
        <v>0.78831325301204824</v>
      </c>
      <c r="H204" s="8">
        <f t="shared" si="19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6">
        <f t="shared" si="18"/>
        <v>1.3440792216817234</v>
      </c>
      <c r="H205" s="8">
        <f t="shared" si="19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34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6">
        <f t="shared" si="18"/>
        <v>3.372E-2</v>
      </c>
      <c r="H206" s="8">
        <f t="shared" si="19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6">
        <f t="shared" si="18"/>
        <v>4.3184615384615386</v>
      </c>
      <c r="H207" s="8">
        <f t="shared" si="19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34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6">
        <f t="shared" si="18"/>
        <v>0.38844444444444443</v>
      </c>
      <c r="H208" s="8">
        <f t="shared" si="19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6">
        <f t="shared" si="18"/>
        <v>4.2569999999999997</v>
      </c>
      <c r="H209" s="8">
        <f t="shared" si="19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34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6">
        <f t="shared" si="18"/>
        <v>1.0112239715591671</v>
      </c>
      <c r="H210" s="8">
        <f t="shared" si="19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4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6">
        <f t="shared" si="18"/>
        <v>0.21188688946015424</v>
      </c>
      <c r="H211" s="8">
        <f t="shared" si="19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34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6">
        <f t="shared" si="18"/>
        <v>0.67425531914893622</v>
      </c>
      <c r="H212" s="8">
        <f t="shared" si="19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6">
        <f t="shared" si="18"/>
        <v>0.9492337164750958</v>
      </c>
      <c r="H213" s="8">
        <f t="shared" si="19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6">
        <f t="shared" si="18"/>
        <v>1.5185185185185186</v>
      </c>
      <c r="H214" s="8">
        <f t="shared" si="19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6">
        <f t="shared" si="18"/>
        <v>1.9516382252559727</v>
      </c>
      <c r="H215" s="8">
        <f t="shared" si="19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34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6">
        <f t="shared" si="18"/>
        <v>10.231428571428571</v>
      </c>
      <c r="H216" s="8">
        <f t="shared" si="19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34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6">
        <f t="shared" si="18"/>
        <v>3.8418367346938778E-2</v>
      </c>
      <c r="H217" s="8">
        <f t="shared" si="19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6">
        <f t="shared" si="18"/>
        <v>1.5507066557107643</v>
      </c>
      <c r="H218" s="8">
        <f t="shared" si="19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34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6">
        <f t="shared" si="18"/>
        <v>0.44753477588871715</v>
      </c>
      <c r="H219" s="8">
        <f t="shared" si="19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6">
        <f t="shared" si="18"/>
        <v>2.1594736842105262</v>
      </c>
      <c r="H220" s="8">
        <f t="shared" si="19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34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6">
        <f t="shared" si="18"/>
        <v>3.3212709832134291</v>
      </c>
      <c r="H221" s="8">
        <f t="shared" si="19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6">
        <f t="shared" si="18"/>
        <v>8.4430379746835441E-2</v>
      </c>
      <c r="H222" s="8">
        <f t="shared" si="19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6">
        <f t="shared" si="18"/>
        <v>0.9862551440329218</v>
      </c>
      <c r="H223" s="8">
        <f t="shared" si="19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6">
        <f t="shared" si="18"/>
        <v>1.3797916666666667</v>
      </c>
      <c r="H224" s="8">
        <f t="shared" si="19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6">
        <f t="shared" si="18"/>
        <v>0.93810996563573879</v>
      </c>
      <c r="H225" s="8">
        <f t="shared" si="19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6">
        <f t="shared" si="18"/>
        <v>4.0363930885529156</v>
      </c>
      <c r="H226" s="8">
        <f t="shared" si="19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34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6">
        <f t="shared" si="18"/>
        <v>2.6017404129793511</v>
      </c>
      <c r="H227" s="8">
        <f t="shared" si="19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34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6">
        <f t="shared" si="18"/>
        <v>3.6663333333333332</v>
      </c>
      <c r="H228" s="8">
        <f t="shared" si="19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4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6">
        <f t="shared" si="18"/>
        <v>1.687208538587849</v>
      </c>
      <c r="H229" s="8">
        <f t="shared" si="19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6">
        <f t="shared" si="18"/>
        <v>1.1990717911530093</v>
      </c>
      <c r="H230" s="8">
        <f t="shared" si="19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34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6">
        <f t="shared" si="18"/>
        <v>1.936892523364486</v>
      </c>
      <c r="H231" s="8">
        <f t="shared" si="19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34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6">
        <f t="shared" si="18"/>
        <v>4.2016666666666671</v>
      </c>
      <c r="H232" s="8">
        <f t="shared" si="19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34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6">
        <f t="shared" si="18"/>
        <v>0.76708333333333334</v>
      </c>
      <c r="H233" s="8">
        <f t="shared" si="19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6">
        <f t="shared" si="18"/>
        <v>1.7126470588235294</v>
      </c>
      <c r="H234" s="8">
        <f t="shared" si="19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34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6">
        <f t="shared" si="18"/>
        <v>1.5789473684210527</v>
      </c>
      <c r="H235" s="8">
        <f t="shared" si="19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34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6">
        <f t="shared" si="18"/>
        <v>1.0908</v>
      </c>
      <c r="H236" s="8">
        <f t="shared" si="19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6">
        <f t="shared" si="18"/>
        <v>0.41732558139534881</v>
      </c>
      <c r="H237" s="8">
        <f t="shared" si="19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34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6">
        <f t="shared" si="18"/>
        <v>0.10944303797468355</v>
      </c>
      <c r="H238" s="8">
        <f t="shared" si="19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6">
        <f t="shared" si="18"/>
        <v>1.593763440860215</v>
      </c>
      <c r="H239" s="8">
        <f t="shared" si="19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6">
        <f t="shared" si="18"/>
        <v>4.2241666666666671</v>
      </c>
      <c r="H240" s="8">
        <f t="shared" si="19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6">
        <f t="shared" si="18"/>
        <v>0.97718749999999999</v>
      </c>
      <c r="H241" s="8">
        <f t="shared" si="19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34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6">
        <f t="shared" si="18"/>
        <v>4.1878911564625847</v>
      </c>
      <c r="H242" s="8">
        <f t="shared" si="19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4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6">
        <f t="shared" si="18"/>
        <v>1.0191632047477746</v>
      </c>
      <c r="H243" s="8">
        <f t="shared" si="19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6">
        <f t="shared" si="18"/>
        <v>1.2772619047619047</v>
      </c>
      <c r="H244" s="8">
        <f t="shared" si="19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6">
        <f t="shared" si="18"/>
        <v>4.4521739130434783</v>
      </c>
      <c r="H245" s="8">
        <f t="shared" si="19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6">
        <f t="shared" si="18"/>
        <v>5.6971428571428575</v>
      </c>
      <c r="H246" s="8">
        <f t="shared" si="19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34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6">
        <f t="shared" si="18"/>
        <v>5.0934482758620687</v>
      </c>
      <c r="H247" s="8">
        <f t="shared" si="19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4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6">
        <f t="shared" si="18"/>
        <v>3.2553333333333332</v>
      </c>
      <c r="H248" s="8">
        <f t="shared" si="19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34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6">
        <f t="shared" si="18"/>
        <v>9.3261616161616168</v>
      </c>
      <c r="H249" s="8">
        <f t="shared" si="19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34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6">
        <f t="shared" si="18"/>
        <v>2.1133870967741935</v>
      </c>
      <c r="H250" s="8">
        <f t="shared" si="19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34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6">
        <f t="shared" si="18"/>
        <v>2.7332520325203253</v>
      </c>
      <c r="H251" s="8">
        <f t="shared" si="19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34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6">
        <f t="shared" si="18"/>
        <v>0.03</v>
      </c>
      <c r="H252" s="8">
        <f t="shared" si="19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34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6">
        <f t="shared" si="18"/>
        <v>0.54084507042253516</v>
      </c>
      <c r="H253" s="8">
        <f t="shared" si="19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6">
        <f t="shared" si="18"/>
        <v>6.2629999999999999</v>
      </c>
      <c r="H254" s="8">
        <f t="shared" si="19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34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6">
        <f t="shared" si="18"/>
        <v>0.8902139917695473</v>
      </c>
      <c r="H255" s="8">
        <f t="shared" si="19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6">
        <f t="shared" si="18"/>
        <v>1.8489130434782608</v>
      </c>
      <c r="H256" s="8">
        <f t="shared" si="19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6">
        <f t="shared" si="18"/>
        <v>1.2016770186335404</v>
      </c>
      <c r="H257" s="8">
        <f t="shared" si="19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6">
        <f t="shared" ref="G258:G321" si="24">E258/D258</f>
        <v>0.23390243902439026</v>
      </c>
      <c r="H258" s="8">
        <f t="shared" ref="H258:H321" si="25">IF(I258=0,0,E258/I258)</f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34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6">
        <f t="shared" si="24"/>
        <v>1.46</v>
      </c>
      <c r="H259" s="8">
        <f t="shared" si="25"/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>((($L259/60)/60)/24)+DATE(1970,1,1)</f>
        <v>41338.25</v>
      </c>
      <c r="O259" s="11">
        <f t="shared" ref="O259:O322" si="27">((($M259/60)/60)/24)+DATE(1970,1,1)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ht="34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6">
        <f t="shared" si="24"/>
        <v>2.6848000000000001</v>
      </c>
      <c r="H260" s="8">
        <f t="shared" si="25"/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6">
        <f t="shared" si="24"/>
        <v>5.9749999999999996</v>
      </c>
      <c r="H261" s="8">
        <f t="shared" si="25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34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6">
        <f t="shared" si="24"/>
        <v>1.5769841269841269</v>
      </c>
      <c r="H262" s="8">
        <f t="shared" si="25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6">
        <f t="shared" si="24"/>
        <v>0.31201660735468567</v>
      </c>
      <c r="H263" s="8">
        <f t="shared" si="25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6">
        <f t="shared" si="24"/>
        <v>3.1341176470588237</v>
      </c>
      <c r="H264" s="8">
        <f t="shared" si="25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6">
        <f t="shared" si="24"/>
        <v>3.7089655172413791</v>
      </c>
      <c r="H265" s="8">
        <f t="shared" si="25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6">
        <f t="shared" si="24"/>
        <v>3.6266447368421053</v>
      </c>
      <c r="H266" s="8">
        <f t="shared" si="25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34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6">
        <f t="shared" si="24"/>
        <v>1.2308163265306122</v>
      </c>
      <c r="H267" s="8">
        <f t="shared" si="25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34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6">
        <f t="shared" si="24"/>
        <v>0.76766756032171579</v>
      </c>
      <c r="H268" s="8">
        <f t="shared" si="25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34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6">
        <f t="shared" si="24"/>
        <v>2.3362012987012988</v>
      </c>
      <c r="H269" s="8">
        <f t="shared" si="25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34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6">
        <f t="shared" si="24"/>
        <v>1.8053333333333332</v>
      </c>
      <c r="H270" s="8">
        <f t="shared" si="25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34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6">
        <f t="shared" si="24"/>
        <v>2.5262857142857142</v>
      </c>
      <c r="H271" s="8">
        <f t="shared" si="25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34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6">
        <f t="shared" si="24"/>
        <v>0.27176538240368026</v>
      </c>
      <c r="H272" s="8">
        <f t="shared" si="25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6">
        <f t="shared" si="24"/>
        <v>1.2706571242680547E-2</v>
      </c>
      <c r="H273" s="8">
        <f t="shared" si="25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34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6">
        <f t="shared" si="24"/>
        <v>3.0400978473581213</v>
      </c>
      <c r="H274" s="8">
        <f t="shared" si="25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34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6">
        <f t="shared" si="24"/>
        <v>1.3723076923076922</v>
      </c>
      <c r="H275" s="8">
        <f t="shared" si="25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6">
        <f t="shared" si="24"/>
        <v>0.32208333333333333</v>
      </c>
      <c r="H276" s="8">
        <f t="shared" si="25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6">
        <f t="shared" si="24"/>
        <v>2.4151282051282053</v>
      </c>
      <c r="H277" s="8">
        <f t="shared" si="25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6">
        <f t="shared" si="24"/>
        <v>0.96799999999999997</v>
      </c>
      <c r="H278" s="8">
        <f t="shared" si="25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6">
        <f t="shared" si="24"/>
        <v>10.664285714285715</v>
      </c>
      <c r="H279" s="8">
        <f t="shared" si="25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34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6">
        <f t="shared" si="24"/>
        <v>3.2588888888888889</v>
      </c>
      <c r="H280" s="8">
        <f t="shared" si="25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4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6">
        <f t="shared" si="24"/>
        <v>1.7070000000000001</v>
      </c>
      <c r="H281" s="8">
        <f t="shared" si="25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6">
        <f t="shared" si="24"/>
        <v>5.8144</v>
      </c>
      <c r="H282" s="8">
        <f t="shared" si="25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34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6">
        <f t="shared" si="24"/>
        <v>0.91520972644376897</v>
      </c>
      <c r="H283" s="8">
        <f t="shared" si="25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34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6">
        <f t="shared" si="24"/>
        <v>1.0804761904761904</v>
      </c>
      <c r="H284" s="8">
        <f t="shared" si="25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6">
        <f t="shared" si="24"/>
        <v>0.18728395061728395</v>
      </c>
      <c r="H285" s="8">
        <f t="shared" si="25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34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6">
        <f t="shared" si="24"/>
        <v>0.83193877551020412</v>
      </c>
      <c r="H286" s="8">
        <f t="shared" si="25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34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6">
        <f t="shared" si="24"/>
        <v>7.0633333333333335</v>
      </c>
      <c r="H287" s="8">
        <f t="shared" si="25"/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6">
        <f t="shared" si="24"/>
        <v>0.17446030330062445</v>
      </c>
      <c r="H288" s="8">
        <f t="shared" si="25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34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6">
        <f t="shared" si="24"/>
        <v>2.0973015873015872</v>
      </c>
      <c r="H289" s="8">
        <f t="shared" si="25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6">
        <f t="shared" si="24"/>
        <v>0.97785714285714287</v>
      </c>
      <c r="H290" s="8">
        <f t="shared" si="25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34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6">
        <f t="shared" si="24"/>
        <v>16.842500000000001</v>
      </c>
      <c r="H291" s="8">
        <f t="shared" si="25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34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6">
        <f t="shared" si="24"/>
        <v>0.54402135231316728</v>
      </c>
      <c r="H292" s="8">
        <f t="shared" si="25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34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6">
        <f t="shared" si="24"/>
        <v>4.5661111111111108</v>
      </c>
      <c r="H293" s="8">
        <f t="shared" si="25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6">
        <f t="shared" si="24"/>
        <v>9.8219178082191785E-2</v>
      </c>
      <c r="H294" s="8">
        <f t="shared" si="25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6">
        <f t="shared" si="24"/>
        <v>0.16384615384615384</v>
      </c>
      <c r="H295" s="8">
        <f t="shared" si="25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6">
        <f t="shared" si="24"/>
        <v>13.396666666666667</v>
      </c>
      <c r="H296" s="8">
        <f t="shared" si="25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6">
        <f t="shared" si="24"/>
        <v>0.35650077760497667</v>
      </c>
      <c r="H297" s="8">
        <f t="shared" si="25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6">
        <f t="shared" si="24"/>
        <v>0.54950819672131146</v>
      </c>
      <c r="H298" s="8">
        <f t="shared" si="25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34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6">
        <f t="shared" si="24"/>
        <v>0.94236111111111109</v>
      </c>
      <c r="H299" s="8">
        <f t="shared" si="25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34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6">
        <f t="shared" si="24"/>
        <v>1.4391428571428571</v>
      </c>
      <c r="H300" s="8">
        <f t="shared" si="25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6">
        <f t="shared" si="24"/>
        <v>0.51421052631578945</v>
      </c>
      <c r="H301" s="8">
        <f t="shared" si="25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6">
        <f t="shared" si="24"/>
        <v>0.05</v>
      </c>
      <c r="H302" s="8">
        <f t="shared" si="25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6">
        <f t="shared" si="24"/>
        <v>13.446666666666667</v>
      </c>
      <c r="H303" s="8">
        <f t="shared" si="25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34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6">
        <f t="shared" si="24"/>
        <v>0.31844940867279897</v>
      </c>
      <c r="H304" s="8">
        <f t="shared" si="25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34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6">
        <f t="shared" si="24"/>
        <v>0.82617647058823529</v>
      </c>
      <c r="H305" s="8">
        <f t="shared" si="25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34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6">
        <f t="shared" si="24"/>
        <v>5.4614285714285717</v>
      </c>
      <c r="H306" s="8">
        <f t="shared" si="25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6">
        <f t="shared" si="24"/>
        <v>2.8621428571428571</v>
      </c>
      <c r="H307" s="8">
        <f t="shared" si="25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51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6">
        <f t="shared" si="24"/>
        <v>7.9076923076923072E-2</v>
      </c>
      <c r="H308" s="8">
        <f t="shared" si="25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4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6">
        <f t="shared" si="24"/>
        <v>1.3213677811550153</v>
      </c>
      <c r="H309" s="8">
        <f t="shared" si="25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34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6">
        <f t="shared" si="24"/>
        <v>0.74077834179357027</v>
      </c>
      <c r="H310" s="8">
        <f t="shared" si="25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34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6">
        <f t="shared" si="24"/>
        <v>0.75292682926829269</v>
      </c>
      <c r="H311" s="8">
        <f t="shared" si="25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34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6">
        <f t="shared" si="24"/>
        <v>0.20333333333333334</v>
      </c>
      <c r="H312" s="8">
        <f t="shared" si="25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6">
        <f t="shared" si="24"/>
        <v>2.0336507936507937</v>
      </c>
      <c r="H313" s="8">
        <f t="shared" si="25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6">
        <f t="shared" si="24"/>
        <v>3.1022842639593908</v>
      </c>
      <c r="H314" s="8">
        <f t="shared" si="25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6">
        <f t="shared" si="24"/>
        <v>3.9531818181818181</v>
      </c>
      <c r="H315" s="8">
        <f t="shared" si="25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34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6">
        <f t="shared" si="24"/>
        <v>2.9471428571428571</v>
      </c>
      <c r="H316" s="8">
        <f t="shared" si="25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6">
        <f t="shared" si="24"/>
        <v>0.33894736842105261</v>
      </c>
      <c r="H317" s="8">
        <f t="shared" si="25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34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6">
        <f t="shared" si="24"/>
        <v>0.66677083333333331</v>
      </c>
      <c r="H318" s="8">
        <f t="shared" si="25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34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6">
        <f t="shared" si="24"/>
        <v>0.19227272727272726</v>
      </c>
      <c r="H319" s="8">
        <f t="shared" si="25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6">
        <f t="shared" si="24"/>
        <v>0.15842105263157893</v>
      </c>
      <c r="H320" s="8">
        <f t="shared" si="25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34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6">
        <f t="shared" si="24"/>
        <v>0.38702380952380955</v>
      </c>
      <c r="H321" s="8">
        <f t="shared" si="25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34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6">
        <f t="shared" ref="G322:G385" si="30">E322/D322</f>
        <v>9.5876777251184833E-2</v>
      </c>
      <c r="H322" s="8">
        <f t="shared" ref="H322:H385" si="31">IF(I322=0,0,E322/I322)</f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6">
        <f t="shared" si="30"/>
        <v>0.94144366197183094</v>
      </c>
      <c r="H323" s="8">
        <f t="shared" si="31"/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>((($L323/60)/60)/24)+DATE(1970,1,1)</f>
        <v>40634.208333333336</v>
      </c>
      <c r="O323" s="11">
        <f t="shared" ref="O323:O386" si="33">((($M323/60)/60)/24)+DATE(1970,1,1)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6">
        <f t="shared" si="30"/>
        <v>1.6656234096692113</v>
      </c>
      <c r="H324" s="8">
        <f t="shared" si="31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34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6">
        <f t="shared" si="30"/>
        <v>0.24134831460674158</v>
      </c>
      <c r="H325" s="8">
        <f t="shared" si="31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6">
        <f t="shared" si="30"/>
        <v>1.6405633802816901</v>
      </c>
      <c r="H326" s="8">
        <f t="shared" si="31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6">
        <f t="shared" si="30"/>
        <v>0.90723076923076929</v>
      </c>
      <c r="H327" s="8">
        <f t="shared" si="31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6">
        <f t="shared" si="30"/>
        <v>0.46194444444444444</v>
      </c>
      <c r="H328" s="8">
        <f t="shared" si="31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34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6">
        <f t="shared" si="30"/>
        <v>0.38538461538461538</v>
      </c>
      <c r="H329" s="8">
        <f t="shared" si="31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6">
        <f t="shared" si="30"/>
        <v>1.3356231003039514</v>
      </c>
      <c r="H330" s="8">
        <f t="shared" si="31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34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6">
        <f t="shared" si="30"/>
        <v>0.22896588486140726</v>
      </c>
      <c r="H331" s="8">
        <f t="shared" si="31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6">
        <f t="shared" si="30"/>
        <v>1.8495548961424333</v>
      </c>
      <c r="H332" s="8">
        <f t="shared" si="31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6">
        <f t="shared" si="30"/>
        <v>4.4372727272727275</v>
      </c>
      <c r="H333" s="8">
        <f t="shared" si="31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6">
        <f t="shared" si="30"/>
        <v>1.999806763285024</v>
      </c>
      <c r="H334" s="8">
        <f t="shared" si="31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34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6">
        <f t="shared" si="30"/>
        <v>1.2395833333333333</v>
      </c>
      <c r="H335" s="8">
        <f t="shared" si="31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34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6">
        <f t="shared" si="30"/>
        <v>1.8661329305135952</v>
      </c>
      <c r="H336" s="8">
        <f t="shared" si="31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6">
        <f t="shared" si="30"/>
        <v>1.1428538550057536</v>
      </c>
      <c r="H337" s="8">
        <f t="shared" si="31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34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6">
        <f t="shared" si="30"/>
        <v>0.97032531824611035</v>
      </c>
      <c r="H338" s="8">
        <f t="shared" si="31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6">
        <f t="shared" si="30"/>
        <v>1.2281904761904763</v>
      </c>
      <c r="H339" s="8">
        <f t="shared" si="31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34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6">
        <f t="shared" si="30"/>
        <v>1.7914326647564469</v>
      </c>
      <c r="H340" s="8">
        <f t="shared" si="31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34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6">
        <f t="shared" si="30"/>
        <v>0.79951577402787966</v>
      </c>
      <c r="H341" s="8">
        <f t="shared" si="31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6">
        <f t="shared" si="30"/>
        <v>0.94242587601078165</v>
      </c>
      <c r="H342" s="8">
        <f t="shared" si="31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6">
        <f t="shared" si="30"/>
        <v>0.84669291338582675</v>
      </c>
      <c r="H343" s="8">
        <f t="shared" si="31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34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6">
        <f t="shared" si="30"/>
        <v>0.66521920668058454</v>
      </c>
      <c r="H344" s="8">
        <f t="shared" si="31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34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6">
        <f t="shared" si="30"/>
        <v>0.53922222222222227</v>
      </c>
      <c r="H345" s="8">
        <f t="shared" si="31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6">
        <f t="shared" si="30"/>
        <v>0.41983299595141699</v>
      </c>
      <c r="H346" s="8">
        <f t="shared" si="31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34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6">
        <f t="shared" si="30"/>
        <v>0.14694796954314721</v>
      </c>
      <c r="H347" s="8">
        <f t="shared" si="31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34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6">
        <f t="shared" si="30"/>
        <v>0.34475</v>
      </c>
      <c r="H348" s="8">
        <f t="shared" si="31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34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6">
        <f t="shared" si="30"/>
        <v>14.007777777777777</v>
      </c>
      <c r="H349" s="8">
        <f t="shared" si="31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34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6">
        <f t="shared" si="30"/>
        <v>0.71770351758793971</v>
      </c>
      <c r="H350" s="8">
        <f t="shared" si="31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34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6">
        <f t="shared" si="30"/>
        <v>0.53074115044247783</v>
      </c>
      <c r="H351" s="8">
        <f t="shared" si="31"/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6">
        <f t="shared" si="30"/>
        <v>0.05</v>
      </c>
      <c r="H352" s="8">
        <f t="shared" si="31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34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6">
        <f t="shared" si="30"/>
        <v>1.2770715249662619</v>
      </c>
      <c r="H353" s="8">
        <f t="shared" si="31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6">
        <f t="shared" si="30"/>
        <v>0.34892857142857142</v>
      </c>
      <c r="H354" s="8">
        <f t="shared" si="31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34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6">
        <f t="shared" si="30"/>
        <v>4.105982142857143</v>
      </c>
      <c r="H355" s="8">
        <f t="shared" si="31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34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6">
        <f t="shared" si="30"/>
        <v>1.2373770491803278</v>
      </c>
      <c r="H356" s="8">
        <f t="shared" si="31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6">
        <f t="shared" si="30"/>
        <v>0.58973684210526311</v>
      </c>
      <c r="H357" s="8">
        <f t="shared" si="31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34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6">
        <f t="shared" si="30"/>
        <v>0.36892473118279567</v>
      </c>
      <c r="H358" s="8">
        <f t="shared" si="31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34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6">
        <f t="shared" si="30"/>
        <v>1.8491304347826087</v>
      </c>
      <c r="H359" s="8">
        <f t="shared" si="31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34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6">
        <f t="shared" si="30"/>
        <v>0.11814432989690722</v>
      </c>
      <c r="H360" s="8">
        <f t="shared" si="31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34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6">
        <f t="shared" si="30"/>
        <v>2.9870000000000001</v>
      </c>
      <c r="H361" s="8">
        <f t="shared" si="31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34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6">
        <f t="shared" si="30"/>
        <v>2.2635175879396985</v>
      </c>
      <c r="H362" s="8">
        <f t="shared" si="31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34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6">
        <f t="shared" si="30"/>
        <v>1.7356363636363636</v>
      </c>
      <c r="H363" s="8">
        <f t="shared" si="31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34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6">
        <f t="shared" si="30"/>
        <v>3.7175675675675675</v>
      </c>
      <c r="H364" s="8">
        <f t="shared" si="31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34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6">
        <f t="shared" si="30"/>
        <v>1.601923076923077</v>
      </c>
      <c r="H365" s="8">
        <f t="shared" si="31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34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6">
        <f t="shared" si="30"/>
        <v>16.163333333333334</v>
      </c>
      <c r="H366" s="8">
        <f t="shared" si="31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34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6">
        <f t="shared" si="30"/>
        <v>7.3343749999999996</v>
      </c>
      <c r="H367" s="8">
        <f t="shared" si="31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34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6">
        <f t="shared" si="30"/>
        <v>5.9211111111111112</v>
      </c>
      <c r="H368" s="8">
        <f t="shared" si="31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34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6">
        <f t="shared" si="30"/>
        <v>0.18888888888888888</v>
      </c>
      <c r="H369" s="8">
        <f t="shared" si="31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6">
        <f t="shared" si="30"/>
        <v>2.7680769230769231</v>
      </c>
      <c r="H370" s="8">
        <f t="shared" si="31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34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6">
        <f t="shared" si="30"/>
        <v>2.730185185185185</v>
      </c>
      <c r="H371" s="8">
        <f t="shared" si="31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34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6">
        <f t="shared" si="30"/>
        <v>1.593633125556545</v>
      </c>
      <c r="H372" s="8">
        <f t="shared" si="31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34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6">
        <f t="shared" si="30"/>
        <v>0.67869978858350954</v>
      </c>
      <c r="H373" s="8">
        <f t="shared" si="31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6">
        <f t="shared" si="30"/>
        <v>15.915555555555555</v>
      </c>
      <c r="H374" s="8">
        <f t="shared" si="31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6">
        <f t="shared" si="30"/>
        <v>7.3018222222222224</v>
      </c>
      <c r="H375" s="8">
        <f t="shared" si="31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6">
        <f t="shared" si="30"/>
        <v>0.13185782556750297</v>
      </c>
      <c r="H376" s="8">
        <f t="shared" si="31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6">
        <f t="shared" si="30"/>
        <v>0.54777777777777781</v>
      </c>
      <c r="H377" s="8">
        <f t="shared" si="31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6">
        <f t="shared" si="30"/>
        <v>3.6102941176470589</v>
      </c>
      <c r="H378" s="8">
        <f t="shared" si="31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6">
        <f t="shared" si="30"/>
        <v>0.10257545271629778</v>
      </c>
      <c r="H379" s="8">
        <f t="shared" si="31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6">
        <f t="shared" si="30"/>
        <v>0.13962962962962963</v>
      </c>
      <c r="H380" s="8">
        <f t="shared" si="31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34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6">
        <f t="shared" si="30"/>
        <v>0.40444444444444444</v>
      </c>
      <c r="H381" s="8">
        <f t="shared" si="31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6">
        <f t="shared" si="30"/>
        <v>1.6032</v>
      </c>
      <c r="H382" s="8">
        <f t="shared" si="31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34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6">
        <f t="shared" si="30"/>
        <v>1.8394339622641509</v>
      </c>
      <c r="H383" s="8">
        <f t="shared" si="31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6">
        <f t="shared" si="30"/>
        <v>0.63769230769230767</v>
      </c>
      <c r="H384" s="8">
        <f t="shared" si="31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34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6">
        <f t="shared" si="30"/>
        <v>2.2538095238095237</v>
      </c>
      <c r="H385" s="8">
        <f t="shared" si="31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6">
        <f t="shared" ref="G386:G449" si="36">E386/D386</f>
        <v>1.7200961538461539</v>
      </c>
      <c r="H386" s="8">
        <f t="shared" ref="H386:H449" si="37">IF(I386=0,0,E386/I386)</f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6">
        <f t="shared" si="36"/>
        <v>1.4616709511568124</v>
      </c>
      <c r="H387" s="8">
        <f t="shared" si="37"/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>((($L387/60)/60)/24)+DATE(1970,1,1)</f>
        <v>43553.208333333328</v>
      </c>
      <c r="O387" s="11">
        <f t="shared" ref="O387:O450" si="39">((($M387/60)/60)/24)+DATE(1970,1,1)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6">
        <f t="shared" si="36"/>
        <v>0.76423616236162362</v>
      </c>
      <c r="H388" s="8">
        <f t="shared" si="37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34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6">
        <f t="shared" si="36"/>
        <v>0.39261467889908258</v>
      </c>
      <c r="H389" s="8">
        <f t="shared" si="37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6">
        <f t="shared" si="36"/>
        <v>0.11270034843205574</v>
      </c>
      <c r="H390" s="8">
        <f t="shared" si="37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34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6">
        <f t="shared" si="36"/>
        <v>1.2211084337349398</v>
      </c>
      <c r="H391" s="8">
        <f t="shared" si="37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6">
        <f t="shared" si="36"/>
        <v>1.8654166666666667</v>
      </c>
      <c r="H392" s="8">
        <f t="shared" si="37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6">
        <f t="shared" si="36"/>
        <v>7.27317880794702E-2</v>
      </c>
      <c r="H393" s="8">
        <f t="shared" si="37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6">
        <f t="shared" si="36"/>
        <v>0.65642371234207963</v>
      </c>
      <c r="H394" s="8">
        <f t="shared" si="37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34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6">
        <f t="shared" si="36"/>
        <v>2.2896178343949045</v>
      </c>
      <c r="H395" s="8">
        <f t="shared" si="3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34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6">
        <f t="shared" si="36"/>
        <v>4.6937499999999996</v>
      </c>
      <c r="H396" s="8">
        <f t="shared" si="37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6">
        <f t="shared" si="36"/>
        <v>1.3011267605633803</v>
      </c>
      <c r="H397" s="8">
        <f t="shared" si="37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34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6">
        <f t="shared" si="36"/>
        <v>1.6705422993492407</v>
      </c>
      <c r="H398" s="8">
        <f t="shared" si="37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34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6">
        <f t="shared" si="36"/>
        <v>1.738641975308642</v>
      </c>
      <c r="H399" s="8">
        <f t="shared" si="37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6">
        <f t="shared" si="36"/>
        <v>7.1776470588235295</v>
      </c>
      <c r="H400" s="8">
        <f t="shared" si="37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34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6">
        <f t="shared" si="36"/>
        <v>0.63850976361767731</v>
      </c>
      <c r="H401" s="8">
        <f t="shared" si="37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6">
        <f t="shared" si="36"/>
        <v>0.02</v>
      </c>
      <c r="H402" s="8">
        <f t="shared" si="37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6">
        <f t="shared" si="36"/>
        <v>15.302222222222222</v>
      </c>
      <c r="H403" s="8">
        <f t="shared" si="37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34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6">
        <f t="shared" si="36"/>
        <v>0.40356164383561643</v>
      </c>
      <c r="H404" s="8">
        <f t="shared" si="37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34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6">
        <f t="shared" si="36"/>
        <v>0.86220633299284988</v>
      </c>
      <c r="H405" s="8">
        <f t="shared" si="3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34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6">
        <f t="shared" si="36"/>
        <v>3.1558486707566464</v>
      </c>
      <c r="H406" s="8">
        <f t="shared" si="37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34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6">
        <f t="shared" si="36"/>
        <v>0.89618243243243245</v>
      </c>
      <c r="H407" s="8">
        <f t="shared" si="37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4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6">
        <f t="shared" si="36"/>
        <v>1.8214503816793892</v>
      </c>
      <c r="H408" s="8">
        <f t="shared" si="37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34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6">
        <f t="shared" si="36"/>
        <v>3.5588235294117645</v>
      </c>
      <c r="H409" s="8">
        <f t="shared" si="37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34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6">
        <f t="shared" si="36"/>
        <v>1.3183695652173912</v>
      </c>
      <c r="H410" s="8">
        <f t="shared" si="3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34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6">
        <f t="shared" si="36"/>
        <v>0.46315634218289087</v>
      </c>
      <c r="H411" s="8">
        <f t="shared" si="37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34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6">
        <f t="shared" si="36"/>
        <v>0.36132726089785294</v>
      </c>
      <c r="H412" s="8">
        <f t="shared" si="37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34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6">
        <f t="shared" si="36"/>
        <v>1.0462820512820512</v>
      </c>
      <c r="H413" s="8">
        <f t="shared" si="37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34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6">
        <f t="shared" si="36"/>
        <v>6.6885714285714286</v>
      </c>
      <c r="H414" s="8">
        <f t="shared" si="37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34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6">
        <f t="shared" si="36"/>
        <v>0.62072823218997364</v>
      </c>
      <c r="H415" s="8">
        <f t="shared" si="37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34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6">
        <f t="shared" si="36"/>
        <v>0.84699787460148779</v>
      </c>
      <c r="H416" s="8">
        <f t="shared" si="37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34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6">
        <f t="shared" si="36"/>
        <v>0.11059030837004405</v>
      </c>
      <c r="H417" s="8">
        <f t="shared" si="37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6">
        <f t="shared" si="36"/>
        <v>0.43838781575037145</v>
      </c>
      <c r="H418" s="8">
        <f t="shared" si="37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6">
        <f t="shared" si="36"/>
        <v>0.55470588235294116</v>
      </c>
      <c r="H419" s="8">
        <f t="shared" si="37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34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6">
        <f t="shared" si="36"/>
        <v>0.57399511301160655</v>
      </c>
      <c r="H420" s="8">
        <f t="shared" si="3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34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6">
        <f t="shared" si="36"/>
        <v>1.2343497363796134</v>
      </c>
      <c r="H421" s="8">
        <f t="shared" si="37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34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6">
        <f t="shared" si="36"/>
        <v>1.2846</v>
      </c>
      <c r="H422" s="8">
        <f t="shared" si="37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34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6">
        <f t="shared" si="36"/>
        <v>0.63989361702127656</v>
      </c>
      <c r="H423" s="8">
        <f t="shared" si="37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6">
        <f t="shared" si="36"/>
        <v>1.2729885057471264</v>
      </c>
      <c r="H424" s="8">
        <f t="shared" si="37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34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6">
        <f t="shared" si="36"/>
        <v>0.10638024357239513</v>
      </c>
      <c r="H425" s="8">
        <f t="shared" si="37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34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6">
        <f t="shared" si="36"/>
        <v>0.40470588235294119</v>
      </c>
      <c r="H426" s="8">
        <f t="shared" si="37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34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6">
        <f t="shared" si="36"/>
        <v>2.8766666666666665</v>
      </c>
      <c r="H427" s="8">
        <f t="shared" si="37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34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6">
        <f t="shared" si="36"/>
        <v>5.7294444444444448</v>
      </c>
      <c r="H428" s="8">
        <f t="shared" si="37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34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6">
        <f t="shared" si="36"/>
        <v>1.1290429799426933</v>
      </c>
      <c r="H429" s="8">
        <f t="shared" si="37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34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6">
        <f t="shared" si="36"/>
        <v>0.46387573964497042</v>
      </c>
      <c r="H430" s="8">
        <f t="shared" si="37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34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6">
        <f t="shared" si="36"/>
        <v>0.90675916230366493</v>
      </c>
      <c r="H431" s="8">
        <f t="shared" si="37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6">
        <f t="shared" si="36"/>
        <v>0.67740740740740746</v>
      </c>
      <c r="H432" s="8">
        <f t="shared" si="37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34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6">
        <f t="shared" si="36"/>
        <v>1.9249019607843136</v>
      </c>
      <c r="H433" s="8">
        <f t="shared" si="37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4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6">
        <f t="shared" si="36"/>
        <v>0.82714285714285718</v>
      </c>
      <c r="H434" s="8">
        <f t="shared" si="37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34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6">
        <f t="shared" si="36"/>
        <v>0.54163920922570019</v>
      </c>
      <c r="H435" s="8">
        <f t="shared" si="37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6">
        <f t="shared" si="36"/>
        <v>0.16722222222222222</v>
      </c>
      <c r="H436" s="8">
        <f t="shared" si="37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6">
        <f t="shared" si="36"/>
        <v>1.168766404199475</v>
      </c>
      <c r="H437" s="8">
        <f t="shared" si="37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34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6">
        <f t="shared" si="36"/>
        <v>10.521538461538462</v>
      </c>
      <c r="H438" s="8">
        <f t="shared" si="37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34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6">
        <f t="shared" si="36"/>
        <v>1.2307407407407407</v>
      </c>
      <c r="H439" s="8">
        <f t="shared" si="37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6">
        <f t="shared" si="36"/>
        <v>1.7863855421686747</v>
      </c>
      <c r="H440" s="8">
        <f t="shared" si="37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34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6">
        <f t="shared" si="36"/>
        <v>3.5528169014084505</v>
      </c>
      <c r="H441" s="8">
        <f t="shared" si="37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6">
        <f t="shared" si="36"/>
        <v>1.6190634146341463</v>
      </c>
      <c r="H442" s="8">
        <f t="shared" si="37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6">
        <f t="shared" si="36"/>
        <v>0.24914285714285714</v>
      </c>
      <c r="H443" s="8">
        <f t="shared" si="37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34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6">
        <f t="shared" si="36"/>
        <v>1.9872222222222222</v>
      </c>
      <c r="H444" s="8">
        <f t="shared" si="37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34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6">
        <f t="shared" si="36"/>
        <v>0.34752688172043011</v>
      </c>
      <c r="H445" s="8">
        <f t="shared" si="37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6">
        <f t="shared" si="36"/>
        <v>1.7641935483870967</v>
      </c>
      <c r="H446" s="8">
        <f t="shared" si="37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6">
        <f t="shared" si="36"/>
        <v>5.1138095238095236</v>
      </c>
      <c r="H447" s="8">
        <f t="shared" si="37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34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6">
        <f t="shared" si="36"/>
        <v>0.82044117647058823</v>
      </c>
      <c r="H448" s="8">
        <f t="shared" si="37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6">
        <f t="shared" si="36"/>
        <v>0.24326030927835052</v>
      </c>
      <c r="H449" s="8">
        <f t="shared" si="37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34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6">
        <f t="shared" ref="G450:G513" si="42">E450/D450</f>
        <v>0.50482758620689661</v>
      </c>
      <c r="H450" s="8">
        <f t="shared" ref="H450:H513" si="43">IF(I450=0,0,E450/I450)</f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6">
        <f t="shared" si="42"/>
        <v>9.67</v>
      </c>
      <c r="H451" s="8">
        <f t="shared" si="43"/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>((($L451/60)/60)/24)+DATE(1970,1,1)</f>
        <v>43530.25</v>
      </c>
      <c r="O451" s="11">
        <f t="shared" ref="O451:O514" si="45">((($M451/60)/60)/24)+DATE(1970,1,1)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6">
        <f t="shared" si="42"/>
        <v>0.04</v>
      </c>
      <c r="H452" s="8">
        <f t="shared" si="43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6">
        <f t="shared" si="42"/>
        <v>1.2284501347708894</v>
      </c>
      <c r="H453" s="8">
        <f t="shared" si="43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6">
        <f t="shared" si="42"/>
        <v>0.63437500000000002</v>
      </c>
      <c r="H454" s="8">
        <f t="shared" si="43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6">
        <f t="shared" si="42"/>
        <v>0.56331688596491225</v>
      </c>
      <c r="H455" s="8">
        <f t="shared" si="43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34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6">
        <f t="shared" si="42"/>
        <v>0.44074999999999998</v>
      </c>
      <c r="H456" s="8">
        <f t="shared" si="43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6">
        <f t="shared" si="42"/>
        <v>1.1837253218884121</v>
      </c>
      <c r="H457" s="8">
        <f t="shared" si="43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6">
        <f t="shared" si="42"/>
        <v>1.041243169398907</v>
      </c>
      <c r="H458" s="8">
        <f t="shared" si="43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34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6">
        <f t="shared" si="42"/>
        <v>0.26640000000000003</v>
      </c>
      <c r="H459" s="8">
        <f t="shared" si="43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6">
        <f t="shared" si="42"/>
        <v>3.5120118343195266</v>
      </c>
      <c r="H460" s="8">
        <f t="shared" si="43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34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6">
        <f t="shared" si="42"/>
        <v>0.90063492063492068</v>
      </c>
      <c r="H461" s="8">
        <f t="shared" si="43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34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6">
        <f t="shared" si="42"/>
        <v>1.7162500000000001</v>
      </c>
      <c r="H462" s="8">
        <f t="shared" si="43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34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6">
        <f t="shared" si="42"/>
        <v>1.4104655870445344</v>
      </c>
      <c r="H463" s="8">
        <f t="shared" si="43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6">
        <f t="shared" si="42"/>
        <v>0.30579449152542371</v>
      </c>
      <c r="H464" s="8">
        <f t="shared" si="43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6">
        <f t="shared" si="42"/>
        <v>1.0816455696202532</v>
      </c>
      <c r="H465" s="8">
        <f t="shared" si="43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34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6">
        <f t="shared" si="42"/>
        <v>1.3345505617977529</v>
      </c>
      <c r="H466" s="8">
        <f t="shared" si="43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6">
        <f t="shared" si="42"/>
        <v>1.8785106382978722</v>
      </c>
      <c r="H467" s="8">
        <f t="shared" si="43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34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6">
        <f t="shared" si="42"/>
        <v>3.32</v>
      </c>
      <c r="H468" s="8">
        <f t="shared" si="43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6">
        <f t="shared" si="42"/>
        <v>5.7521428571428572</v>
      </c>
      <c r="H469" s="8">
        <f t="shared" si="43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6">
        <f t="shared" si="42"/>
        <v>0.40500000000000003</v>
      </c>
      <c r="H470" s="8">
        <f t="shared" si="43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34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6">
        <f t="shared" si="42"/>
        <v>1.8442857142857143</v>
      </c>
      <c r="H471" s="8">
        <f t="shared" si="43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6">
        <f t="shared" si="42"/>
        <v>2.8580555555555556</v>
      </c>
      <c r="H472" s="8">
        <f t="shared" si="43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6">
        <f t="shared" si="42"/>
        <v>3.19</v>
      </c>
      <c r="H473" s="8">
        <f t="shared" si="43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6">
        <f t="shared" si="42"/>
        <v>0.39234070221066319</v>
      </c>
      <c r="H474" s="8">
        <f t="shared" si="43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34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6">
        <f t="shared" si="42"/>
        <v>1.7814000000000001</v>
      </c>
      <c r="H475" s="8">
        <f t="shared" si="43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6">
        <f t="shared" si="42"/>
        <v>3.6515</v>
      </c>
      <c r="H476" s="8">
        <f t="shared" si="43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6">
        <f t="shared" si="42"/>
        <v>1.1394594594594594</v>
      </c>
      <c r="H477" s="8">
        <f t="shared" si="43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6">
        <f t="shared" si="42"/>
        <v>0.29828720626631855</v>
      </c>
      <c r="H478" s="8">
        <f t="shared" si="43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6">
        <f t="shared" si="42"/>
        <v>0.54270588235294115</v>
      </c>
      <c r="H479" s="8">
        <f t="shared" si="43"/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6">
        <f t="shared" si="42"/>
        <v>2.3634156976744185</v>
      </c>
      <c r="H480" s="8">
        <f t="shared" si="43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34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6">
        <f t="shared" si="42"/>
        <v>5.1291666666666664</v>
      </c>
      <c r="H481" s="8">
        <f t="shared" si="43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34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6">
        <f t="shared" si="42"/>
        <v>1.0065116279069768</v>
      </c>
      <c r="H482" s="8">
        <f t="shared" si="43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6">
        <f t="shared" si="42"/>
        <v>0.81348423194303154</v>
      </c>
      <c r="H483" s="8">
        <f t="shared" si="43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6">
        <f t="shared" si="42"/>
        <v>0.16404761904761905</v>
      </c>
      <c r="H484" s="8">
        <f t="shared" si="43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34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6">
        <f t="shared" si="42"/>
        <v>0.52774617067833696</v>
      </c>
      <c r="H485" s="8">
        <f t="shared" si="43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6">
        <f t="shared" si="42"/>
        <v>2.6020608108108108</v>
      </c>
      <c r="H486" s="8">
        <f t="shared" si="43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6">
        <f t="shared" si="42"/>
        <v>0.30732891832229581</v>
      </c>
      <c r="H487" s="8">
        <f t="shared" si="43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6">
        <f t="shared" si="42"/>
        <v>0.13500000000000001</v>
      </c>
      <c r="H488" s="8">
        <f t="shared" si="43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6">
        <f t="shared" si="42"/>
        <v>1.7862556663644606</v>
      </c>
      <c r="H489" s="8">
        <f t="shared" si="43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34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6">
        <f t="shared" si="42"/>
        <v>2.2005660377358489</v>
      </c>
      <c r="H490" s="8">
        <f t="shared" si="43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34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6">
        <f t="shared" si="42"/>
        <v>1.015108695652174</v>
      </c>
      <c r="H491" s="8">
        <f t="shared" si="43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4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6">
        <f t="shared" si="42"/>
        <v>1.915</v>
      </c>
      <c r="H492" s="8">
        <f t="shared" si="43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6">
        <f t="shared" si="42"/>
        <v>3.0534683098591549</v>
      </c>
      <c r="H493" s="8">
        <f t="shared" si="43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34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6">
        <f t="shared" si="42"/>
        <v>0.23995287958115183</v>
      </c>
      <c r="H494" s="8">
        <f t="shared" si="43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34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6">
        <f t="shared" si="42"/>
        <v>7.2377777777777776</v>
      </c>
      <c r="H495" s="8">
        <f t="shared" si="43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4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6">
        <f t="shared" si="42"/>
        <v>5.4736000000000002</v>
      </c>
      <c r="H496" s="8">
        <f t="shared" si="43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34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6">
        <f t="shared" si="42"/>
        <v>4.1449999999999996</v>
      </c>
      <c r="H497" s="8">
        <f t="shared" si="43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34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6">
        <f t="shared" si="42"/>
        <v>9.0696409140369975E-3</v>
      </c>
      <c r="H498" s="8">
        <f t="shared" si="43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34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6">
        <f t="shared" si="42"/>
        <v>0.34173469387755101</v>
      </c>
      <c r="H499" s="8">
        <f t="shared" si="43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6">
        <f t="shared" si="42"/>
        <v>0.239488107549121</v>
      </c>
      <c r="H500" s="8">
        <f t="shared" si="43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6">
        <f t="shared" si="42"/>
        <v>0.48072649572649573</v>
      </c>
      <c r="H501" s="8">
        <f t="shared" si="43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34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6">
        <f t="shared" si="42"/>
        <v>0</v>
      </c>
      <c r="H502" s="8">
        <f t="shared" si="43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34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6">
        <f t="shared" si="42"/>
        <v>0.70145182291666663</v>
      </c>
      <c r="H503" s="8">
        <f t="shared" si="43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34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6">
        <f t="shared" si="42"/>
        <v>5.2992307692307694</v>
      </c>
      <c r="H504" s="8">
        <f t="shared" si="43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6">
        <f t="shared" si="42"/>
        <v>1.8032549019607844</v>
      </c>
      <c r="H505" s="8">
        <f t="shared" si="43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34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6">
        <f t="shared" si="42"/>
        <v>0.92320000000000002</v>
      </c>
      <c r="H506" s="8">
        <f t="shared" si="43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34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6">
        <f t="shared" si="42"/>
        <v>0.13901001112347053</v>
      </c>
      <c r="H507" s="8">
        <f t="shared" si="43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34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6">
        <f t="shared" si="42"/>
        <v>9.2707777777777771</v>
      </c>
      <c r="H508" s="8">
        <f t="shared" si="43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6">
        <f t="shared" si="42"/>
        <v>0.39857142857142858</v>
      </c>
      <c r="H509" s="8">
        <f t="shared" si="43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34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6">
        <f t="shared" si="42"/>
        <v>1.1222929936305732</v>
      </c>
      <c r="H510" s="8">
        <f t="shared" si="43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6">
        <f t="shared" si="42"/>
        <v>0.70925816023738875</v>
      </c>
      <c r="H511" s="8">
        <f t="shared" si="43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34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6">
        <f t="shared" si="42"/>
        <v>1.1908974358974358</v>
      </c>
      <c r="H512" s="8">
        <f t="shared" si="43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34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6">
        <f t="shared" si="42"/>
        <v>0.24017591339648173</v>
      </c>
      <c r="H513" s="8">
        <f t="shared" si="43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6">
        <f t="shared" ref="G514:G577" si="48">E514/D514</f>
        <v>1.3931868131868133</v>
      </c>
      <c r="H514" s="8">
        <f t="shared" ref="H514:H577" si="49">IF(I514=0,0,E514/I514)</f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34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6">
        <f t="shared" si="48"/>
        <v>0.39277108433734942</v>
      </c>
      <c r="H515" s="8">
        <f t="shared" si="49"/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>((($L515/60)/60)/24)+DATE(1970,1,1)</f>
        <v>40430.208333333336</v>
      </c>
      <c r="O515" s="11">
        <f t="shared" ref="O515:O578" si="51">((($M515/60)/60)/24)+DATE(1970,1,1)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ht="34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6">
        <f t="shared" si="48"/>
        <v>0.22439077144917088</v>
      </c>
      <c r="H516" s="8">
        <f t="shared" si="49"/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6">
        <f t="shared" si="48"/>
        <v>0.55779069767441858</v>
      </c>
      <c r="H517" s="8">
        <f t="shared" si="49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34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6">
        <f t="shared" si="48"/>
        <v>0.42523125996810207</v>
      </c>
      <c r="H518" s="8">
        <f t="shared" si="49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34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6">
        <f t="shared" si="48"/>
        <v>1.1200000000000001</v>
      </c>
      <c r="H519" s="8">
        <f t="shared" si="49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6">
        <f t="shared" si="48"/>
        <v>7.0681818181818179E-2</v>
      </c>
      <c r="H520" s="8">
        <f t="shared" si="49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34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6">
        <f t="shared" si="48"/>
        <v>1.0174563871693867</v>
      </c>
      <c r="H521" s="8">
        <f t="shared" si="49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6">
        <f t="shared" si="48"/>
        <v>4.2575000000000003</v>
      </c>
      <c r="H522" s="8">
        <f t="shared" si="49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34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6">
        <f t="shared" si="48"/>
        <v>1.4553947368421052</v>
      </c>
      <c r="H523" s="8">
        <f t="shared" si="49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6">
        <f t="shared" si="48"/>
        <v>0.32453465346534655</v>
      </c>
      <c r="H524" s="8">
        <f t="shared" si="49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34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6">
        <f t="shared" si="48"/>
        <v>7.003333333333333</v>
      </c>
      <c r="H525" s="8">
        <f t="shared" si="49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34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6">
        <f t="shared" si="48"/>
        <v>0.83904860392967939</v>
      </c>
      <c r="H526" s="8">
        <f t="shared" si="49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6">
        <f t="shared" si="48"/>
        <v>0.84190476190476193</v>
      </c>
      <c r="H527" s="8">
        <f t="shared" si="49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6">
        <f t="shared" si="48"/>
        <v>1.5595180722891566</v>
      </c>
      <c r="H528" s="8">
        <f t="shared" si="49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34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6">
        <f t="shared" si="48"/>
        <v>0.99619450317124736</v>
      </c>
      <c r="H529" s="8">
        <f t="shared" si="49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6">
        <f t="shared" si="48"/>
        <v>0.80300000000000005</v>
      </c>
      <c r="H530" s="8">
        <f t="shared" si="49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34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6">
        <f t="shared" si="48"/>
        <v>0.11254901960784314</v>
      </c>
      <c r="H531" s="8">
        <f t="shared" si="49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6">
        <f t="shared" si="48"/>
        <v>0.91740952380952379</v>
      </c>
      <c r="H532" s="8">
        <f t="shared" si="49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6">
        <f t="shared" si="48"/>
        <v>0.95521156936261387</v>
      </c>
      <c r="H533" s="8">
        <f t="shared" si="49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34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6">
        <f t="shared" si="48"/>
        <v>5.0287499999999996</v>
      </c>
      <c r="H534" s="8">
        <f t="shared" si="49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34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6">
        <f t="shared" si="48"/>
        <v>1.5924394463667819</v>
      </c>
      <c r="H535" s="8">
        <f t="shared" si="49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34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6">
        <f t="shared" si="48"/>
        <v>0.15022446689113356</v>
      </c>
      <c r="H536" s="8">
        <f t="shared" si="49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34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6">
        <f t="shared" si="48"/>
        <v>4.820384615384615</v>
      </c>
      <c r="H537" s="8">
        <f t="shared" si="49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34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6">
        <f t="shared" si="48"/>
        <v>1.4996938775510205</v>
      </c>
      <c r="H538" s="8">
        <f t="shared" si="49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34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6">
        <f t="shared" si="48"/>
        <v>1.1722156398104266</v>
      </c>
      <c r="H539" s="8">
        <f t="shared" si="49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34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6">
        <f t="shared" si="48"/>
        <v>0.37695968274950431</v>
      </c>
      <c r="H540" s="8">
        <f t="shared" si="49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6">
        <f t="shared" si="48"/>
        <v>0.72653061224489801</v>
      </c>
      <c r="H541" s="8">
        <f t="shared" si="49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34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6">
        <f t="shared" si="48"/>
        <v>2.6598113207547169</v>
      </c>
      <c r="H542" s="8">
        <f t="shared" si="49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34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6">
        <f t="shared" si="48"/>
        <v>0.24205617977528091</v>
      </c>
      <c r="H543" s="8">
        <f t="shared" si="49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34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6">
        <f t="shared" si="48"/>
        <v>2.5064935064935064E-2</v>
      </c>
      <c r="H544" s="8">
        <f t="shared" si="49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34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6">
        <f t="shared" si="48"/>
        <v>0.1632979976442874</v>
      </c>
      <c r="H545" s="8">
        <f t="shared" si="49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6">
        <f t="shared" si="48"/>
        <v>2.7650000000000001</v>
      </c>
      <c r="H546" s="8">
        <f t="shared" si="49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34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6">
        <f t="shared" si="48"/>
        <v>0.88803571428571426</v>
      </c>
      <c r="H547" s="8">
        <f t="shared" si="49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4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6">
        <f t="shared" si="48"/>
        <v>1.6357142857142857</v>
      </c>
      <c r="H548" s="8">
        <f t="shared" si="49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34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6">
        <f t="shared" si="48"/>
        <v>9.69</v>
      </c>
      <c r="H549" s="8">
        <f t="shared" si="49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6">
        <f t="shared" si="48"/>
        <v>2.7091376701966716</v>
      </c>
      <c r="H550" s="8">
        <f t="shared" si="49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6">
        <f t="shared" si="48"/>
        <v>2.8421355932203389</v>
      </c>
      <c r="H551" s="8">
        <f t="shared" si="49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6">
        <f t="shared" si="48"/>
        <v>0.04</v>
      </c>
      <c r="H552" s="8">
        <f t="shared" si="49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4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6">
        <f t="shared" si="48"/>
        <v>0.58632981676846196</v>
      </c>
      <c r="H553" s="8">
        <f t="shared" si="49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34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6">
        <f t="shared" si="48"/>
        <v>0.98511111111111116</v>
      </c>
      <c r="H554" s="8">
        <f t="shared" si="49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6">
        <f t="shared" si="48"/>
        <v>0.43975381008206332</v>
      </c>
      <c r="H555" s="8">
        <f t="shared" si="49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6">
        <f t="shared" si="48"/>
        <v>1.5166315789473683</v>
      </c>
      <c r="H556" s="8">
        <f t="shared" si="49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34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6">
        <f t="shared" si="48"/>
        <v>2.2363492063492063</v>
      </c>
      <c r="H557" s="8">
        <f t="shared" si="49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6">
        <f t="shared" si="48"/>
        <v>2.3975</v>
      </c>
      <c r="H558" s="8">
        <f t="shared" si="49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34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6">
        <f t="shared" si="48"/>
        <v>1.9933333333333334</v>
      </c>
      <c r="H559" s="8">
        <f t="shared" si="49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34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6">
        <f t="shared" si="48"/>
        <v>1.373448275862069</v>
      </c>
      <c r="H560" s="8">
        <f t="shared" si="49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34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6">
        <f t="shared" si="48"/>
        <v>1.009696106362773</v>
      </c>
      <c r="H561" s="8">
        <f t="shared" si="49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6">
        <f t="shared" si="48"/>
        <v>7.9416000000000002</v>
      </c>
      <c r="H562" s="8">
        <f t="shared" si="49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34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6">
        <f t="shared" si="48"/>
        <v>3.6970000000000001</v>
      </c>
      <c r="H563" s="8">
        <f t="shared" si="49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6">
        <f t="shared" si="48"/>
        <v>0.12818181818181817</v>
      </c>
      <c r="H564" s="8">
        <f t="shared" si="49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34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6">
        <f t="shared" si="48"/>
        <v>1.3802702702702703</v>
      </c>
      <c r="H565" s="8">
        <f t="shared" si="49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34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6">
        <f t="shared" si="48"/>
        <v>0.83813278008298753</v>
      </c>
      <c r="H566" s="8">
        <f t="shared" si="49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34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6">
        <f t="shared" si="48"/>
        <v>2.0460063224446787</v>
      </c>
      <c r="H567" s="8">
        <f t="shared" si="49"/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34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6">
        <f t="shared" si="48"/>
        <v>0.44344086021505374</v>
      </c>
      <c r="H568" s="8">
        <f t="shared" si="49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6">
        <f t="shared" si="48"/>
        <v>2.1860294117647059</v>
      </c>
      <c r="H569" s="8">
        <f t="shared" si="49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34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6">
        <f t="shared" si="48"/>
        <v>1.8603314917127072</v>
      </c>
      <c r="H570" s="8">
        <f t="shared" si="49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34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6">
        <f t="shared" si="48"/>
        <v>2.3733830845771142</v>
      </c>
      <c r="H571" s="8">
        <f t="shared" si="49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34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6">
        <f t="shared" si="48"/>
        <v>3.0565384615384614</v>
      </c>
      <c r="H572" s="8">
        <f t="shared" si="49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34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6">
        <f t="shared" si="48"/>
        <v>0.94142857142857139</v>
      </c>
      <c r="H573" s="8">
        <f t="shared" si="49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6">
        <f t="shared" si="48"/>
        <v>0.54400000000000004</v>
      </c>
      <c r="H574" s="8">
        <f t="shared" si="49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34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6">
        <f t="shared" si="48"/>
        <v>1.1188059701492536</v>
      </c>
      <c r="H575" s="8">
        <f t="shared" si="49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6">
        <f t="shared" si="48"/>
        <v>3.6914814814814814</v>
      </c>
      <c r="H576" s="8">
        <f t="shared" si="49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34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6">
        <f t="shared" si="48"/>
        <v>0.62930372148859548</v>
      </c>
      <c r="H577" s="8">
        <f t="shared" si="49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6">
        <f t="shared" ref="G578:G641" si="54">E578/D578</f>
        <v>0.6492783505154639</v>
      </c>
      <c r="H578" s="8">
        <f t="shared" ref="H578:H641" si="55">IF(I578=0,0,E578/I578)</f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6">
        <f t="shared" si="54"/>
        <v>0.18853658536585366</v>
      </c>
      <c r="H579" s="8">
        <f t="shared" si="55"/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>((($L579/60)/60)/24)+DATE(1970,1,1)</f>
        <v>40613.25</v>
      </c>
      <c r="O579" s="11">
        <f t="shared" ref="O579:O642" si="57">((($M579/60)/60)/24)+DATE(1970,1,1)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6">
        <f t="shared" si="54"/>
        <v>0.1675440414507772</v>
      </c>
      <c r="H580" s="8">
        <f t="shared" si="55"/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34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6">
        <f t="shared" si="54"/>
        <v>1.0111290322580646</v>
      </c>
      <c r="H581" s="8">
        <f t="shared" si="55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34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6">
        <f t="shared" si="54"/>
        <v>3.4150228310502282</v>
      </c>
      <c r="H582" s="8">
        <f t="shared" si="55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34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6">
        <f t="shared" si="54"/>
        <v>0.64016666666666666</v>
      </c>
      <c r="H583" s="8">
        <f t="shared" si="55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34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6">
        <f t="shared" si="54"/>
        <v>0.5208045977011494</v>
      </c>
      <c r="H584" s="8">
        <f t="shared" si="55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6">
        <f t="shared" si="54"/>
        <v>3.2240211640211642</v>
      </c>
      <c r="H585" s="8">
        <f t="shared" si="55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6">
        <f t="shared" si="54"/>
        <v>1.1950810185185186</v>
      </c>
      <c r="H586" s="8">
        <f t="shared" si="55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6">
        <f t="shared" si="54"/>
        <v>1.4679775280898877</v>
      </c>
      <c r="H587" s="8">
        <f t="shared" si="55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4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6">
        <f t="shared" si="54"/>
        <v>9.5057142857142853</v>
      </c>
      <c r="H588" s="8">
        <f t="shared" si="55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34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6">
        <f t="shared" si="54"/>
        <v>0.72893617021276591</v>
      </c>
      <c r="H589" s="8">
        <f t="shared" si="55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6">
        <f t="shared" si="54"/>
        <v>0.7900824873096447</v>
      </c>
      <c r="H590" s="8">
        <f t="shared" si="55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6">
        <f t="shared" si="54"/>
        <v>0.64721518987341775</v>
      </c>
      <c r="H591" s="8">
        <f t="shared" si="55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6">
        <f t="shared" si="54"/>
        <v>0.82028169014084507</v>
      </c>
      <c r="H592" s="8">
        <f t="shared" si="55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34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6">
        <f t="shared" si="54"/>
        <v>10.376666666666667</v>
      </c>
      <c r="H593" s="8">
        <f t="shared" si="55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6">
        <f t="shared" si="54"/>
        <v>0.12910076530612244</v>
      </c>
      <c r="H594" s="8">
        <f t="shared" si="55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4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6">
        <f t="shared" si="54"/>
        <v>1.5484210526315789</v>
      </c>
      <c r="H595" s="8">
        <f t="shared" si="55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6">
        <f t="shared" si="54"/>
        <v>7.0991735537190084E-2</v>
      </c>
      <c r="H596" s="8">
        <f t="shared" si="55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6">
        <f t="shared" si="54"/>
        <v>2.0852773826458035</v>
      </c>
      <c r="H597" s="8">
        <f t="shared" si="55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6">
        <f t="shared" si="54"/>
        <v>0.99683544303797467</v>
      </c>
      <c r="H598" s="8">
        <f t="shared" si="55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34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6">
        <f t="shared" si="54"/>
        <v>2.0159756097560977</v>
      </c>
      <c r="H599" s="8">
        <f t="shared" si="55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34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6">
        <f t="shared" si="54"/>
        <v>1.6209032258064515</v>
      </c>
      <c r="H600" s="8">
        <f t="shared" si="55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6">
        <f t="shared" si="54"/>
        <v>3.6436208125445471E-2</v>
      </c>
      <c r="H601" s="8">
        <f t="shared" si="55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6">
        <f t="shared" si="54"/>
        <v>0.05</v>
      </c>
      <c r="H602" s="8">
        <f t="shared" si="55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6">
        <f t="shared" si="54"/>
        <v>2.0663492063492064</v>
      </c>
      <c r="H603" s="8">
        <f t="shared" si="55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6">
        <f t="shared" si="54"/>
        <v>1.2823628691983122</v>
      </c>
      <c r="H604" s="8">
        <f t="shared" si="55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34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6">
        <f t="shared" si="54"/>
        <v>1.1966037735849056</v>
      </c>
      <c r="H605" s="8">
        <f t="shared" si="55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34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6">
        <f t="shared" si="54"/>
        <v>1.7073055242390078</v>
      </c>
      <c r="H606" s="8">
        <f t="shared" si="55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34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6">
        <f t="shared" si="54"/>
        <v>1.8721212121212121</v>
      </c>
      <c r="H607" s="8">
        <f t="shared" si="55"/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34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6">
        <f t="shared" si="54"/>
        <v>1.8838235294117647</v>
      </c>
      <c r="H608" s="8">
        <f t="shared" si="55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34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6">
        <f t="shared" si="54"/>
        <v>1.3129869186046512</v>
      </c>
      <c r="H609" s="8">
        <f t="shared" si="55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34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6">
        <f t="shared" si="54"/>
        <v>2.8397435897435899</v>
      </c>
      <c r="H610" s="8">
        <f t="shared" si="55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34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6">
        <f t="shared" si="54"/>
        <v>1.2041999999999999</v>
      </c>
      <c r="H611" s="8">
        <f t="shared" si="55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6">
        <f t="shared" si="54"/>
        <v>4.1905607476635511</v>
      </c>
      <c r="H612" s="8">
        <f t="shared" si="55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34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6">
        <f t="shared" si="54"/>
        <v>0.13853658536585367</v>
      </c>
      <c r="H613" s="8">
        <f t="shared" si="55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6">
        <f t="shared" si="54"/>
        <v>1.3943548387096774</v>
      </c>
      <c r="H614" s="8">
        <f t="shared" si="55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6">
        <f t="shared" si="54"/>
        <v>1.74</v>
      </c>
      <c r="H615" s="8">
        <f t="shared" si="55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6">
        <f t="shared" si="54"/>
        <v>1.5549056603773586</v>
      </c>
      <c r="H616" s="8">
        <f t="shared" si="55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34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6">
        <f t="shared" si="54"/>
        <v>1.7044705882352942</v>
      </c>
      <c r="H617" s="8">
        <f t="shared" si="55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34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6">
        <f t="shared" si="54"/>
        <v>1.8951562500000001</v>
      </c>
      <c r="H618" s="8">
        <f t="shared" si="55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34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6">
        <f t="shared" si="54"/>
        <v>2.4971428571428573</v>
      </c>
      <c r="H619" s="8">
        <f t="shared" si="55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34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6">
        <f t="shared" si="54"/>
        <v>0.48860523665659616</v>
      </c>
      <c r="H620" s="8">
        <f t="shared" si="55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34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6">
        <f t="shared" si="54"/>
        <v>0.28461970393057684</v>
      </c>
      <c r="H621" s="8">
        <f t="shared" si="55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34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6">
        <f t="shared" si="54"/>
        <v>2.6802325581395348</v>
      </c>
      <c r="H622" s="8">
        <f t="shared" si="55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34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6">
        <f t="shared" si="54"/>
        <v>6.1980078125000002</v>
      </c>
      <c r="H623" s="8">
        <f t="shared" si="55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6">
        <f t="shared" si="54"/>
        <v>3.1301587301587303E-2</v>
      </c>
      <c r="H624" s="8">
        <f t="shared" si="55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6">
        <f t="shared" si="54"/>
        <v>1.5992152704135738</v>
      </c>
      <c r="H625" s="8">
        <f t="shared" si="55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34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6">
        <f t="shared" si="54"/>
        <v>2.793921568627451</v>
      </c>
      <c r="H626" s="8">
        <f t="shared" si="55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6">
        <f t="shared" si="54"/>
        <v>0.77373333333333338</v>
      </c>
      <c r="H627" s="8">
        <f t="shared" si="55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6">
        <f t="shared" si="54"/>
        <v>2.0632812500000002</v>
      </c>
      <c r="H628" s="8">
        <f t="shared" si="55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34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6">
        <f t="shared" si="54"/>
        <v>6.9424999999999999</v>
      </c>
      <c r="H629" s="8">
        <f t="shared" si="55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34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6">
        <f t="shared" si="54"/>
        <v>1.5178947368421052</v>
      </c>
      <c r="H630" s="8">
        <f t="shared" si="55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34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6">
        <f t="shared" si="54"/>
        <v>0.64582072176949945</v>
      </c>
      <c r="H631" s="8">
        <f t="shared" si="55"/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34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6">
        <f t="shared" si="54"/>
        <v>0.62873684210526315</v>
      </c>
      <c r="H632" s="8">
        <f t="shared" si="55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34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6">
        <f t="shared" si="54"/>
        <v>3.1039864864864866</v>
      </c>
      <c r="H633" s="8">
        <f t="shared" si="55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6">
        <f t="shared" si="54"/>
        <v>0.42859916782246882</v>
      </c>
      <c r="H634" s="8">
        <f t="shared" si="55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6">
        <f t="shared" si="54"/>
        <v>0.83119402985074631</v>
      </c>
      <c r="H635" s="8">
        <f t="shared" si="55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6">
        <f t="shared" si="54"/>
        <v>0.78531302876480547</v>
      </c>
      <c r="H636" s="8">
        <f t="shared" si="55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6">
        <f t="shared" si="54"/>
        <v>1.1409352517985611</v>
      </c>
      <c r="H637" s="8">
        <f t="shared" si="55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34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6">
        <f t="shared" si="54"/>
        <v>0.64537683358624176</v>
      </c>
      <c r="H638" s="8">
        <f t="shared" si="55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34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6">
        <f t="shared" si="54"/>
        <v>0.79411764705882348</v>
      </c>
      <c r="H639" s="8">
        <f t="shared" si="55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6">
        <f t="shared" si="54"/>
        <v>0.11419117647058824</v>
      </c>
      <c r="H640" s="8">
        <f t="shared" si="55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6">
        <f t="shared" si="54"/>
        <v>0.56186046511627907</v>
      </c>
      <c r="H641" s="8">
        <f t="shared" si="55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34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6">
        <f t="shared" ref="G642:G705" si="60">E642/D642</f>
        <v>0.16501669449081802</v>
      </c>
      <c r="H642" s="8">
        <f t="shared" ref="H642:H705" si="61">IF(I642=0,0,E642/I642)</f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6">
        <f t="shared" si="60"/>
        <v>1.1996808510638297</v>
      </c>
      <c r="H643" s="8">
        <f t="shared" si="61"/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>((($L643/60)/60)/24)+DATE(1970,1,1)</f>
        <v>42786.25</v>
      </c>
      <c r="O643" s="11">
        <f t="shared" ref="O643:O706" si="63">((($M643/60)/60)/24)+DATE(1970,1,1)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ht="34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6">
        <f t="shared" si="60"/>
        <v>1.4545652173913044</v>
      </c>
      <c r="H644" s="8">
        <f t="shared" si="61"/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34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6">
        <f t="shared" si="60"/>
        <v>2.2138255033557046</v>
      </c>
      <c r="H645" s="8">
        <f t="shared" si="61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34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6">
        <f t="shared" si="60"/>
        <v>0.48396694214876035</v>
      </c>
      <c r="H646" s="8">
        <f t="shared" si="61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34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6">
        <f t="shared" si="60"/>
        <v>0.92911504424778757</v>
      </c>
      <c r="H647" s="8">
        <f t="shared" si="61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34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6">
        <f t="shared" si="60"/>
        <v>0.88599797365754818</v>
      </c>
      <c r="H648" s="8">
        <f t="shared" si="61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34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6">
        <f t="shared" si="60"/>
        <v>0.41399999999999998</v>
      </c>
      <c r="H649" s="8">
        <f t="shared" si="61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34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6">
        <f t="shared" si="60"/>
        <v>0.63056795131845844</v>
      </c>
      <c r="H650" s="8">
        <f t="shared" si="61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6">
        <f t="shared" si="60"/>
        <v>0.48482333607230893</v>
      </c>
      <c r="H651" s="8">
        <f t="shared" si="61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34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6">
        <f t="shared" si="60"/>
        <v>0.02</v>
      </c>
      <c r="H652" s="8">
        <f t="shared" si="61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6">
        <f t="shared" si="60"/>
        <v>0.88479410269445857</v>
      </c>
      <c r="H653" s="8">
        <f t="shared" si="61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6">
        <f t="shared" si="60"/>
        <v>1.2684</v>
      </c>
      <c r="H654" s="8">
        <f t="shared" si="61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4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6">
        <f t="shared" si="60"/>
        <v>23.388333333333332</v>
      </c>
      <c r="H655" s="8">
        <f t="shared" si="61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34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6">
        <f t="shared" si="60"/>
        <v>5.0838857142857146</v>
      </c>
      <c r="H656" s="8">
        <f t="shared" si="61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34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6">
        <f t="shared" si="60"/>
        <v>1.9147826086956521</v>
      </c>
      <c r="H657" s="8">
        <f t="shared" si="61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6">
        <f t="shared" si="60"/>
        <v>0.42127533783783783</v>
      </c>
      <c r="H658" s="8">
        <f t="shared" si="61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6">
        <f t="shared" si="60"/>
        <v>8.2400000000000001E-2</v>
      </c>
      <c r="H659" s="8">
        <f t="shared" si="61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34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6">
        <f t="shared" si="60"/>
        <v>0.60064638783269964</v>
      </c>
      <c r="H660" s="8">
        <f t="shared" si="61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34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6">
        <f t="shared" si="60"/>
        <v>0.47232808616404309</v>
      </c>
      <c r="H661" s="8">
        <f t="shared" si="61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34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6">
        <f t="shared" si="60"/>
        <v>0.81736263736263737</v>
      </c>
      <c r="H662" s="8">
        <f t="shared" si="61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34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6">
        <f t="shared" si="60"/>
        <v>0.54187265917603</v>
      </c>
      <c r="H663" s="8">
        <f t="shared" si="61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34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6">
        <f t="shared" si="60"/>
        <v>0.97868131868131869</v>
      </c>
      <c r="H664" s="8">
        <f t="shared" si="61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6">
        <f t="shared" si="60"/>
        <v>0.77239999999999998</v>
      </c>
      <c r="H665" s="8">
        <f t="shared" si="61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6">
        <f t="shared" si="60"/>
        <v>0.33464735516372796</v>
      </c>
      <c r="H666" s="8">
        <f t="shared" si="61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34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6">
        <f t="shared" si="60"/>
        <v>2.3958823529411766</v>
      </c>
      <c r="H667" s="8">
        <f t="shared" si="61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6">
        <f t="shared" si="60"/>
        <v>0.64032258064516134</v>
      </c>
      <c r="H668" s="8">
        <f t="shared" si="61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6">
        <f t="shared" si="60"/>
        <v>1.7615942028985507</v>
      </c>
      <c r="H669" s="8">
        <f t="shared" si="61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6">
        <f t="shared" si="60"/>
        <v>0.20338181818181819</v>
      </c>
      <c r="H670" s="8">
        <f t="shared" si="61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34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6">
        <f t="shared" si="60"/>
        <v>3.5864754098360656</v>
      </c>
      <c r="H671" s="8">
        <f t="shared" si="61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6">
        <f t="shared" si="60"/>
        <v>4.6885802469135802</v>
      </c>
      <c r="H672" s="8">
        <f t="shared" si="61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6">
        <f t="shared" si="60"/>
        <v>1.220563524590164</v>
      </c>
      <c r="H673" s="8">
        <f t="shared" si="61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34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6">
        <f t="shared" si="60"/>
        <v>0.55931783729156137</v>
      </c>
      <c r="H674" s="8">
        <f t="shared" si="61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34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6">
        <f t="shared" si="60"/>
        <v>0.43660714285714286</v>
      </c>
      <c r="H675" s="8">
        <f t="shared" si="61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34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6">
        <f t="shared" si="60"/>
        <v>0.33538371411833628</v>
      </c>
      <c r="H676" s="8">
        <f t="shared" si="61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34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6">
        <f t="shared" si="60"/>
        <v>1.2297938144329896</v>
      </c>
      <c r="H677" s="8">
        <f t="shared" si="61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34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6">
        <f t="shared" si="60"/>
        <v>1.8974959871589085</v>
      </c>
      <c r="H678" s="8">
        <f t="shared" si="61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34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6">
        <f t="shared" si="60"/>
        <v>0.83622641509433959</v>
      </c>
      <c r="H679" s="8">
        <f t="shared" si="61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34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6">
        <f t="shared" si="60"/>
        <v>0.17968844221105529</v>
      </c>
      <c r="H680" s="8">
        <f t="shared" si="61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34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6">
        <f t="shared" si="60"/>
        <v>10.365</v>
      </c>
      <c r="H681" s="8">
        <f t="shared" si="61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6">
        <f t="shared" si="60"/>
        <v>0.97405219780219776</v>
      </c>
      <c r="H682" s="8">
        <f t="shared" si="61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6">
        <f t="shared" si="60"/>
        <v>0.86386203150461705</v>
      </c>
      <c r="H683" s="8">
        <f t="shared" si="61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34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6">
        <f t="shared" si="60"/>
        <v>1.5016666666666667</v>
      </c>
      <c r="H684" s="8">
        <f t="shared" si="61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6">
        <f t="shared" si="60"/>
        <v>3.5843478260869563</v>
      </c>
      <c r="H685" s="8">
        <f t="shared" si="61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34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6">
        <f t="shared" si="60"/>
        <v>5.4285714285714288</v>
      </c>
      <c r="H686" s="8">
        <f t="shared" si="61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34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6">
        <f t="shared" si="60"/>
        <v>0.67500714285714281</v>
      </c>
      <c r="H687" s="8">
        <f t="shared" si="61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6">
        <f t="shared" si="60"/>
        <v>1.9174666666666667</v>
      </c>
      <c r="H688" s="8">
        <f t="shared" si="61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34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6">
        <f t="shared" si="60"/>
        <v>9.32</v>
      </c>
      <c r="H689" s="8">
        <f t="shared" si="61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34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6">
        <f t="shared" si="60"/>
        <v>4.2927586206896553</v>
      </c>
      <c r="H690" s="8">
        <f t="shared" si="61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34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6">
        <f t="shared" si="60"/>
        <v>1.0065753424657535</v>
      </c>
      <c r="H691" s="8">
        <f t="shared" si="61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34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6">
        <f t="shared" si="60"/>
        <v>2.266111111111111</v>
      </c>
      <c r="H692" s="8">
        <f t="shared" si="61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34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6">
        <f t="shared" si="60"/>
        <v>1.4238</v>
      </c>
      <c r="H693" s="8">
        <f t="shared" si="61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4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6">
        <f t="shared" si="60"/>
        <v>0.90633333333333332</v>
      </c>
      <c r="H694" s="8">
        <f t="shared" si="61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6">
        <f t="shared" si="60"/>
        <v>0.63966740576496672</v>
      </c>
      <c r="H695" s="8">
        <f t="shared" si="61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34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6">
        <f t="shared" si="60"/>
        <v>0.84131868131868137</v>
      </c>
      <c r="H696" s="8">
        <f t="shared" si="61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34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6">
        <f t="shared" si="60"/>
        <v>1.3393478260869565</v>
      </c>
      <c r="H697" s="8">
        <f t="shared" si="61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6">
        <f t="shared" si="60"/>
        <v>0.59042047531992692</v>
      </c>
      <c r="H698" s="8">
        <f t="shared" si="61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6">
        <f t="shared" si="60"/>
        <v>1.5280062063615205</v>
      </c>
      <c r="H699" s="8">
        <f t="shared" si="61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6">
        <f t="shared" si="60"/>
        <v>4.466912114014252</v>
      </c>
      <c r="H700" s="8">
        <f t="shared" si="61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34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6">
        <f t="shared" si="60"/>
        <v>0.8439189189189189</v>
      </c>
      <c r="H701" s="8">
        <f t="shared" si="61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6">
        <f t="shared" si="60"/>
        <v>0.03</v>
      </c>
      <c r="H702" s="8">
        <f t="shared" si="61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6">
        <f t="shared" si="60"/>
        <v>1.7502692307692307</v>
      </c>
      <c r="H703" s="8">
        <f t="shared" si="61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6">
        <f t="shared" si="60"/>
        <v>0.54137931034482756</v>
      </c>
      <c r="H704" s="8">
        <f t="shared" si="61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6">
        <f t="shared" si="60"/>
        <v>3.1187381703470032</v>
      </c>
      <c r="H705" s="8">
        <f t="shared" si="61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6">
        <f t="shared" ref="G706:G769" si="66">E706/D706</f>
        <v>1.2278160919540231</v>
      </c>
      <c r="H706" s="8">
        <f t="shared" ref="H706:H769" si="67">IF(I706=0,0,E706/I706)</f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6">
        <f t="shared" si="66"/>
        <v>0.99026517383618151</v>
      </c>
      <c r="H707" s="8">
        <f t="shared" si="67"/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>((($L707/60)/60)/24)+DATE(1970,1,1)</f>
        <v>41619.25</v>
      </c>
      <c r="O707" s="11">
        <f t="shared" ref="O707:O770" si="69">((($M707/60)/60)/24)+DATE(1970,1,1)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6">
        <f t="shared" si="66"/>
        <v>1.278468634686347</v>
      </c>
      <c r="H708" s="8">
        <f t="shared" si="67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6">
        <f t="shared" si="66"/>
        <v>1.5861643835616439</v>
      </c>
      <c r="H709" s="8">
        <f t="shared" si="67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6">
        <f t="shared" si="66"/>
        <v>7.0705882352941174</v>
      </c>
      <c r="H710" s="8">
        <f t="shared" si="67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34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6">
        <f t="shared" si="66"/>
        <v>1.4238775510204082</v>
      </c>
      <c r="H711" s="8">
        <f t="shared" si="67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6">
        <f t="shared" si="66"/>
        <v>1.4786046511627906</v>
      </c>
      <c r="H712" s="8">
        <f t="shared" si="67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6">
        <f t="shared" si="66"/>
        <v>0.20322580645161289</v>
      </c>
      <c r="H713" s="8">
        <f t="shared" si="67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6">
        <f t="shared" si="66"/>
        <v>18.40625</v>
      </c>
      <c r="H714" s="8">
        <f t="shared" si="67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34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6">
        <f t="shared" si="66"/>
        <v>1.6194202898550725</v>
      </c>
      <c r="H715" s="8">
        <f t="shared" si="67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34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6">
        <f t="shared" si="66"/>
        <v>4.7282077922077921</v>
      </c>
      <c r="H716" s="8">
        <f t="shared" si="67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6">
        <f t="shared" si="66"/>
        <v>0.24466101694915254</v>
      </c>
      <c r="H717" s="8">
        <f t="shared" si="67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34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6">
        <f t="shared" si="66"/>
        <v>5.1764999999999999</v>
      </c>
      <c r="H718" s="8">
        <f t="shared" si="67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6">
        <f t="shared" si="66"/>
        <v>2.4764285714285714</v>
      </c>
      <c r="H719" s="8">
        <f t="shared" si="67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34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6">
        <f t="shared" si="66"/>
        <v>1.0020481927710843</v>
      </c>
      <c r="H720" s="8">
        <f t="shared" si="67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6">
        <f t="shared" si="66"/>
        <v>1.53</v>
      </c>
      <c r="H721" s="8">
        <f t="shared" si="67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6">
        <f t="shared" si="66"/>
        <v>0.37091954022988505</v>
      </c>
      <c r="H722" s="8">
        <f t="shared" si="67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34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6">
        <f t="shared" si="66"/>
        <v>4.3923948220064728E-2</v>
      </c>
      <c r="H723" s="8">
        <f t="shared" si="67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6">
        <f t="shared" si="66"/>
        <v>1.5650721649484536</v>
      </c>
      <c r="H724" s="8">
        <f t="shared" si="67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34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6">
        <f t="shared" si="66"/>
        <v>2.704081632653061</v>
      </c>
      <c r="H725" s="8">
        <f t="shared" si="67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6">
        <f t="shared" si="66"/>
        <v>1.3405952380952382</v>
      </c>
      <c r="H726" s="8">
        <f t="shared" si="67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34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6">
        <f t="shared" si="66"/>
        <v>0.50398033126293995</v>
      </c>
      <c r="H727" s="8">
        <f t="shared" si="67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4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6">
        <f t="shared" si="66"/>
        <v>0.88815837937384901</v>
      </c>
      <c r="H728" s="8">
        <f t="shared" si="67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34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6">
        <f t="shared" si="66"/>
        <v>1.65</v>
      </c>
      <c r="H729" s="8">
        <f t="shared" si="67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6">
        <f t="shared" si="66"/>
        <v>0.17499999999999999</v>
      </c>
      <c r="H730" s="8">
        <f t="shared" si="67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6">
        <f t="shared" si="66"/>
        <v>1.8566071428571429</v>
      </c>
      <c r="H731" s="8">
        <f t="shared" si="67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34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6">
        <f t="shared" si="66"/>
        <v>4.1266319444444441</v>
      </c>
      <c r="H732" s="8">
        <f t="shared" si="6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34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6">
        <f t="shared" si="66"/>
        <v>0.90249999999999997</v>
      </c>
      <c r="H733" s="8">
        <f t="shared" si="67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34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6">
        <f t="shared" si="66"/>
        <v>0.91984615384615387</v>
      </c>
      <c r="H734" s="8">
        <f t="shared" si="67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34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6">
        <f t="shared" si="66"/>
        <v>5.2700632911392402</v>
      </c>
      <c r="H735" s="8">
        <f t="shared" si="67"/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34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6">
        <f t="shared" si="66"/>
        <v>3.1914285714285713</v>
      </c>
      <c r="H736" s="8">
        <f t="shared" si="67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6">
        <f t="shared" si="66"/>
        <v>3.5418867924528303</v>
      </c>
      <c r="H737" s="8">
        <f t="shared" si="67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34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6">
        <f t="shared" si="66"/>
        <v>0.32896103896103895</v>
      </c>
      <c r="H738" s="8">
        <f t="shared" si="67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6">
        <f t="shared" si="66"/>
        <v>1.358918918918919</v>
      </c>
      <c r="H739" s="8">
        <f t="shared" si="67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6">
        <f t="shared" si="66"/>
        <v>2.0843373493975904E-2</v>
      </c>
      <c r="H740" s="8">
        <f t="shared" si="67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6">
        <f t="shared" si="66"/>
        <v>0.61</v>
      </c>
      <c r="H741" s="8">
        <f t="shared" si="67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6">
        <f t="shared" si="66"/>
        <v>0.30037735849056602</v>
      </c>
      <c r="H742" s="8">
        <f t="shared" si="67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6">
        <f t="shared" si="66"/>
        <v>11.791666666666666</v>
      </c>
      <c r="H743" s="8">
        <f t="shared" si="67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34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6">
        <f t="shared" si="66"/>
        <v>11.260833333333334</v>
      </c>
      <c r="H744" s="8">
        <f t="shared" si="67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6">
        <f t="shared" si="66"/>
        <v>0.12923076923076923</v>
      </c>
      <c r="H745" s="8">
        <f t="shared" si="67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6">
        <f t="shared" si="66"/>
        <v>7.12</v>
      </c>
      <c r="H746" s="8">
        <f t="shared" si="67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6">
        <f t="shared" si="66"/>
        <v>0.30304347826086958</v>
      </c>
      <c r="H747" s="8">
        <f t="shared" si="67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34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6">
        <f t="shared" si="66"/>
        <v>2.1250896057347672</v>
      </c>
      <c r="H748" s="8">
        <f t="shared" si="67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34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6">
        <f t="shared" si="66"/>
        <v>2.2885714285714287</v>
      </c>
      <c r="H749" s="8">
        <f t="shared" si="6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34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6">
        <f t="shared" si="66"/>
        <v>0.34959979476654696</v>
      </c>
      <c r="H750" s="8">
        <f t="shared" si="67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34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6">
        <f t="shared" si="66"/>
        <v>1.5729069767441861</v>
      </c>
      <c r="H751" s="8">
        <f t="shared" si="67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4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6">
        <f t="shared" si="66"/>
        <v>0.01</v>
      </c>
      <c r="H752" s="8">
        <f t="shared" si="67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34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6">
        <f t="shared" si="66"/>
        <v>2.3230555555555554</v>
      </c>
      <c r="H753" s="8">
        <f t="shared" si="67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34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6">
        <f t="shared" si="66"/>
        <v>0.92448275862068963</v>
      </c>
      <c r="H754" s="8">
        <f t="shared" si="67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34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6">
        <f t="shared" si="66"/>
        <v>2.5670212765957445</v>
      </c>
      <c r="H755" s="8">
        <f t="shared" si="67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34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6">
        <f t="shared" si="66"/>
        <v>1.6847017045454546</v>
      </c>
      <c r="H756" s="8">
        <f t="shared" si="67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34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6">
        <f t="shared" si="66"/>
        <v>1.6657777777777778</v>
      </c>
      <c r="H757" s="8">
        <f t="shared" si="67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6">
        <f t="shared" si="66"/>
        <v>7.7207692307692311</v>
      </c>
      <c r="H758" s="8">
        <f t="shared" si="67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34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6">
        <f t="shared" si="66"/>
        <v>4.0685714285714285</v>
      </c>
      <c r="H759" s="8">
        <f t="shared" si="67"/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6">
        <f t="shared" si="66"/>
        <v>5.6420608108108112</v>
      </c>
      <c r="H760" s="8">
        <f t="shared" si="6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6">
        <f t="shared" si="66"/>
        <v>0.6842686567164179</v>
      </c>
      <c r="H761" s="8">
        <f t="shared" si="67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6">
        <f t="shared" si="66"/>
        <v>0.34351966873706002</v>
      </c>
      <c r="H762" s="8">
        <f t="shared" si="67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34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6">
        <f t="shared" si="66"/>
        <v>6.5545454545454547</v>
      </c>
      <c r="H763" s="8">
        <f t="shared" si="67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34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6">
        <f t="shared" si="66"/>
        <v>1.7725714285714285</v>
      </c>
      <c r="H764" s="8">
        <f t="shared" si="67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6">
        <f t="shared" si="66"/>
        <v>1.1317857142857144</v>
      </c>
      <c r="H765" s="8">
        <f t="shared" si="67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6">
        <f t="shared" si="66"/>
        <v>7.2818181818181822</v>
      </c>
      <c r="H766" s="8">
        <f t="shared" si="67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34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6">
        <f t="shared" si="66"/>
        <v>2.0833333333333335</v>
      </c>
      <c r="H767" s="8">
        <f t="shared" si="67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6">
        <f t="shared" si="66"/>
        <v>0.31171232876712329</v>
      </c>
      <c r="H768" s="8">
        <f t="shared" si="67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34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6">
        <f t="shared" si="66"/>
        <v>0.56967078189300413</v>
      </c>
      <c r="H769" s="8">
        <f t="shared" si="67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34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6">
        <f t="shared" ref="G770:G833" si="72">E770/D770</f>
        <v>2.31</v>
      </c>
      <c r="H770" s="8">
        <f t="shared" ref="H770:H833" si="73">IF(I770=0,0,E770/I770)</f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6">
        <f t="shared" si="72"/>
        <v>0.86867834394904464</v>
      </c>
      <c r="H771" s="8">
        <f t="shared" si="73"/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>((($L771/60)/60)/24)+DATE(1970,1,1)</f>
        <v>41501.208333333336</v>
      </c>
      <c r="O771" s="11">
        <f t="shared" ref="O771:O834" si="75">((($M771/60)/60)/24)+DATE(1970,1,1)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t="34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6">
        <f t="shared" si="72"/>
        <v>2.7074418604651163</v>
      </c>
      <c r="H772" s="8">
        <f t="shared" si="73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34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6">
        <f t="shared" si="72"/>
        <v>0.49446428571428569</v>
      </c>
      <c r="H773" s="8">
        <f t="shared" si="73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34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6">
        <f t="shared" si="72"/>
        <v>1.1335962566844919</v>
      </c>
      <c r="H774" s="8">
        <f t="shared" si="73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34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6">
        <f t="shared" si="72"/>
        <v>1.9055555555555554</v>
      </c>
      <c r="H775" s="8">
        <f t="shared" si="73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34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6">
        <f t="shared" si="72"/>
        <v>1.355</v>
      </c>
      <c r="H776" s="8">
        <f t="shared" si="73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6">
        <f t="shared" si="72"/>
        <v>0.10297872340425532</v>
      </c>
      <c r="H777" s="8">
        <f t="shared" si="73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34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6">
        <f t="shared" si="72"/>
        <v>0.65544223826714798</v>
      </c>
      <c r="H778" s="8">
        <f t="shared" si="73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34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6">
        <f t="shared" si="72"/>
        <v>0.49026652452025588</v>
      </c>
      <c r="H779" s="8">
        <f t="shared" si="73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34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6">
        <f t="shared" si="72"/>
        <v>7.8792307692307695</v>
      </c>
      <c r="H780" s="8">
        <f t="shared" si="73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34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6">
        <f t="shared" si="72"/>
        <v>0.80306347746090156</v>
      </c>
      <c r="H781" s="8">
        <f t="shared" si="73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6">
        <f t="shared" si="72"/>
        <v>1.0629411764705883</v>
      </c>
      <c r="H782" s="8">
        <f t="shared" si="73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34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6">
        <f t="shared" si="72"/>
        <v>0.50735632183908042</v>
      </c>
      <c r="H783" s="8">
        <f t="shared" si="73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34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6">
        <f t="shared" si="72"/>
        <v>2.153137254901961</v>
      </c>
      <c r="H784" s="8">
        <f t="shared" si="73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34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6">
        <f t="shared" si="72"/>
        <v>1.4122972972972974</v>
      </c>
      <c r="H785" s="8">
        <f t="shared" si="73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34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6">
        <f t="shared" si="72"/>
        <v>1.1533745781777278</v>
      </c>
      <c r="H786" s="8">
        <f t="shared" si="73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6">
        <f t="shared" si="72"/>
        <v>1.9311940298507462</v>
      </c>
      <c r="H787" s="8">
        <f t="shared" si="73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34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6">
        <f t="shared" si="72"/>
        <v>7.2973333333333334</v>
      </c>
      <c r="H788" s="8">
        <f t="shared" si="73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34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6">
        <f t="shared" si="72"/>
        <v>0.99663398692810456</v>
      </c>
      <c r="H789" s="8">
        <f t="shared" si="73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34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6">
        <f t="shared" si="72"/>
        <v>0.88166666666666671</v>
      </c>
      <c r="H790" s="8">
        <f t="shared" si="73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34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6">
        <f t="shared" si="72"/>
        <v>0.37233333333333335</v>
      </c>
      <c r="H791" s="8">
        <f t="shared" si="73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34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6">
        <f t="shared" si="72"/>
        <v>0.30540075309306081</v>
      </c>
      <c r="H792" s="8">
        <f t="shared" si="73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34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6">
        <f t="shared" si="72"/>
        <v>0.25714285714285712</v>
      </c>
      <c r="H793" s="8">
        <f t="shared" si="73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34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6">
        <f t="shared" si="72"/>
        <v>0.34</v>
      </c>
      <c r="H794" s="8">
        <f t="shared" si="73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34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6">
        <f t="shared" si="72"/>
        <v>11.859090909090909</v>
      </c>
      <c r="H795" s="8">
        <f t="shared" si="73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6">
        <f t="shared" si="72"/>
        <v>1.2539393939393939</v>
      </c>
      <c r="H796" s="8">
        <f t="shared" si="73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6">
        <f t="shared" si="72"/>
        <v>0.14394366197183098</v>
      </c>
      <c r="H797" s="8">
        <f t="shared" si="73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34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6">
        <f t="shared" si="72"/>
        <v>0.54807692307692313</v>
      </c>
      <c r="H798" s="8">
        <f t="shared" si="73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6">
        <f t="shared" si="72"/>
        <v>1.0963157894736841</v>
      </c>
      <c r="H799" s="8">
        <f t="shared" si="73"/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34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6">
        <f t="shared" si="72"/>
        <v>1.8847058823529412</v>
      </c>
      <c r="H800" s="8">
        <f t="shared" si="73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34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6">
        <f t="shared" si="72"/>
        <v>0.87008284023668636</v>
      </c>
      <c r="H801" s="8">
        <f t="shared" si="73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6">
        <f t="shared" si="72"/>
        <v>0.01</v>
      </c>
      <c r="H802" s="8">
        <f t="shared" si="73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34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6">
        <f t="shared" si="72"/>
        <v>2.0291304347826089</v>
      </c>
      <c r="H803" s="8">
        <f t="shared" si="73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6">
        <f t="shared" si="72"/>
        <v>1.9703225806451612</v>
      </c>
      <c r="H804" s="8">
        <f t="shared" si="73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6">
        <f t="shared" si="72"/>
        <v>1.07</v>
      </c>
      <c r="H805" s="8">
        <f t="shared" si="73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34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6">
        <f t="shared" si="72"/>
        <v>2.6873076923076922</v>
      </c>
      <c r="H806" s="8">
        <f t="shared" si="73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6">
        <f t="shared" si="72"/>
        <v>0.50845360824742269</v>
      </c>
      <c r="H807" s="8">
        <f t="shared" si="73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6">
        <f t="shared" si="72"/>
        <v>11.802857142857142</v>
      </c>
      <c r="H808" s="8">
        <f t="shared" si="73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6">
        <f t="shared" si="72"/>
        <v>2.64</v>
      </c>
      <c r="H809" s="8">
        <f t="shared" si="73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6">
        <f t="shared" si="72"/>
        <v>0.30442307692307691</v>
      </c>
      <c r="H810" s="8">
        <f t="shared" si="73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34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6">
        <f t="shared" si="72"/>
        <v>0.62880681818181816</v>
      </c>
      <c r="H811" s="8">
        <f t="shared" si="73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6">
        <f t="shared" si="72"/>
        <v>1.9312499999999999</v>
      </c>
      <c r="H812" s="8">
        <f t="shared" si="73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34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6">
        <f t="shared" si="72"/>
        <v>0.77102702702702708</v>
      </c>
      <c r="H813" s="8">
        <f t="shared" si="73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34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6">
        <f t="shared" si="72"/>
        <v>2.2552763819095478</v>
      </c>
      <c r="H814" s="8">
        <f t="shared" si="73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6">
        <f t="shared" si="72"/>
        <v>2.3940625</v>
      </c>
      <c r="H815" s="8">
        <f t="shared" si="73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6">
        <f t="shared" si="72"/>
        <v>0.921875</v>
      </c>
      <c r="H816" s="8">
        <f t="shared" si="73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6">
        <f t="shared" si="72"/>
        <v>1.3023333333333333</v>
      </c>
      <c r="H817" s="8">
        <f t="shared" si="73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6">
        <f t="shared" si="72"/>
        <v>6.1521739130434785</v>
      </c>
      <c r="H818" s="8">
        <f t="shared" si="73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34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6">
        <f t="shared" si="72"/>
        <v>3.687953216374269</v>
      </c>
      <c r="H819" s="8">
        <f t="shared" si="73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34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6">
        <f t="shared" si="72"/>
        <v>10.948571428571428</v>
      </c>
      <c r="H820" s="8">
        <f t="shared" si="73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6">
        <f t="shared" si="72"/>
        <v>0.50662921348314605</v>
      </c>
      <c r="H821" s="8">
        <f t="shared" si="73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34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6">
        <f t="shared" si="72"/>
        <v>8.0060000000000002</v>
      </c>
      <c r="H822" s="8">
        <f t="shared" si="73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34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6">
        <f t="shared" si="72"/>
        <v>2.9128571428571428</v>
      </c>
      <c r="H823" s="8">
        <f t="shared" si="73"/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34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6">
        <f t="shared" si="72"/>
        <v>3.4996666666666667</v>
      </c>
      <c r="H824" s="8">
        <f t="shared" si="73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6">
        <f t="shared" si="72"/>
        <v>3.5707317073170732</v>
      </c>
      <c r="H825" s="8">
        <f t="shared" si="73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34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6">
        <f t="shared" si="72"/>
        <v>1.2648941176470587</v>
      </c>
      <c r="H826" s="8">
        <f t="shared" si="73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34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6">
        <f t="shared" si="72"/>
        <v>3.875</v>
      </c>
      <c r="H827" s="8">
        <f t="shared" si="73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6">
        <f t="shared" si="72"/>
        <v>4.5703571428571426</v>
      </c>
      <c r="H828" s="8">
        <f t="shared" si="73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6">
        <f t="shared" si="72"/>
        <v>2.6669565217391304</v>
      </c>
      <c r="H829" s="8">
        <f t="shared" si="73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6">
        <f t="shared" si="72"/>
        <v>0.69</v>
      </c>
      <c r="H830" s="8">
        <f t="shared" si="73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34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6">
        <f t="shared" si="72"/>
        <v>0.51343749999999999</v>
      </c>
      <c r="H831" s="8">
        <f t="shared" si="73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51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6">
        <f t="shared" si="72"/>
        <v>1.1710526315789473E-2</v>
      </c>
      <c r="H832" s="8">
        <f t="shared" si="73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6">
        <f t="shared" si="72"/>
        <v>1.089773429454171</v>
      </c>
      <c r="H833" s="8">
        <f t="shared" si="73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34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6">
        <f t="shared" ref="G834:G897" si="78">E834/D834</f>
        <v>3.1517592592592591</v>
      </c>
      <c r="H834" s="8">
        <f t="shared" ref="H834:H897" si="79">IF(I834=0,0,E834/I834)</f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34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6">
        <f t="shared" si="78"/>
        <v>1.5769117647058823</v>
      </c>
      <c r="H835" s="8">
        <f t="shared" si="79"/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>((($L835/60)/60)/24)+DATE(1970,1,1)</f>
        <v>40588.25</v>
      </c>
      <c r="O835" s="11">
        <f t="shared" ref="O835:O898" si="81">((($M835/60)/60)/24)+DATE(1970,1,1)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ht="34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6">
        <f t="shared" si="78"/>
        <v>1.5380821917808218</v>
      </c>
      <c r="H836" s="8">
        <f t="shared" si="79"/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34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6">
        <f t="shared" si="78"/>
        <v>0.89738979118329465</v>
      </c>
      <c r="H837" s="8">
        <f t="shared" si="79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6">
        <f t="shared" si="78"/>
        <v>0.75135802469135804</v>
      </c>
      <c r="H838" s="8">
        <f t="shared" si="79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34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6">
        <f t="shared" si="78"/>
        <v>8.5288135593220336</v>
      </c>
      <c r="H839" s="8">
        <f t="shared" si="79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34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6">
        <f t="shared" si="78"/>
        <v>1.3890625000000001</v>
      </c>
      <c r="H840" s="8">
        <f t="shared" si="79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6">
        <f t="shared" si="78"/>
        <v>1.9018181818181819</v>
      </c>
      <c r="H841" s="8">
        <f t="shared" si="79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34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6">
        <f t="shared" si="78"/>
        <v>1.0024333619948409</v>
      </c>
      <c r="H842" s="8">
        <f t="shared" si="79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34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6">
        <f t="shared" si="78"/>
        <v>1.4275824175824177</v>
      </c>
      <c r="H843" s="8">
        <f t="shared" si="79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6">
        <f t="shared" si="78"/>
        <v>5.6313333333333331</v>
      </c>
      <c r="H844" s="8">
        <f t="shared" si="79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6">
        <f t="shared" si="78"/>
        <v>0.30715909090909088</v>
      </c>
      <c r="H845" s="8">
        <f t="shared" si="79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6">
        <f t="shared" si="78"/>
        <v>0.99397727272727276</v>
      </c>
      <c r="H846" s="8">
        <f t="shared" si="79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6">
        <f t="shared" si="78"/>
        <v>1.9754935622317598</v>
      </c>
      <c r="H847" s="8">
        <f t="shared" si="79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6">
        <f t="shared" si="78"/>
        <v>5.085</v>
      </c>
      <c r="H848" s="8">
        <f t="shared" si="79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6">
        <f t="shared" si="78"/>
        <v>2.3774468085106384</v>
      </c>
      <c r="H849" s="8">
        <f t="shared" si="79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34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6">
        <f t="shared" si="78"/>
        <v>3.3846875000000001</v>
      </c>
      <c r="H850" s="8">
        <f t="shared" si="79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4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6">
        <f t="shared" si="78"/>
        <v>1.3308955223880596</v>
      </c>
      <c r="H851" s="8">
        <f t="shared" si="79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6">
        <f t="shared" si="78"/>
        <v>0.01</v>
      </c>
      <c r="H852" s="8">
        <f t="shared" si="79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6">
        <f t="shared" si="78"/>
        <v>2.0779999999999998</v>
      </c>
      <c r="H853" s="8">
        <f t="shared" si="79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6">
        <f t="shared" si="78"/>
        <v>0.51122448979591839</v>
      </c>
      <c r="H854" s="8">
        <f t="shared" si="79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34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6">
        <f t="shared" si="78"/>
        <v>6.5205847953216374</v>
      </c>
      <c r="H855" s="8">
        <f t="shared" si="79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6">
        <f t="shared" si="78"/>
        <v>1.1363099415204678</v>
      </c>
      <c r="H856" s="8">
        <f t="shared" si="79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34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6">
        <f t="shared" si="78"/>
        <v>1.0237606837606839</v>
      </c>
      <c r="H857" s="8">
        <f t="shared" si="79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6">
        <f t="shared" si="78"/>
        <v>3.5658333333333334</v>
      </c>
      <c r="H858" s="8">
        <f t="shared" si="79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6">
        <f t="shared" si="78"/>
        <v>1.3986792452830188</v>
      </c>
      <c r="H859" s="8">
        <f t="shared" si="79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6">
        <f t="shared" si="78"/>
        <v>0.69450000000000001</v>
      </c>
      <c r="H860" s="8">
        <f t="shared" si="79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6">
        <f t="shared" si="78"/>
        <v>0.35534246575342465</v>
      </c>
      <c r="H861" s="8">
        <f t="shared" si="79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6">
        <f t="shared" si="78"/>
        <v>2.5165000000000002</v>
      </c>
      <c r="H862" s="8">
        <f t="shared" si="79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34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6">
        <f t="shared" si="78"/>
        <v>1.0587500000000001</v>
      </c>
      <c r="H863" s="8">
        <f t="shared" si="79"/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4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6">
        <f t="shared" si="78"/>
        <v>1.8742857142857143</v>
      </c>
      <c r="H864" s="8">
        <f t="shared" si="79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34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6">
        <f t="shared" si="78"/>
        <v>3.8678571428571429</v>
      </c>
      <c r="H865" s="8">
        <f t="shared" si="79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6">
        <f t="shared" si="78"/>
        <v>3.4707142857142856</v>
      </c>
      <c r="H866" s="8">
        <f t="shared" si="79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4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6">
        <f t="shared" si="78"/>
        <v>1.8582098765432098</v>
      </c>
      <c r="H867" s="8">
        <f t="shared" si="79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34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6">
        <f t="shared" si="78"/>
        <v>0.43241247264770238</v>
      </c>
      <c r="H868" s="8">
        <f t="shared" si="79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6">
        <f t="shared" si="78"/>
        <v>1.6243749999999999</v>
      </c>
      <c r="H869" s="8">
        <f t="shared" si="79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34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6">
        <f t="shared" si="78"/>
        <v>1.8484285714285715</v>
      </c>
      <c r="H870" s="8">
        <f t="shared" si="79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34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6">
        <f t="shared" si="78"/>
        <v>0.23703520691785052</v>
      </c>
      <c r="H871" s="8">
        <f t="shared" si="79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34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6">
        <f t="shared" si="78"/>
        <v>0.89870129870129867</v>
      </c>
      <c r="H872" s="8">
        <f t="shared" si="79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6">
        <f t="shared" si="78"/>
        <v>2.7260419580419581</v>
      </c>
      <c r="H873" s="8">
        <f t="shared" si="79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34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6">
        <f t="shared" si="78"/>
        <v>1.7004255319148935</v>
      </c>
      <c r="H874" s="8">
        <f t="shared" si="79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34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6">
        <f t="shared" si="78"/>
        <v>1.8828503562945369</v>
      </c>
      <c r="H875" s="8">
        <f t="shared" si="79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34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6">
        <f t="shared" si="78"/>
        <v>3.4693532338308457</v>
      </c>
      <c r="H876" s="8">
        <f t="shared" si="79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34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6">
        <f t="shared" si="78"/>
        <v>0.6917721518987342</v>
      </c>
      <c r="H877" s="8">
        <f t="shared" si="79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6">
        <f t="shared" si="78"/>
        <v>0.25433734939759034</v>
      </c>
      <c r="H878" s="8">
        <f t="shared" si="79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34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6">
        <f t="shared" si="78"/>
        <v>0.77400977995110021</v>
      </c>
      <c r="H879" s="8">
        <f t="shared" si="79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34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6">
        <f t="shared" si="78"/>
        <v>0.37481481481481482</v>
      </c>
      <c r="H880" s="8">
        <f t="shared" si="79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34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6">
        <f t="shared" si="78"/>
        <v>5.4379999999999997</v>
      </c>
      <c r="H881" s="8">
        <f t="shared" si="79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4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6">
        <f t="shared" si="78"/>
        <v>2.2852189349112426</v>
      </c>
      <c r="H882" s="8">
        <f t="shared" si="79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34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6">
        <f t="shared" si="78"/>
        <v>0.38948339483394834</v>
      </c>
      <c r="H883" s="8">
        <f t="shared" si="79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34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6">
        <f t="shared" si="78"/>
        <v>3.7</v>
      </c>
      <c r="H884" s="8">
        <f t="shared" si="79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6">
        <f t="shared" si="78"/>
        <v>2.3791176470588233</v>
      </c>
      <c r="H885" s="8">
        <f t="shared" si="79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34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6">
        <f t="shared" si="78"/>
        <v>0.64036299765807958</v>
      </c>
      <c r="H886" s="8">
        <f t="shared" si="79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34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6">
        <f t="shared" si="78"/>
        <v>1.1827777777777777</v>
      </c>
      <c r="H887" s="8">
        <f t="shared" si="79"/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34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6">
        <f t="shared" si="78"/>
        <v>0.84824037184594958</v>
      </c>
      <c r="H888" s="8">
        <f t="shared" si="79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6">
        <f t="shared" si="78"/>
        <v>0.29346153846153844</v>
      </c>
      <c r="H889" s="8">
        <f t="shared" si="79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6">
        <f t="shared" si="78"/>
        <v>2.0989655172413793</v>
      </c>
      <c r="H890" s="8">
        <f t="shared" si="79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6">
        <f t="shared" si="78"/>
        <v>1.697857142857143</v>
      </c>
      <c r="H891" s="8">
        <f t="shared" si="79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34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6">
        <f t="shared" si="78"/>
        <v>1.1595907738095239</v>
      </c>
      <c r="H892" s="8">
        <f t="shared" si="79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6">
        <f t="shared" si="78"/>
        <v>2.5859999999999999</v>
      </c>
      <c r="H893" s="8">
        <f t="shared" si="79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6">
        <f t="shared" si="78"/>
        <v>2.3058333333333332</v>
      </c>
      <c r="H894" s="8">
        <f t="shared" si="79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34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6">
        <f t="shared" si="78"/>
        <v>1.2821428571428573</v>
      </c>
      <c r="H895" s="8">
        <f t="shared" si="79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6">
        <f t="shared" si="78"/>
        <v>1.8870588235294117</v>
      </c>
      <c r="H896" s="8">
        <f t="shared" si="79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6">
        <f t="shared" si="78"/>
        <v>6.9511889862327911E-2</v>
      </c>
      <c r="H897" s="8">
        <f t="shared" si="79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6">
        <f t="shared" ref="G898:G961" si="84">E898/D898</f>
        <v>7.7443434343434348</v>
      </c>
      <c r="H898" s="8">
        <f t="shared" ref="H898:H961" si="85">IF(I898=0,0,E898/I898)</f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6">
        <f t="shared" si="84"/>
        <v>0.27693181818181817</v>
      </c>
      <c r="H899" s="8">
        <f t="shared" si="85"/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>((($L899/60)/60)/24)+DATE(1970,1,1)</f>
        <v>43583.208333333328</v>
      </c>
      <c r="O899" s="11">
        <f t="shared" ref="O899:O962" si="87">((($M899/60)/60)/24)+DATE(1970,1,1)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6">
        <f t="shared" si="84"/>
        <v>0.52479620323841425</v>
      </c>
      <c r="H900" s="8">
        <f t="shared" si="85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34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6">
        <f t="shared" si="84"/>
        <v>4.0709677419354842</v>
      </c>
      <c r="H901" s="8">
        <f t="shared" si="85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34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6">
        <f t="shared" si="84"/>
        <v>0.02</v>
      </c>
      <c r="H902" s="8">
        <f t="shared" si="85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34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6">
        <f t="shared" si="84"/>
        <v>1.5617857142857143</v>
      </c>
      <c r="H903" s="8">
        <f t="shared" si="85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34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6">
        <f t="shared" si="84"/>
        <v>2.5242857142857145</v>
      </c>
      <c r="H904" s="8">
        <f t="shared" si="85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6">
        <f t="shared" si="84"/>
        <v>1.729268292682927E-2</v>
      </c>
      <c r="H905" s="8">
        <f t="shared" si="85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6">
        <f t="shared" si="84"/>
        <v>0.12230769230769231</v>
      </c>
      <c r="H906" s="8">
        <f t="shared" si="85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34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6">
        <f t="shared" si="84"/>
        <v>1.6398734177215191</v>
      </c>
      <c r="H907" s="8">
        <f t="shared" si="85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6">
        <f t="shared" si="84"/>
        <v>1.6298181818181818</v>
      </c>
      <c r="H908" s="8">
        <f t="shared" si="85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34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6">
        <f t="shared" si="84"/>
        <v>0.20252747252747252</v>
      </c>
      <c r="H909" s="8">
        <f t="shared" si="85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34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6">
        <f t="shared" si="84"/>
        <v>3.1924083769633507</v>
      </c>
      <c r="H910" s="8">
        <f t="shared" si="85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34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6">
        <f t="shared" si="84"/>
        <v>4.7894444444444444</v>
      </c>
      <c r="H911" s="8">
        <f t="shared" si="85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34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6">
        <f t="shared" si="84"/>
        <v>0.19556634304207121</v>
      </c>
      <c r="H912" s="8">
        <f t="shared" si="85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34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6">
        <f t="shared" si="84"/>
        <v>1.9894827586206896</v>
      </c>
      <c r="H913" s="8">
        <f t="shared" si="85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34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6">
        <f t="shared" si="84"/>
        <v>7.95</v>
      </c>
      <c r="H914" s="8">
        <f t="shared" si="85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34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6">
        <f t="shared" si="84"/>
        <v>0.50621082621082625</v>
      </c>
      <c r="H915" s="8">
        <f t="shared" si="85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34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6">
        <f t="shared" si="84"/>
        <v>0.57437499999999997</v>
      </c>
      <c r="H916" s="8">
        <f t="shared" si="85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4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6">
        <f t="shared" si="84"/>
        <v>1.5562827640984909</v>
      </c>
      <c r="H917" s="8">
        <f t="shared" si="85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6">
        <f t="shared" si="84"/>
        <v>0.36297297297297298</v>
      </c>
      <c r="H918" s="8">
        <f t="shared" si="85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6">
        <f t="shared" si="84"/>
        <v>0.58250000000000002</v>
      </c>
      <c r="H919" s="8">
        <f t="shared" si="85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6">
        <f t="shared" si="84"/>
        <v>2.3739473684210526</v>
      </c>
      <c r="H920" s="8">
        <f t="shared" si="85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34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6">
        <f t="shared" si="84"/>
        <v>0.58750000000000002</v>
      </c>
      <c r="H921" s="8">
        <f t="shared" si="85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6">
        <f t="shared" si="84"/>
        <v>1.8256603773584905</v>
      </c>
      <c r="H922" s="8">
        <f t="shared" si="85"/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34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6">
        <f t="shared" si="84"/>
        <v>7.5436408977556111E-3</v>
      </c>
      <c r="H923" s="8">
        <f t="shared" si="85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34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6">
        <f t="shared" si="84"/>
        <v>1.7595330739299611</v>
      </c>
      <c r="H924" s="8">
        <f t="shared" si="85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6">
        <f t="shared" si="84"/>
        <v>2.3788235294117648</v>
      </c>
      <c r="H925" s="8">
        <f t="shared" si="85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34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6">
        <f t="shared" si="84"/>
        <v>4.8805076142131982</v>
      </c>
      <c r="H926" s="8">
        <f t="shared" si="85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6">
        <f t="shared" si="84"/>
        <v>2.2406666666666668</v>
      </c>
      <c r="H927" s="8">
        <f t="shared" si="85"/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34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6">
        <f t="shared" si="84"/>
        <v>0.18126436781609195</v>
      </c>
      <c r="H928" s="8">
        <f t="shared" si="85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34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6">
        <f t="shared" si="84"/>
        <v>0.45847222222222223</v>
      </c>
      <c r="H929" s="8">
        <f t="shared" si="85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34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6">
        <f t="shared" si="84"/>
        <v>1.1731541218637993</v>
      </c>
      <c r="H930" s="8">
        <f t="shared" si="85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6">
        <f t="shared" si="84"/>
        <v>2.173090909090909</v>
      </c>
      <c r="H931" s="8">
        <f t="shared" si="85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34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6">
        <f t="shared" si="84"/>
        <v>1.1228571428571428</v>
      </c>
      <c r="H932" s="8">
        <f t="shared" si="85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34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6">
        <f t="shared" si="84"/>
        <v>0.72518987341772156</v>
      </c>
      <c r="H933" s="8">
        <f t="shared" si="85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34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6">
        <f t="shared" si="84"/>
        <v>2.1230434782608696</v>
      </c>
      <c r="H934" s="8">
        <f t="shared" si="85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34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6">
        <f t="shared" si="84"/>
        <v>2.3974657534246577</v>
      </c>
      <c r="H935" s="8">
        <f t="shared" si="85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6">
        <f t="shared" si="84"/>
        <v>1.8193548387096774</v>
      </c>
      <c r="H936" s="8">
        <f t="shared" si="85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6">
        <f t="shared" si="84"/>
        <v>1.6413114754098361</v>
      </c>
      <c r="H937" s="8">
        <f t="shared" si="85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34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6">
        <f t="shared" si="84"/>
        <v>1.6375968992248063E-2</v>
      </c>
      <c r="H938" s="8">
        <f t="shared" si="85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6">
        <f t="shared" si="84"/>
        <v>0.49643859649122807</v>
      </c>
      <c r="H939" s="8">
        <f t="shared" si="85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6">
        <f t="shared" si="84"/>
        <v>1.0970652173913042</v>
      </c>
      <c r="H940" s="8">
        <f t="shared" si="85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6">
        <f t="shared" si="84"/>
        <v>0.49217948717948717</v>
      </c>
      <c r="H941" s="8">
        <f t="shared" si="85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6">
        <f t="shared" si="84"/>
        <v>0.62232323232323228</v>
      </c>
      <c r="H942" s="8">
        <f t="shared" si="85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34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6">
        <f t="shared" si="84"/>
        <v>0.1305813953488372</v>
      </c>
      <c r="H943" s="8">
        <f t="shared" si="85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6">
        <f t="shared" si="84"/>
        <v>0.64635416666666667</v>
      </c>
      <c r="H944" s="8">
        <f t="shared" si="85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34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6">
        <f t="shared" si="84"/>
        <v>1.5958666666666668</v>
      </c>
      <c r="H945" s="8">
        <f t="shared" si="85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34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6">
        <f t="shared" si="84"/>
        <v>0.81420000000000003</v>
      </c>
      <c r="H946" s="8">
        <f t="shared" si="85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34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6">
        <f t="shared" si="84"/>
        <v>0.32444767441860467</v>
      </c>
      <c r="H947" s="8">
        <f t="shared" si="85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6">
        <f t="shared" si="84"/>
        <v>9.9141184124918666E-2</v>
      </c>
      <c r="H948" s="8">
        <f t="shared" si="85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34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6">
        <f t="shared" si="84"/>
        <v>0.26694444444444443</v>
      </c>
      <c r="H949" s="8">
        <f t="shared" si="85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6">
        <f t="shared" si="84"/>
        <v>0.62957446808510642</v>
      </c>
      <c r="H950" s="8">
        <f t="shared" si="85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6">
        <f t="shared" si="84"/>
        <v>1.6135593220338984</v>
      </c>
      <c r="H951" s="8">
        <f t="shared" si="85"/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4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6">
        <f t="shared" si="84"/>
        <v>0.05</v>
      </c>
      <c r="H952" s="8">
        <f t="shared" si="85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34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6">
        <f t="shared" si="84"/>
        <v>10.969379310344827</v>
      </c>
      <c r="H953" s="8">
        <f t="shared" si="85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6">
        <f t="shared" si="84"/>
        <v>0.70094158075601376</v>
      </c>
      <c r="H954" s="8">
        <f t="shared" si="85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6">
        <f t="shared" si="84"/>
        <v>0.6</v>
      </c>
      <c r="H955" s="8">
        <f t="shared" si="85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34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6">
        <f t="shared" si="84"/>
        <v>3.6709859154929578</v>
      </c>
      <c r="H956" s="8">
        <f t="shared" si="85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6">
        <f t="shared" si="84"/>
        <v>11.09</v>
      </c>
      <c r="H957" s="8">
        <f t="shared" si="85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34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6">
        <f t="shared" si="84"/>
        <v>0.19028784648187633</v>
      </c>
      <c r="H958" s="8">
        <f t="shared" si="85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34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6">
        <f t="shared" si="84"/>
        <v>1.2687755102040816</v>
      </c>
      <c r="H959" s="8">
        <f t="shared" si="85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6">
        <f t="shared" si="84"/>
        <v>7.3463636363636367</v>
      </c>
      <c r="H960" s="8">
        <f t="shared" si="85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6">
        <f t="shared" si="84"/>
        <v>4.5731034482758622E-2</v>
      </c>
      <c r="H961" s="8">
        <f t="shared" si="85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34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6">
        <f t="shared" ref="G962:G1001" si="90">E962/D962</f>
        <v>0.85054545454545449</v>
      </c>
      <c r="H962" s="8">
        <f t="shared" ref="H962:H1001" si="91">IF(I962=0,0,E962/I962)</f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6">
        <f t="shared" si="90"/>
        <v>1.1929824561403508</v>
      </c>
      <c r="H963" s="8">
        <f t="shared" si="91"/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>((($L963/60)/60)/24)+DATE(1970,1,1)</f>
        <v>40591.25</v>
      </c>
      <c r="O963" s="11">
        <f t="shared" ref="O963:O1001" si="93">((($M963/60)/60)/24)+DATE(1970,1,1)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6">
        <f t="shared" si="90"/>
        <v>2.9602777777777778</v>
      </c>
      <c r="H964" s="8">
        <f t="shared" si="91"/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6">
        <f t="shared" si="90"/>
        <v>0.84694915254237291</v>
      </c>
      <c r="H965" s="8">
        <f t="shared" si="91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34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6">
        <f t="shared" si="90"/>
        <v>3.5578378378378379</v>
      </c>
      <c r="H966" s="8">
        <f t="shared" si="91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6">
        <f t="shared" si="90"/>
        <v>3.8640909090909092</v>
      </c>
      <c r="H967" s="8">
        <f t="shared" si="91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34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6">
        <f t="shared" si="90"/>
        <v>7.9223529411764702</v>
      </c>
      <c r="H968" s="8">
        <f t="shared" si="91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34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6">
        <f t="shared" si="90"/>
        <v>1.3703393665158372</v>
      </c>
      <c r="H969" s="8">
        <f t="shared" si="91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5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6">
        <f t="shared" si="90"/>
        <v>3.3820833333333336</v>
      </c>
      <c r="H970" s="8">
        <f t="shared" si="91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6">
        <f t="shared" si="90"/>
        <v>1.0822784810126582</v>
      </c>
      <c r="H971" s="8">
        <f t="shared" si="91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6">
        <f t="shared" si="90"/>
        <v>0.60757639620653314</v>
      </c>
      <c r="H972" s="8">
        <f t="shared" si="91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6">
        <f t="shared" si="90"/>
        <v>0.27725490196078434</v>
      </c>
      <c r="H973" s="8">
        <f t="shared" si="91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6">
        <f t="shared" si="90"/>
        <v>2.283934426229508</v>
      </c>
      <c r="H974" s="8">
        <f t="shared" si="91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34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6">
        <f t="shared" si="90"/>
        <v>0.21615194054500414</v>
      </c>
      <c r="H975" s="8">
        <f t="shared" si="91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34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6">
        <f t="shared" si="90"/>
        <v>3.73875</v>
      </c>
      <c r="H976" s="8">
        <f t="shared" si="91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34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6">
        <f t="shared" si="90"/>
        <v>1.5492592592592593</v>
      </c>
      <c r="H977" s="8">
        <f t="shared" si="91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6">
        <f t="shared" si="90"/>
        <v>3.2214999999999998</v>
      </c>
      <c r="H978" s="8">
        <f t="shared" si="91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34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6">
        <f t="shared" si="90"/>
        <v>0.73957142857142855</v>
      </c>
      <c r="H979" s="8">
        <f t="shared" si="91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34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6">
        <f t="shared" si="90"/>
        <v>8.641</v>
      </c>
      <c r="H980" s="8">
        <f t="shared" si="91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34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6">
        <f t="shared" si="90"/>
        <v>1.432624584717608</v>
      </c>
      <c r="H981" s="8">
        <f t="shared" si="91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34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6">
        <f t="shared" si="90"/>
        <v>0.40281762295081969</v>
      </c>
      <c r="H982" s="8">
        <f t="shared" si="91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34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6">
        <f t="shared" si="90"/>
        <v>1.7822388059701493</v>
      </c>
      <c r="H983" s="8">
        <f t="shared" si="91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34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6">
        <f t="shared" si="90"/>
        <v>0.84930555555555554</v>
      </c>
      <c r="H984" s="8">
        <f t="shared" si="91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34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6">
        <f t="shared" si="90"/>
        <v>1.4593648334624323</v>
      </c>
      <c r="H985" s="8">
        <f t="shared" si="91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6">
        <f t="shared" si="90"/>
        <v>1.5246153846153847</v>
      </c>
      <c r="H986" s="8">
        <f t="shared" si="91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6">
        <f t="shared" si="90"/>
        <v>0.67129542790152408</v>
      </c>
      <c r="H987" s="8">
        <f t="shared" si="91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6">
        <f t="shared" si="90"/>
        <v>0.40307692307692305</v>
      </c>
      <c r="H988" s="8">
        <f t="shared" si="91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34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6">
        <f t="shared" si="90"/>
        <v>2.1679032258064517</v>
      </c>
      <c r="H989" s="8">
        <f t="shared" si="91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34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6">
        <f t="shared" si="90"/>
        <v>0.52117021276595743</v>
      </c>
      <c r="H990" s="8">
        <f t="shared" si="91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34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6">
        <f t="shared" si="90"/>
        <v>4.9958333333333336</v>
      </c>
      <c r="H991" s="8">
        <f t="shared" si="91"/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34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6">
        <f t="shared" si="90"/>
        <v>0.87679487179487181</v>
      </c>
      <c r="H992" s="8">
        <f t="shared" si="91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34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6">
        <f t="shared" si="90"/>
        <v>1.131734693877551</v>
      </c>
      <c r="H993" s="8">
        <f t="shared" si="91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6">
        <f t="shared" si="90"/>
        <v>4.2654838709677421</v>
      </c>
      <c r="H994" s="8">
        <f t="shared" si="91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34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6">
        <f t="shared" si="90"/>
        <v>0.77632653061224488</v>
      </c>
      <c r="H995" s="8">
        <f t="shared" si="91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34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6">
        <f t="shared" si="90"/>
        <v>0.52496810772501767</v>
      </c>
      <c r="H996" s="8">
        <f t="shared" si="91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34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6">
        <f t="shared" si="90"/>
        <v>1.5746762589928058</v>
      </c>
      <c r="H997" s="8">
        <f t="shared" si="91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6">
        <f t="shared" si="90"/>
        <v>0.72939393939393937</v>
      </c>
      <c r="H998" s="8">
        <f t="shared" si="91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34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6">
        <f t="shared" si="90"/>
        <v>0.60565789473684206</v>
      </c>
      <c r="H999" s="8">
        <f t="shared" si="91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34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6">
        <f t="shared" si="90"/>
        <v>0.5679129129129129</v>
      </c>
      <c r="H1000" s="8">
        <f t="shared" si="91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6">
        <f t="shared" si="90"/>
        <v>0.56542754275427543</v>
      </c>
      <c r="H1001" s="8">
        <f t="shared" si="91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G1048576">
    <cfRule type="containsText" dxfId="11" priority="5" operator="containsText" text="successful">
      <formula>NOT(ISERROR(SEARCH("successful",F1)))</formula>
    </cfRule>
    <cfRule type="containsText" dxfId="10" priority="6" operator="containsText" text="failed">
      <formula>NOT(ISERROR(SEARCH("failed",F1)))</formula>
    </cfRule>
    <cfRule type="containsText" dxfId="9" priority="8" operator="containsText" text="canceled">
      <formula>NOT(ISERROR(SEARCH("canceled",F1)))</formula>
    </cfRule>
    <cfRule type="containsText" dxfId="8" priority="9" operator="containsText" text="live">
      <formula>NOT(ISERROR(SEARCH("live",F1)))</formula>
    </cfRule>
  </conditionalFormatting>
  <conditionalFormatting sqref="G1:G1048576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2C06-C9B3-9142-A5FB-C81717C0E10E}">
  <dimension ref="A2:F58"/>
  <sheetViews>
    <sheetView workbookViewId="0">
      <selection activeCell="G59" sqref="G5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9" t="s">
        <v>6</v>
      </c>
      <c r="B2" t="s">
        <v>2070</v>
      </c>
    </row>
    <row r="4" spans="1:6" x14ac:dyDescent="0.2">
      <c r="A4" s="9" t="s">
        <v>2066</v>
      </c>
      <c r="B4" s="9" t="s">
        <v>2069</v>
      </c>
    </row>
    <row r="5" spans="1:6" x14ac:dyDescent="0.2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0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10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">
      <c r="A8" s="10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10" t="s">
        <v>2064</v>
      </c>
      <c r="E9">
        <v>4</v>
      </c>
      <c r="F9">
        <v>4</v>
      </c>
    </row>
    <row r="10" spans="1:6" x14ac:dyDescent="0.2">
      <c r="A10" s="10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10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10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10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10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10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  <row r="41" spans="1:3" x14ac:dyDescent="0.2">
      <c r="A41" s="16" t="s">
        <v>2131</v>
      </c>
    </row>
    <row r="42" spans="1:3" x14ac:dyDescent="0.2">
      <c r="A42" s="13" t="s">
        <v>2120</v>
      </c>
    </row>
    <row r="43" spans="1:3" x14ac:dyDescent="0.2">
      <c r="A43" t="s">
        <v>2116</v>
      </c>
      <c r="B43">
        <v>344</v>
      </c>
    </row>
    <row r="44" spans="1:3" x14ac:dyDescent="0.2">
      <c r="A44" t="s">
        <v>2117</v>
      </c>
      <c r="B44">
        <v>178</v>
      </c>
    </row>
    <row r="45" spans="1:3" x14ac:dyDescent="0.2">
      <c r="A45" t="s">
        <v>2118</v>
      </c>
      <c r="B45">
        <v>175</v>
      </c>
    </row>
    <row r="46" spans="1:3" x14ac:dyDescent="0.2">
      <c r="B46">
        <f>SUM(B43:B45)</f>
        <v>697</v>
      </c>
      <c r="C46" s="4">
        <f>B46/GETPIVOTDATA("outcome",$A$4)</f>
        <v>0.69699999999999995</v>
      </c>
    </row>
    <row r="48" spans="1:3" x14ac:dyDescent="0.2">
      <c r="A48" s="13" t="s">
        <v>2115</v>
      </c>
      <c r="C48" s="4"/>
    </row>
    <row r="49" spans="1:5" x14ac:dyDescent="0.2">
      <c r="A49" t="s">
        <v>2116</v>
      </c>
      <c r="B49">
        <v>187</v>
      </c>
      <c r="C49" s="4">
        <f>B49/$B$43</f>
        <v>0.54360465116279066</v>
      </c>
    </row>
    <row r="50" spans="1:5" x14ac:dyDescent="0.2">
      <c r="A50" t="s">
        <v>2117</v>
      </c>
      <c r="B50">
        <v>102</v>
      </c>
      <c r="C50" s="4">
        <f>B50/$B$44</f>
        <v>0.5730337078651685</v>
      </c>
    </row>
    <row r="51" spans="1:5" x14ac:dyDescent="0.2">
      <c r="A51" t="s">
        <v>2118</v>
      </c>
      <c r="B51">
        <v>99</v>
      </c>
      <c r="C51" s="4">
        <f>B51/$B$45</f>
        <v>0.56571428571428573</v>
      </c>
    </row>
    <row r="52" spans="1:5" x14ac:dyDescent="0.2">
      <c r="B52">
        <f>SUM(B49:B51)</f>
        <v>388</v>
      </c>
      <c r="C52" s="4">
        <f>B52/GETPIVOTDATA("outcome",$A$4)</f>
        <v>0.38800000000000001</v>
      </c>
      <c r="E52" s="15">
        <f>C52-C58</f>
        <v>0.13</v>
      </c>
    </row>
    <row r="54" spans="1:5" x14ac:dyDescent="0.2">
      <c r="A54" s="13" t="s">
        <v>2119</v>
      </c>
      <c r="C54" s="4"/>
    </row>
    <row r="55" spans="1:5" x14ac:dyDescent="0.2">
      <c r="A55" t="s">
        <v>2116</v>
      </c>
      <c r="B55">
        <v>132</v>
      </c>
      <c r="C55" s="4">
        <f>B55/$B$43</f>
        <v>0.38372093023255816</v>
      </c>
    </row>
    <row r="56" spans="1:5" x14ac:dyDescent="0.2">
      <c r="A56" t="s">
        <v>2118</v>
      </c>
      <c r="B56">
        <v>66</v>
      </c>
      <c r="C56" s="4">
        <f>B56/$B$45</f>
        <v>0.37714285714285717</v>
      </c>
    </row>
    <row r="57" spans="1:5" x14ac:dyDescent="0.2">
      <c r="A57" t="s">
        <v>2117</v>
      </c>
      <c r="B57">
        <v>60</v>
      </c>
      <c r="C57" s="4">
        <f>B57/$B$44</f>
        <v>0.33707865168539325</v>
      </c>
    </row>
    <row r="58" spans="1:5" x14ac:dyDescent="0.2">
      <c r="B58">
        <f>SUM(B55:B57)</f>
        <v>258</v>
      </c>
      <c r="C58" s="4">
        <f>B58/GETPIVOTDATA("outcome",$A$4)</f>
        <v>0.25800000000000001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9130A-DDF9-8644-8659-DD20F818A96C}">
  <dimension ref="A1:F76"/>
  <sheetViews>
    <sheetView topLeftCell="A32" workbookViewId="0">
      <selection activeCell="H77" sqref="A55:H7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9.6640625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2070</v>
      </c>
    </row>
    <row r="2" spans="1:6" x14ac:dyDescent="0.2">
      <c r="A2" s="9" t="s">
        <v>2031</v>
      </c>
      <c r="B2" t="s">
        <v>2070</v>
      </c>
    </row>
    <row r="4" spans="1:6" x14ac:dyDescent="0.2">
      <c r="A4" s="9" t="s">
        <v>2066</v>
      </c>
      <c r="B4" s="9" t="s">
        <v>2069</v>
      </c>
    </row>
    <row r="5" spans="1:6" x14ac:dyDescent="0.2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0" t="s">
        <v>2065</v>
      </c>
      <c r="E7">
        <v>4</v>
      </c>
      <c r="F7">
        <v>4</v>
      </c>
    </row>
    <row r="8" spans="1:6" x14ac:dyDescent="0.2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0" t="s">
        <v>2043</v>
      </c>
      <c r="C10">
        <v>8</v>
      </c>
      <c r="E10">
        <v>10</v>
      </c>
      <c r="F10">
        <v>18</v>
      </c>
    </row>
    <row r="11" spans="1:6" x14ac:dyDescent="0.2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0" t="s">
        <v>2057</v>
      </c>
      <c r="C15">
        <v>3</v>
      </c>
      <c r="E15">
        <v>4</v>
      </c>
      <c r="F15">
        <v>7</v>
      </c>
    </row>
    <row r="16" spans="1:6" x14ac:dyDescent="0.2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0" t="s">
        <v>2056</v>
      </c>
      <c r="C20">
        <v>4</v>
      </c>
      <c r="E20">
        <v>4</v>
      </c>
      <c r="F20">
        <v>8</v>
      </c>
    </row>
    <row r="21" spans="1:6" x14ac:dyDescent="0.2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0" t="s">
        <v>2063</v>
      </c>
      <c r="C22">
        <v>9</v>
      </c>
      <c r="E22">
        <v>5</v>
      </c>
      <c r="F22">
        <v>14</v>
      </c>
    </row>
    <row r="23" spans="1:6" x14ac:dyDescent="0.2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0" t="s">
        <v>2059</v>
      </c>
      <c r="C25">
        <v>7</v>
      </c>
      <c r="E25">
        <v>14</v>
      </c>
      <c r="F25">
        <v>21</v>
      </c>
    </row>
    <row r="26" spans="1:6" x14ac:dyDescent="0.2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0" t="s">
        <v>2062</v>
      </c>
      <c r="E29">
        <v>3</v>
      </c>
      <c r="F29">
        <v>3</v>
      </c>
    </row>
    <row r="30" spans="1:6" x14ac:dyDescent="0.2">
      <c r="A30" s="10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  <row r="58" spans="1:3" x14ac:dyDescent="0.2">
      <c r="A58" s="16" t="s">
        <v>2131</v>
      </c>
    </row>
    <row r="59" spans="1:3" x14ac:dyDescent="0.2">
      <c r="A59" s="13" t="s">
        <v>2121</v>
      </c>
    </row>
    <row r="60" spans="1:3" x14ac:dyDescent="0.2">
      <c r="A60" t="s">
        <v>2123</v>
      </c>
      <c r="B60">
        <v>344</v>
      </c>
    </row>
    <row r="61" spans="1:3" x14ac:dyDescent="0.2">
      <c r="A61" t="s">
        <v>2124</v>
      </c>
      <c r="B61">
        <v>85</v>
      </c>
    </row>
    <row r="62" spans="1:3" x14ac:dyDescent="0.2">
      <c r="A62" t="s">
        <v>2125</v>
      </c>
      <c r="B62">
        <v>60</v>
      </c>
    </row>
    <row r="63" spans="1:3" x14ac:dyDescent="0.2">
      <c r="B63">
        <f>SUM(B60:B62)</f>
        <v>489</v>
      </c>
      <c r="C63" s="4">
        <f>B63/GETPIVOTDATA("outcome",$A$4)</f>
        <v>0.48899999999999999</v>
      </c>
    </row>
    <row r="65" spans="1:3" x14ac:dyDescent="0.2">
      <c r="A65" s="13" t="s">
        <v>2132</v>
      </c>
    </row>
    <row r="66" spans="1:3" x14ac:dyDescent="0.2">
      <c r="A66" t="s">
        <v>2123</v>
      </c>
      <c r="B66">
        <v>187</v>
      </c>
      <c r="C66" s="4">
        <f>B66/$B$60</f>
        <v>0.54360465116279066</v>
      </c>
    </row>
    <row r="67" spans="1:3" x14ac:dyDescent="0.2">
      <c r="A67" t="s">
        <v>2124</v>
      </c>
      <c r="B67">
        <v>49</v>
      </c>
      <c r="C67" s="4">
        <f>B67/$B$61</f>
        <v>0.57647058823529407</v>
      </c>
    </row>
    <row r="68" spans="1:3" x14ac:dyDescent="0.2">
      <c r="A68" t="s">
        <v>2126</v>
      </c>
      <c r="B68">
        <v>36</v>
      </c>
      <c r="C68" s="4">
        <f>B68/$F$28</f>
        <v>0.70588235294117652</v>
      </c>
    </row>
    <row r="69" spans="1:3" x14ac:dyDescent="0.2">
      <c r="A69" t="s">
        <v>2125</v>
      </c>
      <c r="B69">
        <v>34</v>
      </c>
      <c r="C69" s="4">
        <f>B69/B62</f>
        <v>0.56666666666666665</v>
      </c>
    </row>
    <row r="70" spans="1:3" x14ac:dyDescent="0.2">
      <c r="B70">
        <f>SUM(B66:B69)</f>
        <v>306</v>
      </c>
      <c r="C70" s="4">
        <f>B70/GETPIVOTDATA("outcome",$A$4)</f>
        <v>0.30599999999999999</v>
      </c>
    </row>
    <row r="72" spans="1:3" x14ac:dyDescent="0.2">
      <c r="A72" s="13" t="s">
        <v>2122</v>
      </c>
      <c r="C72" s="4"/>
    </row>
    <row r="73" spans="1:3" x14ac:dyDescent="0.2">
      <c r="A73" t="s">
        <v>2123</v>
      </c>
      <c r="B73">
        <v>132</v>
      </c>
      <c r="C73" s="4">
        <f>B73/$B$60</f>
        <v>0.38372093023255816</v>
      </c>
    </row>
    <row r="74" spans="1:3" x14ac:dyDescent="0.2">
      <c r="A74" t="s">
        <v>2124</v>
      </c>
      <c r="B74">
        <v>30</v>
      </c>
      <c r="C74" s="4">
        <f>B74/$B$61</f>
        <v>0.35294117647058826</v>
      </c>
    </row>
    <row r="75" spans="1:3" x14ac:dyDescent="0.2">
      <c r="A75" t="s">
        <v>2125</v>
      </c>
      <c r="B75">
        <v>21</v>
      </c>
      <c r="C75" s="4">
        <f>B75/$F$8</f>
        <v>0.35</v>
      </c>
    </row>
    <row r="76" spans="1:3" x14ac:dyDescent="0.2">
      <c r="B76">
        <f>SUM(B73:B75)</f>
        <v>183</v>
      </c>
      <c r="C76" s="4">
        <f>B76/GETPIVOTDATA("outcome",$A$4)</f>
        <v>0.183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F327-02DE-FC48-9E24-1C3852FABDAA}">
  <dimension ref="A1:F63"/>
  <sheetViews>
    <sheetView workbookViewId="0">
      <selection activeCell="B29" sqref="B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9.1640625" customWidth="1"/>
    <col min="4" max="4" width="4.1640625" bestFit="1" customWidth="1"/>
    <col min="5" max="5" width="9.5" bestFit="1" customWidth="1"/>
  </cols>
  <sheetData>
    <row r="1" spans="1:6" x14ac:dyDescent="0.2">
      <c r="A1" s="9" t="s">
        <v>2031</v>
      </c>
      <c r="B1" t="s">
        <v>2070</v>
      </c>
    </row>
    <row r="2" spans="1:6" x14ac:dyDescent="0.2">
      <c r="A2" s="9" t="s">
        <v>2085</v>
      </c>
      <c r="B2" t="s">
        <v>2070</v>
      </c>
    </row>
    <row r="4" spans="1:6" x14ac:dyDescent="0.2">
      <c r="A4" s="9" t="s">
        <v>2066</v>
      </c>
      <c r="B4" s="9" t="s">
        <v>2069</v>
      </c>
    </row>
    <row r="5" spans="1:6" x14ac:dyDescent="0.2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2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2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2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2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2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2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2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2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2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2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2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2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2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  <row r="45" spans="1:2" x14ac:dyDescent="0.2">
      <c r="A45" s="17" t="s">
        <v>2131</v>
      </c>
    </row>
    <row r="46" spans="1:2" x14ac:dyDescent="0.2">
      <c r="A46" s="13" t="s">
        <v>2127</v>
      </c>
    </row>
    <row r="47" spans="1:2" x14ac:dyDescent="0.2">
      <c r="A47" t="s">
        <v>2128</v>
      </c>
      <c r="B47">
        <v>94</v>
      </c>
    </row>
    <row r="48" spans="1:2" x14ac:dyDescent="0.2">
      <c r="A48" t="s">
        <v>2073</v>
      </c>
      <c r="B48">
        <v>92</v>
      </c>
    </row>
    <row r="49" spans="1:3" x14ac:dyDescent="0.2">
      <c r="A49" t="s">
        <v>2078</v>
      </c>
      <c r="B49">
        <v>87</v>
      </c>
    </row>
    <row r="52" spans="1:3" x14ac:dyDescent="0.2">
      <c r="A52" s="13" t="s">
        <v>2129</v>
      </c>
      <c r="C52" s="4"/>
    </row>
    <row r="53" spans="1:3" x14ac:dyDescent="0.2">
      <c r="A53" t="s">
        <v>2128</v>
      </c>
      <c r="B53">
        <v>58</v>
      </c>
      <c r="C53" s="4">
        <f>B53/$B$47</f>
        <v>0.61702127659574468</v>
      </c>
    </row>
    <row r="54" spans="1:3" x14ac:dyDescent="0.2">
      <c r="A54" t="s">
        <v>2078</v>
      </c>
      <c r="B54">
        <v>55</v>
      </c>
      <c r="C54" s="4">
        <f>B54/$B$49</f>
        <v>0.63218390804597702</v>
      </c>
    </row>
    <row r="55" spans="1:3" x14ac:dyDescent="0.2">
      <c r="A55" t="s">
        <v>2073</v>
      </c>
      <c r="B55">
        <v>49</v>
      </c>
      <c r="C55" s="4">
        <f>B55/$B$48</f>
        <v>0.53260869565217395</v>
      </c>
    </row>
    <row r="56" spans="1:3" x14ac:dyDescent="0.2">
      <c r="A56" t="s">
        <v>2075</v>
      </c>
      <c r="B56">
        <v>49</v>
      </c>
      <c r="C56" s="4">
        <f>B56/GETPIVOTDATA("outcome",$A$4,"Date Created Conversion",3)</f>
        <v>0.56976744186046513</v>
      </c>
    </row>
    <row r="59" spans="1:3" x14ac:dyDescent="0.2">
      <c r="A59" s="13" t="s">
        <v>2130</v>
      </c>
      <c r="C59" s="4"/>
    </row>
    <row r="60" spans="1:3" x14ac:dyDescent="0.2">
      <c r="A60" t="s">
        <v>2073</v>
      </c>
      <c r="B60">
        <v>36</v>
      </c>
      <c r="C60" s="4">
        <f>B60/$B$48</f>
        <v>0.39130434782608697</v>
      </c>
    </row>
    <row r="61" spans="1:3" x14ac:dyDescent="0.2">
      <c r="A61" t="s">
        <v>2077</v>
      </c>
      <c r="B61">
        <v>35</v>
      </c>
      <c r="C61" s="4">
        <f>B61/GETPIVOTDATA("outcome",$A$4,"Date Created Conversion",5)</f>
        <v>0.40697674418604651</v>
      </c>
    </row>
    <row r="62" spans="1:3" x14ac:dyDescent="0.2">
      <c r="A62" t="s">
        <v>2080</v>
      </c>
      <c r="B62">
        <v>35</v>
      </c>
      <c r="C62" s="4">
        <f>B62/GETPIVOTDATA("outcome",$A$4,"Date Created Conversion",8)</f>
        <v>0.41176470588235292</v>
      </c>
    </row>
    <row r="63" spans="1:3" x14ac:dyDescent="0.2">
      <c r="A63" t="s">
        <v>2075</v>
      </c>
      <c r="B63">
        <v>33</v>
      </c>
      <c r="C63" s="4">
        <f>B63/GETPIVOTDATA("outcome",$A$4,"Date Created Conversion",3)</f>
        <v>0.38372093023255816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6C6B-A8DB-E044-BDB1-2DD15381E7F3}">
  <dimension ref="A1:I13"/>
  <sheetViews>
    <sheetView workbookViewId="0">
      <selection activeCell="N6" sqref="N6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9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9" x14ac:dyDescent="0.2">
      <c r="A2" t="s">
        <v>2094</v>
      </c>
      <c r="B2">
        <f>COUNTIFS(Crowdfunding!$D:$D,"&lt;1000",Crowdfunding!$F:$F,"successful")</f>
        <v>30</v>
      </c>
      <c r="C2">
        <f>COUNTIFS(Crowdfunding!$D:$D,"&lt;1000",Crowdfunding!$F:$F,"failed")</f>
        <v>20</v>
      </c>
      <c r="D2">
        <f>COUNTIFS(Crowdfunding!$D:$D,"&lt;1000",Crowdfunding!$F:$F,"canceled")</f>
        <v>1</v>
      </c>
      <c r="E2">
        <f>SUM(B2:D2)</f>
        <v>51</v>
      </c>
      <c r="F2" s="4">
        <f>B2/$E2</f>
        <v>0.58823529411764708</v>
      </c>
      <c r="G2" s="4">
        <f>C2/$E2</f>
        <v>0.39215686274509803</v>
      </c>
      <c r="H2" s="4">
        <f>D2/$E2</f>
        <v>1.9607843137254902E-2</v>
      </c>
      <c r="I2" s="14"/>
    </row>
    <row r="3" spans="1:9" x14ac:dyDescent="0.2">
      <c r="A3" t="s">
        <v>2095</v>
      </c>
      <c r="B3">
        <f>COUNTIFS(Crowdfunding!$D:$D,"&gt;=1000",Crowdfunding!$D:$D,"&lt;=4999",Crowdfunding!$F:$F,"successful")</f>
        <v>191</v>
      </c>
      <c r="C3">
        <f>COUNTIFS(Crowdfunding!$D:$D,"&gt;=1000",Crowdfunding!$D:$D,"&lt;=4999",Crowdfunding!$F:$F,"failed")</f>
        <v>38</v>
      </c>
      <c r="D3">
        <f>COUNTIFS(Crowdfunding!$D:$D,"&gt;=1000",Crowdfunding!$D:$D,"&lt;=4999",Crowdfunding!$F:$F,"canceled")</f>
        <v>2</v>
      </c>
      <c r="E3">
        <f t="shared" ref="E3:E13" si="0">SUM(B3:D3)</f>
        <v>231</v>
      </c>
      <c r="F3" s="4">
        <f t="shared" ref="F3:F13" si="1">B3/$E3</f>
        <v>0.82683982683982682</v>
      </c>
      <c r="G3" s="4">
        <f t="shared" ref="G3:G13" si="2">C3/$E3</f>
        <v>0.16450216450216451</v>
      </c>
      <c r="H3" s="4">
        <f t="shared" ref="H3:H13" si="3">D3/$E3</f>
        <v>8.658008658008658E-3</v>
      </c>
      <c r="I3" s="14"/>
    </row>
    <row r="4" spans="1:9" x14ac:dyDescent="0.2">
      <c r="A4" t="s">
        <v>2096</v>
      </c>
      <c r="B4">
        <f>COUNTIFS(Crowdfunding!$D:$D,"&gt;=5000",Crowdfunding!$D:$D,"&lt;=9999",Crowdfunding!$F:$F,"successful")</f>
        <v>164</v>
      </c>
      <c r="C4">
        <f>COUNTIFS(Crowdfunding!$D:$D,"&gt;=5000",Crowdfunding!$D:$D,"&lt;=9999",Crowdfunding!$F:$F,"failed")</f>
        <v>126</v>
      </c>
      <c r="D4">
        <f>COUNTIFS(Crowdfunding!$D:$D,"&gt;=5000",Crowdfunding!$D:$D,"&lt;=9999",Crowdfunding!$F:$F,"canceled")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  <c r="I4" s="14"/>
    </row>
    <row r="5" spans="1:9" x14ac:dyDescent="0.2">
      <c r="A5" t="s">
        <v>2097</v>
      </c>
      <c r="B5">
        <f>COUNTIFS(Crowdfunding!$D:$D,"&gt;=10000",Crowdfunding!$D:$D,"&lt;=14999",Crowdfunding!$F:$F,"successful")</f>
        <v>4</v>
      </c>
      <c r="C5">
        <f>COUNTIFS(Crowdfunding!$D:$D,"&gt;=10000",Crowdfunding!$D:$D,"&lt;=14999",Crowdfunding!$F:$F,"failed")</f>
        <v>5</v>
      </c>
      <c r="D5">
        <f>COUNTIFS(Crowdfunding!$D:$D,"&gt;=10000",Crowdfunding!$D:$D,"&lt;=14999",Crowdfunding!$F:$F,"canceled")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  <c r="I5" s="14"/>
    </row>
    <row r="6" spans="1:9" x14ac:dyDescent="0.2">
      <c r="A6" t="s">
        <v>2098</v>
      </c>
      <c r="B6">
        <f>COUNTIFS(Crowdfunding!$D:$D,"&gt;=15000",Crowdfunding!$D:$D,"&lt;=19999",Crowdfunding!$F:$F,"successful")</f>
        <v>10</v>
      </c>
      <c r="C6">
        <f>COUNTIFS(Crowdfunding!$D:$D,"&gt;=15000",Crowdfunding!$D:$D,"&lt;=19999",Crowdfunding!$F:$F,"failed")</f>
        <v>0</v>
      </c>
      <c r="D6">
        <f>COUNTIFS(Crowdfunding!$D:$D,"&gt;=15000",Crowdfunding!$D:$D,"&lt;=19999",Crowdfunding!$F:$F,"canceled")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  <c r="I6" s="14"/>
    </row>
    <row r="7" spans="1:9" x14ac:dyDescent="0.2">
      <c r="A7" t="s">
        <v>2099</v>
      </c>
      <c r="B7">
        <f>COUNTIFS(Crowdfunding!$D:$D,"&gt;=20000",Crowdfunding!$D:$D,"&lt;=24999",Crowdfunding!$F:$F,"successful")</f>
        <v>7</v>
      </c>
      <c r="C7">
        <f>COUNTIFS(Crowdfunding!$D:$D,"&gt;=20000",Crowdfunding!$D:$D,"&lt;=24999",Crowdfunding!$F:$F,"failed")</f>
        <v>0</v>
      </c>
      <c r="D7">
        <f>COUNTIFS(Crowdfunding!$D:$D,"&gt;=20000",Crowdfunding!$D:$D,"&lt;=24999",Crowdfunding!$F:$F,"canceled")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  <c r="I7" s="14"/>
    </row>
    <row r="8" spans="1:9" x14ac:dyDescent="0.2">
      <c r="A8" t="s">
        <v>2100</v>
      </c>
      <c r="B8">
        <f>COUNTIFS(Crowdfunding!$D:$D,"&gt;=25000",Crowdfunding!$D:$D,"&lt;=29999",Crowdfunding!$F:$F,"successful")</f>
        <v>11</v>
      </c>
      <c r="C8">
        <f>COUNTIFS(Crowdfunding!$D:$D,"&gt;=25000",Crowdfunding!$D:$D,"&lt;=29999",Crowdfunding!$F:$F,"failed")</f>
        <v>3</v>
      </c>
      <c r="D8">
        <f>COUNTIFS(Crowdfunding!$D:$D,"&gt;=25000",Crowdfunding!$D:$D,"&lt;=29999",Crowdfunding!$F:$F,"canceled")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  <c r="I8" s="14"/>
    </row>
    <row r="9" spans="1:9" x14ac:dyDescent="0.2">
      <c r="A9" t="s">
        <v>2101</v>
      </c>
      <c r="B9">
        <f>COUNTIFS(Crowdfunding!$D:$D,"&gt;=30000",Crowdfunding!$D:$D,"&lt;=34999",Crowdfunding!$F:$F,"successful")</f>
        <v>7</v>
      </c>
      <c r="C9">
        <f>COUNTIFS(Crowdfunding!$D:$D,"&gt;=30000",Crowdfunding!$D:$D,"&lt;=34999",Crowdfunding!$F:$F,"failed")</f>
        <v>0</v>
      </c>
      <c r="D9">
        <f>COUNTIFS(Crowdfunding!$D:$D,"&gt;=30000",Crowdfunding!$D:$D,"&lt;=34999",Crowdfunding!$F:$F,"canceled")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  <c r="I9" s="14"/>
    </row>
    <row r="10" spans="1:9" x14ac:dyDescent="0.2">
      <c r="A10" t="s">
        <v>2102</v>
      </c>
      <c r="B10">
        <f>COUNTIFS(Crowdfunding!$D:$D,"&gt;=35000",Crowdfunding!$D:$D,"&lt;=39999",Crowdfunding!$F:$F,"successful")</f>
        <v>8</v>
      </c>
      <c r="C10">
        <f>COUNTIFS(Crowdfunding!$D:$D,"&gt;=35000",Crowdfunding!$D:$D,"&lt;=39999",Crowdfunding!$F:$F,"failed")</f>
        <v>3</v>
      </c>
      <c r="D10">
        <f>COUNTIFS(Crowdfunding!$D:$D,"&gt;=35000",Crowdfunding!$D:$D,"&lt;=39999",Crowdfunding!$F:$F,"canceled")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  <c r="I10" s="14"/>
    </row>
    <row r="11" spans="1:9" x14ac:dyDescent="0.2">
      <c r="A11" t="s">
        <v>2103</v>
      </c>
      <c r="B11">
        <f>COUNTIFS(Crowdfunding!$D:$D,"&gt;=40000",Crowdfunding!$D:$D,"&lt;=44999",Crowdfunding!$F:$F,"successful")</f>
        <v>11</v>
      </c>
      <c r="C11">
        <f>COUNTIFS(Crowdfunding!$D:$D,"&gt;=40000",Crowdfunding!$D:$D,"&lt;=44999",Crowdfunding!$F:$F,"failed")</f>
        <v>3</v>
      </c>
      <c r="D11">
        <f>COUNTIFS(Crowdfunding!$D:$D,"&gt;=40000",Crowdfunding!$D:$D,"&lt;=44999",Crowdfunding!$F:$F,"canceled")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  <c r="I11" s="14"/>
    </row>
    <row r="12" spans="1:9" x14ac:dyDescent="0.2">
      <c r="A12" t="s">
        <v>2104</v>
      </c>
      <c r="B12">
        <f>COUNTIFS(Crowdfunding!$D:$D,"&gt;=45000",Crowdfunding!$D:$D,"&lt;=49999",Crowdfunding!$F:$F,"successful")</f>
        <v>8</v>
      </c>
      <c r="C12">
        <f>COUNTIFS(Crowdfunding!$D:$D,"&gt;=45000",Crowdfunding!$D:$D,"&lt;=49999",Crowdfunding!$F:$F,"failed")</f>
        <v>3</v>
      </c>
      <c r="D12">
        <f>COUNTIFS(Crowdfunding!$D:$D,"&gt;=45000",Crowdfunding!$D:$D,"&lt;=49999",Crowdfunding!$F:$F,"canceled")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  <c r="I12" s="14"/>
    </row>
    <row r="13" spans="1:9" x14ac:dyDescent="0.2">
      <c r="A13" t="s">
        <v>2105</v>
      </c>
      <c r="B13">
        <f>COUNTIFS(Crowdfunding!$D:$D,"&gt;=50000",Crowdfunding!$F:$F,"successful")</f>
        <v>114</v>
      </c>
      <c r="C13">
        <f>COUNTIFS(Crowdfunding!$D:$D,"&gt;=50000",Crowdfunding!$F:$F,"failed")</f>
        <v>163</v>
      </c>
      <c r="D13">
        <f>COUNTIFS(Crowdfunding!$D:$D,"&gt;=50000",Crowdfunding!$F:$F,"canceled")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  <c r="I13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23CE-11E1-BE46-9D44-BB3742A3F019}">
  <dimension ref="A1:L566"/>
  <sheetViews>
    <sheetView tabSelected="1" workbookViewId="0">
      <pane ySplit="1" topLeftCell="A2" activePane="bottomLeft" state="frozen"/>
      <selection pane="bottomLeft" activeCell="J22" sqref="J22:J24"/>
    </sheetView>
  </sheetViews>
  <sheetFormatPr baseColWidth="10" defaultRowHeight="16" x14ac:dyDescent="0.2"/>
  <cols>
    <col min="1" max="1" width="9.5" bestFit="1" customWidth="1"/>
    <col min="2" max="2" width="13" bestFit="1" customWidth="1"/>
    <col min="3" max="3" width="13" customWidth="1"/>
    <col min="5" max="5" width="8.33203125" bestFit="1" customWidth="1"/>
    <col min="6" max="6" width="13" bestFit="1" customWidth="1"/>
    <col min="7" max="7" width="13" customWidth="1"/>
    <col min="10" max="10" width="41.6640625" bestFit="1" customWidth="1"/>
  </cols>
  <sheetData>
    <row r="1" spans="1:12" x14ac:dyDescent="0.2">
      <c r="A1" s="1" t="s">
        <v>4</v>
      </c>
      <c r="B1" s="1" t="s">
        <v>5</v>
      </c>
      <c r="C1" s="1"/>
      <c r="E1" s="1" t="s">
        <v>4</v>
      </c>
      <c r="F1" s="1" t="s">
        <v>5</v>
      </c>
      <c r="G1" s="1"/>
      <c r="K1" s="13" t="s">
        <v>2112</v>
      </c>
      <c r="L1" s="13" t="s">
        <v>2113</v>
      </c>
    </row>
    <row r="2" spans="1:12" x14ac:dyDescent="0.2">
      <c r="A2" t="s">
        <v>20</v>
      </c>
      <c r="B2">
        <v>158</v>
      </c>
      <c r="E2" t="s">
        <v>14</v>
      </c>
      <c r="F2">
        <v>0</v>
      </c>
      <c r="J2" t="s">
        <v>2106</v>
      </c>
      <c r="K2">
        <f>AVERAGE($B$2:$B$566)</f>
        <v>851.14690265486729</v>
      </c>
      <c r="L2">
        <f>AVERAGE($F$2:$F$566)</f>
        <v>585.61538461538464</v>
      </c>
    </row>
    <row r="3" spans="1:12" x14ac:dyDescent="0.2">
      <c r="A3" t="s">
        <v>20</v>
      </c>
      <c r="B3">
        <v>1425</v>
      </c>
      <c r="E3" t="s">
        <v>14</v>
      </c>
      <c r="F3">
        <v>24</v>
      </c>
      <c r="J3" t="s">
        <v>2107</v>
      </c>
      <c r="K3">
        <f>MEDIAN($B$2:$B$566)</f>
        <v>201</v>
      </c>
      <c r="L3">
        <f>MEDIAN($F$2:$F$566)</f>
        <v>114.5</v>
      </c>
    </row>
    <row r="4" spans="1:12" x14ac:dyDescent="0.2">
      <c r="A4" t="s">
        <v>20</v>
      </c>
      <c r="B4">
        <v>174</v>
      </c>
      <c r="E4" t="s">
        <v>14</v>
      </c>
      <c r="F4">
        <v>53</v>
      </c>
      <c r="J4" t="s">
        <v>2108</v>
      </c>
      <c r="K4">
        <f>MIN($B$2:$B$566)</f>
        <v>16</v>
      </c>
      <c r="L4">
        <f>MIN($F$2:$F$566)</f>
        <v>0</v>
      </c>
    </row>
    <row r="5" spans="1:12" x14ac:dyDescent="0.2">
      <c r="A5" t="s">
        <v>20</v>
      </c>
      <c r="B5">
        <v>227</v>
      </c>
      <c r="E5" t="s">
        <v>14</v>
      </c>
      <c r="F5">
        <v>18</v>
      </c>
      <c r="J5" t="s">
        <v>2109</v>
      </c>
      <c r="K5">
        <f>MAX($B$2:$B$566)</f>
        <v>7295</v>
      </c>
      <c r="L5">
        <f>MAX($F$2:$F$566)</f>
        <v>6080</v>
      </c>
    </row>
    <row r="6" spans="1:12" x14ac:dyDescent="0.2">
      <c r="A6" t="s">
        <v>20</v>
      </c>
      <c r="B6">
        <v>220</v>
      </c>
      <c r="E6" t="s">
        <v>14</v>
      </c>
      <c r="F6">
        <v>44</v>
      </c>
      <c r="J6" t="s">
        <v>2110</v>
      </c>
      <c r="K6">
        <f>_xlfn.VAR.P($B$2:$B$566)</f>
        <v>1603373.7324019109</v>
      </c>
      <c r="L6">
        <f>_xlfn.VAR.P($F$2:$F$566)</f>
        <v>921574.68174133555</v>
      </c>
    </row>
    <row r="7" spans="1:12" x14ac:dyDescent="0.2">
      <c r="A7" t="s">
        <v>20</v>
      </c>
      <c r="B7">
        <v>98</v>
      </c>
      <c r="E7" t="s">
        <v>14</v>
      </c>
      <c r="F7">
        <v>27</v>
      </c>
      <c r="J7" t="s">
        <v>2111</v>
      </c>
      <c r="K7">
        <f>_xlfn.STDEV.P($B$2:$B$566)</f>
        <v>1266.2439466397898</v>
      </c>
      <c r="L7">
        <f>_xlfn.STDEV.P($F$2:$F$566)</f>
        <v>959.98681331637863</v>
      </c>
    </row>
    <row r="8" spans="1:12" x14ac:dyDescent="0.2">
      <c r="A8" t="s">
        <v>20</v>
      </c>
      <c r="B8">
        <v>100</v>
      </c>
      <c r="E8" t="s">
        <v>14</v>
      </c>
      <c r="F8">
        <v>55</v>
      </c>
    </row>
    <row r="9" spans="1:12" x14ac:dyDescent="0.2">
      <c r="A9" t="s">
        <v>20</v>
      </c>
      <c r="B9">
        <v>1249</v>
      </c>
      <c r="E9" t="s">
        <v>14</v>
      </c>
      <c r="F9">
        <v>200</v>
      </c>
      <c r="J9" t="s">
        <v>2114</v>
      </c>
      <c r="K9">
        <f>COUNT(B2:B566)</f>
        <v>565</v>
      </c>
      <c r="L9">
        <f>COUNT(F2:F566)</f>
        <v>364</v>
      </c>
    </row>
    <row r="10" spans="1:12" x14ac:dyDescent="0.2">
      <c r="A10" t="s">
        <v>20</v>
      </c>
      <c r="B10">
        <v>1396</v>
      </c>
      <c r="E10" t="s">
        <v>14</v>
      </c>
      <c r="F10">
        <v>452</v>
      </c>
    </row>
    <row r="11" spans="1:12" x14ac:dyDescent="0.2">
      <c r="A11" t="s">
        <v>20</v>
      </c>
      <c r="B11">
        <v>890</v>
      </c>
      <c r="E11" t="s">
        <v>14</v>
      </c>
      <c r="F11">
        <v>674</v>
      </c>
    </row>
    <row r="12" spans="1:12" x14ac:dyDescent="0.2">
      <c r="A12" t="s">
        <v>20</v>
      </c>
      <c r="B12">
        <v>142</v>
      </c>
      <c r="E12" t="s">
        <v>14</v>
      </c>
      <c r="F12">
        <v>558</v>
      </c>
    </row>
    <row r="13" spans="1:12" x14ac:dyDescent="0.2">
      <c r="A13" t="s">
        <v>20</v>
      </c>
      <c r="B13">
        <v>2673</v>
      </c>
      <c r="E13" t="s">
        <v>14</v>
      </c>
      <c r="F13">
        <v>15</v>
      </c>
    </row>
    <row r="14" spans="1:12" x14ac:dyDescent="0.2">
      <c r="A14" t="s">
        <v>20</v>
      </c>
      <c r="B14">
        <v>163</v>
      </c>
      <c r="E14" t="s">
        <v>14</v>
      </c>
      <c r="F14">
        <v>2307</v>
      </c>
    </row>
    <row r="15" spans="1:12" x14ac:dyDescent="0.2">
      <c r="A15" t="s">
        <v>20</v>
      </c>
      <c r="B15">
        <v>2220</v>
      </c>
      <c r="E15" t="s">
        <v>14</v>
      </c>
      <c r="F15">
        <v>88</v>
      </c>
    </row>
    <row r="16" spans="1:12" x14ac:dyDescent="0.2">
      <c r="A16" t="s">
        <v>20</v>
      </c>
      <c r="B16">
        <v>1606</v>
      </c>
      <c r="E16" t="s">
        <v>14</v>
      </c>
      <c r="F16">
        <v>48</v>
      </c>
    </row>
    <row r="17" spans="1:6" x14ac:dyDescent="0.2">
      <c r="A17" t="s">
        <v>20</v>
      </c>
      <c r="B17">
        <v>129</v>
      </c>
      <c r="E17" t="s">
        <v>14</v>
      </c>
      <c r="F17">
        <v>1</v>
      </c>
    </row>
    <row r="18" spans="1:6" x14ac:dyDescent="0.2">
      <c r="A18" t="s">
        <v>20</v>
      </c>
      <c r="B18">
        <v>226</v>
      </c>
      <c r="E18" t="s">
        <v>14</v>
      </c>
      <c r="F18">
        <v>1467</v>
      </c>
    </row>
    <row r="19" spans="1:6" x14ac:dyDescent="0.2">
      <c r="A19" t="s">
        <v>20</v>
      </c>
      <c r="B19">
        <v>5419</v>
      </c>
      <c r="E19" t="s">
        <v>14</v>
      </c>
      <c r="F19">
        <v>75</v>
      </c>
    </row>
    <row r="20" spans="1:6" x14ac:dyDescent="0.2">
      <c r="A20" t="s">
        <v>20</v>
      </c>
      <c r="B20">
        <v>165</v>
      </c>
      <c r="E20" t="s">
        <v>14</v>
      </c>
      <c r="F20">
        <v>120</v>
      </c>
    </row>
    <row r="21" spans="1:6" x14ac:dyDescent="0.2">
      <c r="A21" t="s">
        <v>20</v>
      </c>
      <c r="B21">
        <v>1965</v>
      </c>
      <c r="E21" t="s">
        <v>14</v>
      </c>
      <c r="F21">
        <v>2253</v>
      </c>
    </row>
    <row r="22" spans="1:6" x14ac:dyDescent="0.2">
      <c r="A22" t="s">
        <v>20</v>
      </c>
      <c r="B22">
        <v>16</v>
      </c>
      <c r="E22" t="s">
        <v>14</v>
      </c>
      <c r="F22">
        <v>5</v>
      </c>
    </row>
    <row r="23" spans="1:6" x14ac:dyDescent="0.2">
      <c r="A23" t="s">
        <v>20</v>
      </c>
      <c r="B23">
        <v>107</v>
      </c>
      <c r="E23" t="s">
        <v>14</v>
      </c>
      <c r="F23">
        <v>38</v>
      </c>
    </row>
    <row r="24" spans="1:6" x14ac:dyDescent="0.2">
      <c r="A24" t="s">
        <v>20</v>
      </c>
      <c r="B24">
        <v>134</v>
      </c>
      <c r="E24" t="s">
        <v>14</v>
      </c>
      <c r="F24">
        <v>12</v>
      </c>
    </row>
    <row r="25" spans="1:6" x14ac:dyDescent="0.2">
      <c r="A25" t="s">
        <v>20</v>
      </c>
      <c r="B25">
        <v>198</v>
      </c>
      <c r="E25" t="s">
        <v>14</v>
      </c>
      <c r="F25">
        <v>1684</v>
      </c>
    </row>
    <row r="26" spans="1:6" x14ac:dyDescent="0.2">
      <c r="A26" t="s">
        <v>20</v>
      </c>
      <c r="B26">
        <v>111</v>
      </c>
      <c r="E26" t="s">
        <v>14</v>
      </c>
      <c r="F26">
        <v>56</v>
      </c>
    </row>
    <row r="27" spans="1:6" x14ac:dyDescent="0.2">
      <c r="A27" t="s">
        <v>20</v>
      </c>
      <c r="B27">
        <v>222</v>
      </c>
      <c r="E27" t="s">
        <v>14</v>
      </c>
      <c r="F27">
        <v>838</v>
      </c>
    </row>
    <row r="28" spans="1:6" x14ac:dyDescent="0.2">
      <c r="A28" t="s">
        <v>20</v>
      </c>
      <c r="B28">
        <v>6212</v>
      </c>
      <c r="E28" t="s">
        <v>14</v>
      </c>
      <c r="F28">
        <v>1000</v>
      </c>
    </row>
    <row r="29" spans="1:6" x14ac:dyDescent="0.2">
      <c r="A29" t="s">
        <v>20</v>
      </c>
      <c r="B29">
        <v>98</v>
      </c>
      <c r="E29" t="s">
        <v>14</v>
      </c>
      <c r="F29">
        <v>1482</v>
      </c>
    </row>
    <row r="30" spans="1:6" x14ac:dyDescent="0.2">
      <c r="A30" t="s">
        <v>20</v>
      </c>
      <c r="B30">
        <v>92</v>
      </c>
      <c r="E30" t="s">
        <v>14</v>
      </c>
      <c r="F30">
        <v>106</v>
      </c>
    </row>
    <row r="31" spans="1:6" x14ac:dyDescent="0.2">
      <c r="A31" t="s">
        <v>20</v>
      </c>
      <c r="B31">
        <v>149</v>
      </c>
      <c r="E31" t="s">
        <v>14</v>
      </c>
      <c r="F31">
        <v>679</v>
      </c>
    </row>
    <row r="32" spans="1:6" x14ac:dyDescent="0.2">
      <c r="A32" t="s">
        <v>20</v>
      </c>
      <c r="B32">
        <v>2431</v>
      </c>
      <c r="E32" t="s">
        <v>14</v>
      </c>
      <c r="F32">
        <v>1220</v>
      </c>
    </row>
    <row r="33" spans="1:6" x14ac:dyDescent="0.2">
      <c r="A33" t="s">
        <v>20</v>
      </c>
      <c r="B33">
        <v>303</v>
      </c>
      <c r="E33" t="s">
        <v>14</v>
      </c>
      <c r="F33">
        <v>1</v>
      </c>
    </row>
    <row r="34" spans="1:6" x14ac:dyDescent="0.2">
      <c r="A34" t="s">
        <v>20</v>
      </c>
      <c r="B34">
        <v>209</v>
      </c>
      <c r="E34" t="s">
        <v>14</v>
      </c>
      <c r="F34">
        <v>37</v>
      </c>
    </row>
    <row r="35" spans="1:6" x14ac:dyDescent="0.2">
      <c r="A35" t="s">
        <v>20</v>
      </c>
      <c r="B35">
        <v>131</v>
      </c>
      <c r="E35" t="s">
        <v>14</v>
      </c>
      <c r="F35">
        <v>60</v>
      </c>
    </row>
    <row r="36" spans="1:6" x14ac:dyDescent="0.2">
      <c r="A36" t="s">
        <v>20</v>
      </c>
      <c r="B36">
        <v>164</v>
      </c>
      <c r="E36" t="s">
        <v>14</v>
      </c>
      <c r="F36">
        <v>296</v>
      </c>
    </row>
    <row r="37" spans="1:6" x14ac:dyDescent="0.2">
      <c r="A37" t="s">
        <v>20</v>
      </c>
      <c r="B37">
        <v>201</v>
      </c>
      <c r="E37" t="s">
        <v>14</v>
      </c>
      <c r="F37">
        <v>3304</v>
      </c>
    </row>
    <row r="38" spans="1:6" x14ac:dyDescent="0.2">
      <c r="A38" t="s">
        <v>20</v>
      </c>
      <c r="B38">
        <v>211</v>
      </c>
      <c r="E38" t="s">
        <v>14</v>
      </c>
      <c r="F38">
        <v>73</v>
      </c>
    </row>
    <row r="39" spans="1:6" x14ac:dyDescent="0.2">
      <c r="A39" t="s">
        <v>20</v>
      </c>
      <c r="B39">
        <v>128</v>
      </c>
      <c r="E39" t="s">
        <v>14</v>
      </c>
      <c r="F39">
        <v>3387</v>
      </c>
    </row>
    <row r="40" spans="1:6" x14ac:dyDescent="0.2">
      <c r="A40" t="s">
        <v>20</v>
      </c>
      <c r="B40">
        <v>1600</v>
      </c>
      <c r="E40" t="s">
        <v>14</v>
      </c>
      <c r="F40">
        <v>662</v>
      </c>
    </row>
    <row r="41" spans="1:6" x14ac:dyDescent="0.2">
      <c r="A41" t="s">
        <v>20</v>
      </c>
      <c r="B41">
        <v>249</v>
      </c>
      <c r="E41" t="s">
        <v>14</v>
      </c>
      <c r="F41">
        <v>774</v>
      </c>
    </row>
    <row r="42" spans="1:6" x14ac:dyDescent="0.2">
      <c r="A42" t="s">
        <v>20</v>
      </c>
      <c r="B42">
        <v>236</v>
      </c>
      <c r="E42" t="s">
        <v>14</v>
      </c>
      <c r="F42">
        <v>672</v>
      </c>
    </row>
    <row r="43" spans="1:6" x14ac:dyDescent="0.2">
      <c r="A43" t="s">
        <v>20</v>
      </c>
      <c r="B43">
        <v>4065</v>
      </c>
      <c r="E43" t="s">
        <v>14</v>
      </c>
      <c r="F43">
        <v>940</v>
      </c>
    </row>
    <row r="44" spans="1:6" x14ac:dyDescent="0.2">
      <c r="A44" t="s">
        <v>20</v>
      </c>
      <c r="B44">
        <v>246</v>
      </c>
      <c r="E44" t="s">
        <v>14</v>
      </c>
      <c r="F44">
        <v>117</v>
      </c>
    </row>
    <row r="45" spans="1:6" x14ac:dyDescent="0.2">
      <c r="A45" t="s">
        <v>20</v>
      </c>
      <c r="B45">
        <v>2475</v>
      </c>
      <c r="E45" t="s">
        <v>14</v>
      </c>
      <c r="F45">
        <v>115</v>
      </c>
    </row>
    <row r="46" spans="1:6" x14ac:dyDescent="0.2">
      <c r="A46" t="s">
        <v>20</v>
      </c>
      <c r="B46">
        <v>76</v>
      </c>
      <c r="E46" t="s">
        <v>14</v>
      </c>
      <c r="F46">
        <v>326</v>
      </c>
    </row>
    <row r="47" spans="1:6" x14ac:dyDescent="0.2">
      <c r="A47" t="s">
        <v>20</v>
      </c>
      <c r="B47">
        <v>54</v>
      </c>
      <c r="E47" t="s">
        <v>14</v>
      </c>
      <c r="F47">
        <v>1</v>
      </c>
    </row>
    <row r="48" spans="1:6" x14ac:dyDescent="0.2">
      <c r="A48" t="s">
        <v>20</v>
      </c>
      <c r="B48">
        <v>88</v>
      </c>
      <c r="E48" t="s">
        <v>14</v>
      </c>
      <c r="F48">
        <v>1467</v>
      </c>
    </row>
    <row r="49" spans="1:6" x14ac:dyDescent="0.2">
      <c r="A49" t="s">
        <v>20</v>
      </c>
      <c r="B49">
        <v>85</v>
      </c>
      <c r="E49" t="s">
        <v>14</v>
      </c>
      <c r="F49">
        <v>5681</v>
      </c>
    </row>
    <row r="50" spans="1:6" x14ac:dyDescent="0.2">
      <c r="A50" t="s">
        <v>20</v>
      </c>
      <c r="B50">
        <v>170</v>
      </c>
      <c r="E50" t="s">
        <v>14</v>
      </c>
      <c r="F50">
        <v>1059</v>
      </c>
    </row>
    <row r="51" spans="1:6" x14ac:dyDescent="0.2">
      <c r="A51" t="s">
        <v>20</v>
      </c>
      <c r="B51">
        <v>330</v>
      </c>
      <c r="E51" t="s">
        <v>14</v>
      </c>
      <c r="F51">
        <v>1194</v>
      </c>
    </row>
    <row r="52" spans="1:6" x14ac:dyDescent="0.2">
      <c r="A52" t="s">
        <v>20</v>
      </c>
      <c r="B52">
        <v>127</v>
      </c>
      <c r="E52" t="s">
        <v>14</v>
      </c>
      <c r="F52">
        <v>30</v>
      </c>
    </row>
    <row r="53" spans="1:6" x14ac:dyDescent="0.2">
      <c r="A53" t="s">
        <v>20</v>
      </c>
      <c r="B53">
        <v>411</v>
      </c>
      <c r="E53" t="s">
        <v>14</v>
      </c>
      <c r="F53">
        <v>75</v>
      </c>
    </row>
    <row r="54" spans="1:6" x14ac:dyDescent="0.2">
      <c r="A54" t="s">
        <v>20</v>
      </c>
      <c r="B54">
        <v>180</v>
      </c>
      <c r="E54" t="s">
        <v>14</v>
      </c>
      <c r="F54">
        <v>955</v>
      </c>
    </row>
    <row r="55" spans="1:6" x14ac:dyDescent="0.2">
      <c r="A55" t="s">
        <v>20</v>
      </c>
      <c r="B55">
        <v>374</v>
      </c>
      <c r="E55" t="s">
        <v>14</v>
      </c>
      <c r="F55">
        <v>67</v>
      </c>
    </row>
    <row r="56" spans="1:6" x14ac:dyDescent="0.2">
      <c r="A56" t="s">
        <v>20</v>
      </c>
      <c r="B56">
        <v>71</v>
      </c>
      <c r="E56" t="s">
        <v>14</v>
      </c>
      <c r="F56">
        <v>5</v>
      </c>
    </row>
    <row r="57" spans="1:6" x14ac:dyDescent="0.2">
      <c r="A57" t="s">
        <v>20</v>
      </c>
      <c r="B57">
        <v>203</v>
      </c>
      <c r="E57" t="s">
        <v>14</v>
      </c>
      <c r="F57">
        <v>26</v>
      </c>
    </row>
    <row r="58" spans="1:6" x14ac:dyDescent="0.2">
      <c r="A58" t="s">
        <v>20</v>
      </c>
      <c r="B58">
        <v>113</v>
      </c>
      <c r="E58" t="s">
        <v>14</v>
      </c>
      <c r="F58">
        <v>1130</v>
      </c>
    </row>
    <row r="59" spans="1:6" x14ac:dyDescent="0.2">
      <c r="A59" t="s">
        <v>20</v>
      </c>
      <c r="B59">
        <v>96</v>
      </c>
      <c r="E59" t="s">
        <v>14</v>
      </c>
      <c r="F59">
        <v>782</v>
      </c>
    </row>
    <row r="60" spans="1:6" x14ac:dyDescent="0.2">
      <c r="A60" t="s">
        <v>20</v>
      </c>
      <c r="B60">
        <v>498</v>
      </c>
      <c r="E60" t="s">
        <v>14</v>
      </c>
      <c r="F60">
        <v>210</v>
      </c>
    </row>
    <row r="61" spans="1:6" x14ac:dyDescent="0.2">
      <c r="A61" t="s">
        <v>20</v>
      </c>
      <c r="B61">
        <v>180</v>
      </c>
      <c r="E61" t="s">
        <v>14</v>
      </c>
      <c r="F61">
        <v>136</v>
      </c>
    </row>
    <row r="62" spans="1:6" x14ac:dyDescent="0.2">
      <c r="A62" t="s">
        <v>20</v>
      </c>
      <c r="B62">
        <v>27</v>
      </c>
      <c r="E62" t="s">
        <v>14</v>
      </c>
      <c r="F62">
        <v>86</v>
      </c>
    </row>
    <row r="63" spans="1:6" x14ac:dyDescent="0.2">
      <c r="A63" t="s">
        <v>20</v>
      </c>
      <c r="B63">
        <v>2331</v>
      </c>
      <c r="E63" t="s">
        <v>14</v>
      </c>
      <c r="F63">
        <v>19</v>
      </c>
    </row>
    <row r="64" spans="1:6" x14ac:dyDescent="0.2">
      <c r="A64" t="s">
        <v>20</v>
      </c>
      <c r="B64">
        <v>113</v>
      </c>
      <c r="E64" t="s">
        <v>14</v>
      </c>
      <c r="F64">
        <v>886</v>
      </c>
    </row>
    <row r="65" spans="1:6" x14ac:dyDescent="0.2">
      <c r="A65" t="s">
        <v>20</v>
      </c>
      <c r="B65">
        <v>164</v>
      </c>
      <c r="E65" t="s">
        <v>14</v>
      </c>
      <c r="F65">
        <v>35</v>
      </c>
    </row>
    <row r="66" spans="1:6" x14ac:dyDescent="0.2">
      <c r="A66" t="s">
        <v>20</v>
      </c>
      <c r="B66">
        <v>164</v>
      </c>
      <c r="E66" t="s">
        <v>14</v>
      </c>
      <c r="F66">
        <v>24</v>
      </c>
    </row>
    <row r="67" spans="1:6" x14ac:dyDescent="0.2">
      <c r="A67" t="s">
        <v>20</v>
      </c>
      <c r="B67">
        <v>336</v>
      </c>
      <c r="E67" t="s">
        <v>14</v>
      </c>
      <c r="F67">
        <v>86</v>
      </c>
    </row>
    <row r="68" spans="1:6" x14ac:dyDescent="0.2">
      <c r="A68" t="s">
        <v>20</v>
      </c>
      <c r="B68">
        <v>1917</v>
      </c>
      <c r="E68" t="s">
        <v>14</v>
      </c>
      <c r="F68">
        <v>243</v>
      </c>
    </row>
    <row r="69" spans="1:6" x14ac:dyDescent="0.2">
      <c r="A69" t="s">
        <v>20</v>
      </c>
      <c r="B69">
        <v>95</v>
      </c>
      <c r="E69" t="s">
        <v>14</v>
      </c>
      <c r="F69">
        <v>65</v>
      </c>
    </row>
    <row r="70" spans="1:6" x14ac:dyDescent="0.2">
      <c r="A70" t="s">
        <v>20</v>
      </c>
      <c r="B70">
        <v>147</v>
      </c>
      <c r="E70" t="s">
        <v>14</v>
      </c>
      <c r="F70">
        <v>100</v>
      </c>
    </row>
    <row r="71" spans="1:6" x14ac:dyDescent="0.2">
      <c r="A71" t="s">
        <v>20</v>
      </c>
      <c r="B71">
        <v>86</v>
      </c>
      <c r="E71" t="s">
        <v>14</v>
      </c>
      <c r="F71">
        <v>168</v>
      </c>
    </row>
    <row r="72" spans="1:6" x14ac:dyDescent="0.2">
      <c r="A72" t="s">
        <v>20</v>
      </c>
      <c r="B72">
        <v>83</v>
      </c>
      <c r="E72" t="s">
        <v>14</v>
      </c>
      <c r="F72">
        <v>13</v>
      </c>
    </row>
    <row r="73" spans="1:6" x14ac:dyDescent="0.2">
      <c r="A73" t="s">
        <v>20</v>
      </c>
      <c r="B73">
        <v>676</v>
      </c>
      <c r="E73" t="s">
        <v>14</v>
      </c>
      <c r="F73">
        <v>1</v>
      </c>
    </row>
    <row r="74" spans="1:6" x14ac:dyDescent="0.2">
      <c r="A74" t="s">
        <v>20</v>
      </c>
      <c r="B74">
        <v>361</v>
      </c>
      <c r="E74" t="s">
        <v>14</v>
      </c>
      <c r="F74">
        <v>40</v>
      </c>
    </row>
    <row r="75" spans="1:6" x14ac:dyDescent="0.2">
      <c r="A75" t="s">
        <v>20</v>
      </c>
      <c r="B75">
        <v>131</v>
      </c>
      <c r="E75" t="s">
        <v>14</v>
      </c>
      <c r="F75">
        <v>226</v>
      </c>
    </row>
    <row r="76" spans="1:6" x14ac:dyDescent="0.2">
      <c r="A76" t="s">
        <v>20</v>
      </c>
      <c r="B76">
        <v>126</v>
      </c>
      <c r="E76" t="s">
        <v>14</v>
      </c>
      <c r="F76">
        <v>1625</v>
      </c>
    </row>
    <row r="77" spans="1:6" x14ac:dyDescent="0.2">
      <c r="A77" t="s">
        <v>20</v>
      </c>
      <c r="B77">
        <v>275</v>
      </c>
      <c r="E77" t="s">
        <v>14</v>
      </c>
      <c r="F77">
        <v>143</v>
      </c>
    </row>
    <row r="78" spans="1:6" x14ac:dyDescent="0.2">
      <c r="A78" t="s">
        <v>20</v>
      </c>
      <c r="B78">
        <v>67</v>
      </c>
      <c r="E78" t="s">
        <v>14</v>
      </c>
      <c r="F78">
        <v>934</v>
      </c>
    </row>
    <row r="79" spans="1:6" x14ac:dyDescent="0.2">
      <c r="A79" t="s">
        <v>20</v>
      </c>
      <c r="B79">
        <v>154</v>
      </c>
      <c r="E79" t="s">
        <v>14</v>
      </c>
      <c r="F79">
        <v>17</v>
      </c>
    </row>
    <row r="80" spans="1:6" x14ac:dyDescent="0.2">
      <c r="A80" t="s">
        <v>20</v>
      </c>
      <c r="B80">
        <v>1782</v>
      </c>
      <c r="E80" t="s">
        <v>14</v>
      </c>
      <c r="F80">
        <v>2179</v>
      </c>
    </row>
    <row r="81" spans="1:6" x14ac:dyDescent="0.2">
      <c r="A81" t="s">
        <v>20</v>
      </c>
      <c r="B81">
        <v>903</v>
      </c>
      <c r="E81" t="s">
        <v>14</v>
      </c>
      <c r="F81">
        <v>931</v>
      </c>
    </row>
    <row r="82" spans="1:6" x14ac:dyDescent="0.2">
      <c r="A82" t="s">
        <v>20</v>
      </c>
      <c r="B82">
        <v>94</v>
      </c>
      <c r="E82" t="s">
        <v>14</v>
      </c>
      <c r="F82">
        <v>92</v>
      </c>
    </row>
    <row r="83" spans="1:6" x14ac:dyDescent="0.2">
      <c r="A83" t="s">
        <v>20</v>
      </c>
      <c r="B83">
        <v>180</v>
      </c>
      <c r="E83" t="s">
        <v>14</v>
      </c>
      <c r="F83">
        <v>57</v>
      </c>
    </row>
    <row r="84" spans="1:6" x14ac:dyDescent="0.2">
      <c r="A84" t="s">
        <v>20</v>
      </c>
      <c r="B84">
        <v>533</v>
      </c>
      <c r="E84" t="s">
        <v>14</v>
      </c>
      <c r="F84">
        <v>41</v>
      </c>
    </row>
    <row r="85" spans="1:6" x14ac:dyDescent="0.2">
      <c r="A85" t="s">
        <v>20</v>
      </c>
      <c r="B85">
        <v>2443</v>
      </c>
      <c r="E85" t="s">
        <v>14</v>
      </c>
      <c r="F85">
        <v>1</v>
      </c>
    </row>
    <row r="86" spans="1:6" x14ac:dyDescent="0.2">
      <c r="A86" t="s">
        <v>20</v>
      </c>
      <c r="B86">
        <v>89</v>
      </c>
      <c r="E86" t="s">
        <v>14</v>
      </c>
      <c r="F86">
        <v>101</v>
      </c>
    </row>
    <row r="87" spans="1:6" x14ac:dyDescent="0.2">
      <c r="A87" t="s">
        <v>20</v>
      </c>
      <c r="B87">
        <v>159</v>
      </c>
      <c r="E87" t="s">
        <v>14</v>
      </c>
      <c r="F87">
        <v>1335</v>
      </c>
    </row>
    <row r="88" spans="1:6" x14ac:dyDescent="0.2">
      <c r="A88" t="s">
        <v>20</v>
      </c>
      <c r="B88">
        <v>50</v>
      </c>
      <c r="E88" t="s">
        <v>14</v>
      </c>
      <c r="F88">
        <v>15</v>
      </c>
    </row>
    <row r="89" spans="1:6" x14ac:dyDescent="0.2">
      <c r="A89" t="s">
        <v>20</v>
      </c>
      <c r="B89">
        <v>186</v>
      </c>
      <c r="E89" t="s">
        <v>14</v>
      </c>
      <c r="F89">
        <v>454</v>
      </c>
    </row>
    <row r="90" spans="1:6" x14ac:dyDescent="0.2">
      <c r="A90" t="s">
        <v>20</v>
      </c>
      <c r="B90">
        <v>1071</v>
      </c>
      <c r="E90" t="s">
        <v>14</v>
      </c>
      <c r="F90">
        <v>3182</v>
      </c>
    </row>
    <row r="91" spans="1:6" x14ac:dyDescent="0.2">
      <c r="A91" t="s">
        <v>20</v>
      </c>
      <c r="B91">
        <v>117</v>
      </c>
      <c r="E91" t="s">
        <v>14</v>
      </c>
      <c r="F91">
        <v>15</v>
      </c>
    </row>
    <row r="92" spans="1:6" x14ac:dyDescent="0.2">
      <c r="A92" t="s">
        <v>20</v>
      </c>
      <c r="B92">
        <v>70</v>
      </c>
      <c r="E92" t="s">
        <v>14</v>
      </c>
      <c r="F92">
        <v>133</v>
      </c>
    </row>
    <row r="93" spans="1:6" x14ac:dyDescent="0.2">
      <c r="A93" t="s">
        <v>20</v>
      </c>
      <c r="B93">
        <v>135</v>
      </c>
      <c r="E93" t="s">
        <v>14</v>
      </c>
      <c r="F93">
        <v>2062</v>
      </c>
    </row>
    <row r="94" spans="1:6" x14ac:dyDescent="0.2">
      <c r="A94" t="s">
        <v>20</v>
      </c>
      <c r="B94">
        <v>768</v>
      </c>
      <c r="E94" t="s">
        <v>14</v>
      </c>
      <c r="F94">
        <v>29</v>
      </c>
    </row>
    <row r="95" spans="1:6" x14ac:dyDescent="0.2">
      <c r="A95" t="s">
        <v>20</v>
      </c>
      <c r="B95">
        <v>199</v>
      </c>
      <c r="E95" t="s">
        <v>14</v>
      </c>
      <c r="F95">
        <v>132</v>
      </c>
    </row>
    <row r="96" spans="1:6" x14ac:dyDescent="0.2">
      <c r="A96" t="s">
        <v>20</v>
      </c>
      <c r="B96">
        <v>107</v>
      </c>
      <c r="E96" t="s">
        <v>14</v>
      </c>
      <c r="F96">
        <v>137</v>
      </c>
    </row>
    <row r="97" spans="1:6" x14ac:dyDescent="0.2">
      <c r="A97" t="s">
        <v>20</v>
      </c>
      <c r="B97">
        <v>195</v>
      </c>
      <c r="E97" t="s">
        <v>14</v>
      </c>
      <c r="F97">
        <v>908</v>
      </c>
    </row>
    <row r="98" spans="1:6" x14ac:dyDescent="0.2">
      <c r="A98" t="s">
        <v>20</v>
      </c>
      <c r="B98">
        <v>3376</v>
      </c>
      <c r="E98" t="s">
        <v>14</v>
      </c>
      <c r="F98">
        <v>10</v>
      </c>
    </row>
    <row r="99" spans="1:6" x14ac:dyDescent="0.2">
      <c r="A99" t="s">
        <v>20</v>
      </c>
      <c r="B99">
        <v>41</v>
      </c>
      <c r="E99" t="s">
        <v>14</v>
      </c>
      <c r="F99">
        <v>1910</v>
      </c>
    </row>
    <row r="100" spans="1:6" x14ac:dyDescent="0.2">
      <c r="A100" t="s">
        <v>20</v>
      </c>
      <c r="B100">
        <v>1821</v>
      </c>
      <c r="E100" t="s">
        <v>14</v>
      </c>
      <c r="F100">
        <v>38</v>
      </c>
    </row>
    <row r="101" spans="1:6" x14ac:dyDescent="0.2">
      <c r="A101" t="s">
        <v>20</v>
      </c>
      <c r="B101">
        <v>164</v>
      </c>
      <c r="E101" t="s">
        <v>14</v>
      </c>
      <c r="F101">
        <v>104</v>
      </c>
    </row>
    <row r="102" spans="1:6" x14ac:dyDescent="0.2">
      <c r="A102" t="s">
        <v>20</v>
      </c>
      <c r="B102">
        <v>157</v>
      </c>
      <c r="E102" t="s">
        <v>14</v>
      </c>
      <c r="F102">
        <v>49</v>
      </c>
    </row>
    <row r="103" spans="1:6" x14ac:dyDescent="0.2">
      <c r="A103" t="s">
        <v>20</v>
      </c>
      <c r="B103">
        <v>246</v>
      </c>
      <c r="E103" t="s">
        <v>14</v>
      </c>
      <c r="F103">
        <v>1</v>
      </c>
    </row>
    <row r="104" spans="1:6" x14ac:dyDescent="0.2">
      <c r="A104" t="s">
        <v>20</v>
      </c>
      <c r="B104">
        <v>1396</v>
      </c>
      <c r="E104" t="s">
        <v>14</v>
      </c>
      <c r="F104">
        <v>245</v>
      </c>
    </row>
    <row r="105" spans="1:6" x14ac:dyDescent="0.2">
      <c r="A105" t="s">
        <v>20</v>
      </c>
      <c r="B105">
        <v>2506</v>
      </c>
      <c r="E105" t="s">
        <v>14</v>
      </c>
      <c r="F105">
        <v>32</v>
      </c>
    </row>
    <row r="106" spans="1:6" x14ac:dyDescent="0.2">
      <c r="A106" t="s">
        <v>20</v>
      </c>
      <c r="B106">
        <v>244</v>
      </c>
      <c r="E106" t="s">
        <v>14</v>
      </c>
      <c r="F106">
        <v>7</v>
      </c>
    </row>
    <row r="107" spans="1:6" x14ac:dyDescent="0.2">
      <c r="A107" t="s">
        <v>20</v>
      </c>
      <c r="B107">
        <v>146</v>
      </c>
      <c r="E107" t="s">
        <v>14</v>
      </c>
      <c r="F107">
        <v>803</v>
      </c>
    </row>
    <row r="108" spans="1:6" x14ac:dyDescent="0.2">
      <c r="A108" t="s">
        <v>20</v>
      </c>
      <c r="B108">
        <v>1267</v>
      </c>
      <c r="E108" t="s">
        <v>14</v>
      </c>
      <c r="F108">
        <v>16</v>
      </c>
    </row>
    <row r="109" spans="1:6" x14ac:dyDescent="0.2">
      <c r="A109" t="s">
        <v>20</v>
      </c>
      <c r="B109">
        <v>1561</v>
      </c>
      <c r="E109" t="s">
        <v>14</v>
      </c>
      <c r="F109">
        <v>31</v>
      </c>
    </row>
    <row r="110" spans="1:6" x14ac:dyDescent="0.2">
      <c r="A110" t="s">
        <v>20</v>
      </c>
      <c r="B110">
        <v>48</v>
      </c>
      <c r="E110" t="s">
        <v>14</v>
      </c>
      <c r="F110">
        <v>108</v>
      </c>
    </row>
    <row r="111" spans="1:6" x14ac:dyDescent="0.2">
      <c r="A111" t="s">
        <v>20</v>
      </c>
      <c r="B111">
        <v>2739</v>
      </c>
      <c r="E111" t="s">
        <v>14</v>
      </c>
      <c r="F111">
        <v>30</v>
      </c>
    </row>
    <row r="112" spans="1:6" x14ac:dyDescent="0.2">
      <c r="A112" t="s">
        <v>20</v>
      </c>
      <c r="B112">
        <v>3537</v>
      </c>
      <c r="E112" t="s">
        <v>14</v>
      </c>
      <c r="F112">
        <v>17</v>
      </c>
    </row>
    <row r="113" spans="1:6" x14ac:dyDescent="0.2">
      <c r="A113" t="s">
        <v>20</v>
      </c>
      <c r="B113">
        <v>2107</v>
      </c>
      <c r="E113" t="s">
        <v>14</v>
      </c>
      <c r="F113">
        <v>80</v>
      </c>
    </row>
    <row r="114" spans="1:6" x14ac:dyDescent="0.2">
      <c r="A114" t="s">
        <v>20</v>
      </c>
      <c r="B114">
        <v>3318</v>
      </c>
      <c r="E114" t="s">
        <v>14</v>
      </c>
      <c r="F114">
        <v>2468</v>
      </c>
    </row>
    <row r="115" spans="1:6" x14ac:dyDescent="0.2">
      <c r="A115" t="s">
        <v>20</v>
      </c>
      <c r="B115">
        <v>340</v>
      </c>
      <c r="E115" t="s">
        <v>14</v>
      </c>
      <c r="F115">
        <v>26</v>
      </c>
    </row>
    <row r="116" spans="1:6" x14ac:dyDescent="0.2">
      <c r="A116" t="s">
        <v>20</v>
      </c>
      <c r="B116">
        <v>1442</v>
      </c>
      <c r="E116" t="s">
        <v>14</v>
      </c>
      <c r="F116">
        <v>73</v>
      </c>
    </row>
    <row r="117" spans="1:6" x14ac:dyDescent="0.2">
      <c r="A117" t="s">
        <v>20</v>
      </c>
      <c r="B117">
        <v>126</v>
      </c>
      <c r="E117" t="s">
        <v>14</v>
      </c>
      <c r="F117">
        <v>128</v>
      </c>
    </row>
    <row r="118" spans="1:6" x14ac:dyDescent="0.2">
      <c r="A118" t="s">
        <v>20</v>
      </c>
      <c r="B118">
        <v>524</v>
      </c>
      <c r="E118" t="s">
        <v>14</v>
      </c>
      <c r="F118">
        <v>33</v>
      </c>
    </row>
    <row r="119" spans="1:6" x14ac:dyDescent="0.2">
      <c r="A119" t="s">
        <v>20</v>
      </c>
      <c r="B119">
        <v>1989</v>
      </c>
      <c r="E119" t="s">
        <v>14</v>
      </c>
      <c r="F119">
        <v>1072</v>
      </c>
    </row>
    <row r="120" spans="1:6" x14ac:dyDescent="0.2">
      <c r="A120" t="s">
        <v>20</v>
      </c>
      <c r="B120">
        <v>157</v>
      </c>
      <c r="E120" t="s">
        <v>14</v>
      </c>
      <c r="F120">
        <v>393</v>
      </c>
    </row>
    <row r="121" spans="1:6" x14ac:dyDescent="0.2">
      <c r="A121" t="s">
        <v>20</v>
      </c>
      <c r="B121">
        <v>4498</v>
      </c>
      <c r="E121" t="s">
        <v>14</v>
      </c>
      <c r="F121">
        <v>1257</v>
      </c>
    </row>
    <row r="122" spans="1:6" x14ac:dyDescent="0.2">
      <c r="A122" t="s">
        <v>20</v>
      </c>
      <c r="B122">
        <v>80</v>
      </c>
      <c r="E122" t="s">
        <v>14</v>
      </c>
      <c r="F122">
        <v>328</v>
      </c>
    </row>
    <row r="123" spans="1:6" x14ac:dyDescent="0.2">
      <c r="A123" t="s">
        <v>20</v>
      </c>
      <c r="B123">
        <v>43</v>
      </c>
      <c r="E123" t="s">
        <v>14</v>
      </c>
      <c r="F123">
        <v>147</v>
      </c>
    </row>
    <row r="124" spans="1:6" x14ac:dyDescent="0.2">
      <c r="A124" t="s">
        <v>20</v>
      </c>
      <c r="B124">
        <v>2053</v>
      </c>
      <c r="E124" t="s">
        <v>14</v>
      </c>
      <c r="F124">
        <v>830</v>
      </c>
    </row>
    <row r="125" spans="1:6" x14ac:dyDescent="0.2">
      <c r="A125" t="s">
        <v>20</v>
      </c>
      <c r="B125">
        <v>168</v>
      </c>
      <c r="E125" t="s">
        <v>14</v>
      </c>
      <c r="F125">
        <v>331</v>
      </c>
    </row>
    <row r="126" spans="1:6" x14ac:dyDescent="0.2">
      <c r="A126" t="s">
        <v>20</v>
      </c>
      <c r="B126">
        <v>4289</v>
      </c>
      <c r="E126" t="s">
        <v>14</v>
      </c>
      <c r="F126">
        <v>25</v>
      </c>
    </row>
    <row r="127" spans="1:6" x14ac:dyDescent="0.2">
      <c r="A127" t="s">
        <v>20</v>
      </c>
      <c r="B127">
        <v>165</v>
      </c>
      <c r="E127" t="s">
        <v>14</v>
      </c>
      <c r="F127">
        <v>3483</v>
      </c>
    </row>
    <row r="128" spans="1:6" x14ac:dyDescent="0.2">
      <c r="A128" t="s">
        <v>20</v>
      </c>
      <c r="B128">
        <v>1815</v>
      </c>
      <c r="E128" t="s">
        <v>14</v>
      </c>
      <c r="F128">
        <v>923</v>
      </c>
    </row>
    <row r="129" spans="1:6" x14ac:dyDescent="0.2">
      <c r="A129" t="s">
        <v>20</v>
      </c>
      <c r="B129">
        <v>397</v>
      </c>
      <c r="E129" t="s">
        <v>14</v>
      </c>
      <c r="F129">
        <v>1</v>
      </c>
    </row>
    <row r="130" spans="1:6" x14ac:dyDescent="0.2">
      <c r="A130" t="s">
        <v>20</v>
      </c>
      <c r="B130">
        <v>1539</v>
      </c>
      <c r="E130" t="s">
        <v>14</v>
      </c>
      <c r="F130">
        <v>33</v>
      </c>
    </row>
    <row r="131" spans="1:6" x14ac:dyDescent="0.2">
      <c r="A131" t="s">
        <v>20</v>
      </c>
      <c r="B131">
        <v>138</v>
      </c>
      <c r="E131" t="s">
        <v>14</v>
      </c>
      <c r="F131">
        <v>40</v>
      </c>
    </row>
    <row r="132" spans="1:6" x14ac:dyDescent="0.2">
      <c r="A132" t="s">
        <v>20</v>
      </c>
      <c r="B132">
        <v>3594</v>
      </c>
      <c r="E132" t="s">
        <v>14</v>
      </c>
      <c r="F132">
        <v>23</v>
      </c>
    </row>
    <row r="133" spans="1:6" x14ac:dyDescent="0.2">
      <c r="A133" t="s">
        <v>20</v>
      </c>
      <c r="B133">
        <v>5880</v>
      </c>
      <c r="E133" t="s">
        <v>14</v>
      </c>
      <c r="F133">
        <v>75</v>
      </c>
    </row>
    <row r="134" spans="1:6" x14ac:dyDescent="0.2">
      <c r="A134" t="s">
        <v>20</v>
      </c>
      <c r="B134">
        <v>112</v>
      </c>
      <c r="E134" t="s">
        <v>14</v>
      </c>
      <c r="F134">
        <v>2176</v>
      </c>
    </row>
    <row r="135" spans="1:6" x14ac:dyDescent="0.2">
      <c r="A135" t="s">
        <v>20</v>
      </c>
      <c r="B135">
        <v>943</v>
      </c>
      <c r="E135" t="s">
        <v>14</v>
      </c>
      <c r="F135">
        <v>441</v>
      </c>
    </row>
    <row r="136" spans="1:6" x14ac:dyDescent="0.2">
      <c r="A136" t="s">
        <v>20</v>
      </c>
      <c r="B136">
        <v>2468</v>
      </c>
      <c r="E136" t="s">
        <v>14</v>
      </c>
      <c r="F136">
        <v>25</v>
      </c>
    </row>
    <row r="137" spans="1:6" x14ac:dyDescent="0.2">
      <c r="A137" t="s">
        <v>20</v>
      </c>
      <c r="B137">
        <v>2551</v>
      </c>
      <c r="E137" t="s">
        <v>14</v>
      </c>
      <c r="F137">
        <v>127</v>
      </c>
    </row>
    <row r="138" spans="1:6" x14ac:dyDescent="0.2">
      <c r="A138" t="s">
        <v>20</v>
      </c>
      <c r="B138">
        <v>101</v>
      </c>
      <c r="E138" t="s">
        <v>14</v>
      </c>
      <c r="F138">
        <v>355</v>
      </c>
    </row>
    <row r="139" spans="1:6" x14ac:dyDescent="0.2">
      <c r="A139" t="s">
        <v>20</v>
      </c>
      <c r="B139">
        <v>92</v>
      </c>
      <c r="E139" t="s">
        <v>14</v>
      </c>
      <c r="F139">
        <v>44</v>
      </c>
    </row>
    <row r="140" spans="1:6" x14ac:dyDescent="0.2">
      <c r="A140" t="s">
        <v>20</v>
      </c>
      <c r="B140">
        <v>62</v>
      </c>
      <c r="E140" t="s">
        <v>14</v>
      </c>
      <c r="F140">
        <v>67</v>
      </c>
    </row>
    <row r="141" spans="1:6" x14ac:dyDescent="0.2">
      <c r="A141" t="s">
        <v>20</v>
      </c>
      <c r="B141">
        <v>149</v>
      </c>
      <c r="E141" t="s">
        <v>14</v>
      </c>
      <c r="F141">
        <v>1068</v>
      </c>
    </row>
    <row r="142" spans="1:6" x14ac:dyDescent="0.2">
      <c r="A142" t="s">
        <v>20</v>
      </c>
      <c r="B142">
        <v>329</v>
      </c>
      <c r="E142" t="s">
        <v>14</v>
      </c>
      <c r="F142">
        <v>424</v>
      </c>
    </row>
    <row r="143" spans="1:6" x14ac:dyDescent="0.2">
      <c r="A143" t="s">
        <v>20</v>
      </c>
      <c r="B143">
        <v>97</v>
      </c>
      <c r="E143" t="s">
        <v>14</v>
      </c>
      <c r="F143">
        <v>151</v>
      </c>
    </row>
    <row r="144" spans="1:6" x14ac:dyDescent="0.2">
      <c r="A144" t="s">
        <v>20</v>
      </c>
      <c r="B144">
        <v>1784</v>
      </c>
      <c r="E144" t="s">
        <v>14</v>
      </c>
      <c r="F144">
        <v>1608</v>
      </c>
    </row>
    <row r="145" spans="1:6" x14ac:dyDescent="0.2">
      <c r="A145" t="s">
        <v>20</v>
      </c>
      <c r="B145">
        <v>1684</v>
      </c>
      <c r="E145" t="s">
        <v>14</v>
      </c>
      <c r="F145">
        <v>941</v>
      </c>
    </row>
    <row r="146" spans="1:6" x14ac:dyDescent="0.2">
      <c r="A146" t="s">
        <v>20</v>
      </c>
      <c r="B146">
        <v>250</v>
      </c>
      <c r="E146" t="s">
        <v>14</v>
      </c>
      <c r="F146">
        <v>1</v>
      </c>
    </row>
    <row r="147" spans="1:6" x14ac:dyDescent="0.2">
      <c r="A147" t="s">
        <v>20</v>
      </c>
      <c r="B147">
        <v>238</v>
      </c>
      <c r="E147" t="s">
        <v>14</v>
      </c>
      <c r="F147">
        <v>40</v>
      </c>
    </row>
    <row r="148" spans="1:6" x14ac:dyDescent="0.2">
      <c r="A148" t="s">
        <v>20</v>
      </c>
      <c r="B148">
        <v>53</v>
      </c>
      <c r="E148" t="s">
        <v>14</v>
      </c>
      <c r="F148">
        <v>3015</v>
      </c>
    </row>
    <row r="149" spans="1:6" x14ac:dyDescent="0.2">
      <c r="A149" t="s">
        <v>20</v>
      </c>
      <c r="B149">
        <v>214</v>
      </c>
      <c r="E149" t="s">
        <v>14</v>
      </c>
      <c r="F149">
        <v>435</v>
      </c>
    </row>
    <row r="150" spans="1:6" x14ac:dyDescent="0.2">
      <c r="A150" t="s">
        <v>20</v>
      </c>
      <c r="B150">
        <v>222</v>
      </c>
      <c r="E150" t="s">
        <v>14</v>
      </c>
      <c r="F150">
        <v>714</v>
      </c>
    </row>
    <row r="151" spans="1:6" x14ac:dyDescent="0.2">
      <c r="A151" t="s">
        <v>20</v>
      </c>
      <c r="B151">
        <v>1884</v>
      </c>
      <c r="E151" t="s">
        <v>14</v>
      </c>
      <c r="F151">
        <v>5497</v>
      </c>
    </row>
    <row r="152" spans="1:6" x14ac:dyDescent="0.2">
      <c r="A152" t="s">
        <v>20</v>
      </c>
      <c r="B152">
        <v>218</v>
      </c>
      <c r="E152" t="s">
        <v>14</v>
      </c>
      <c r="F152">
        <v>418</v>
      </c>
    </row>
    <row r="153" spans="1:6" x14ac:dyDescent="0.2">
      <c r="A153" t="s">
        <v>20</v>
      </c>
      <c r="B153">
        <v>6465</v>
      </c>
      <c r="E153" t="s">
        <v>14</v>
      </c>
      <c r="F153">
        <v>1439</v>
      </c>
    </row>
    <row r="154" spans="1:6" x14ac:dyDescent="0.2">
      <c r="A154" t="s">
        <v>20</v>
      </c>
      <c r="B154">
        <v>59</v>
      </c>
      <c r="E154" t="s">
        <v>14</v>
      </c>
      <c r="F154">
        <v>15</v>
      </c>
    </row>
    <row r="155" spans="1:6" x14ac:dyDescent="0.2">
      <c r="A155" t="s">
        <v>20</v>
      </c>
      <c r="B155">
        <v>88</v>
      </c>
      <c r="E155" t="s">
        <v>14</v>
      </c>
      <c r="F155">
        <v>1999</v>
      </c>
    </row>
    <row r="156" spans="1:6" x14ac:dyDescent="0.2">
      <c r="A156" t="s">
        <v>20</v>
      </c>
      <c r="B156">
        <v>1697</v>
      </c>
      <c r="E156" t="s">
        <v>14</v>
      </c>
      <c r="F156">
        <v>118</v>
      </c>
    </row>
    <row r="157" spans="1:6" x14ac:dyDescent="0.2">
      <c r="A157" t="s">
        <v>20</v>
      </c>
      <c r="B157">
        <v>92</v>
      </c>
      <c r="E157" t="s">
        <v>14</v>
      </c>
      <c r="F157">
        <v>162</v>
      </c>
    </row>
    <row r="158" spans="1:6" x14ac:dyDescent="0.2">
      <c r="A158" t="s">
        <v>20</v>
      </c>
      <c r="B158">
        <v>186</v>
      </c>
      <c r="E158" t="s">
        <v>14</v>
      </c>
      <c r="F158">
        <v>83</v>
      </c>
    </row>
    <row r="159" spans="1:6" x14ac:dyDescent="0.2">
      <c r="A159" t="s">
        <v>20</v>
      </c>
      <c r="B159">
        <v>138</v>
      </c>
      <c r="E159" t="s">
        <v>14</v>
      </c>
      <c r="F159">
        <v>747</v>
      </c>
    </row>
    <row r="160" spans="1:6" x14ac:dyDescent="0.2">
      <c r="A160" t="s">
        <v>20</v>
      </c>
      <c r="B160">
        <v>261</v>
      </c>
      <c r="E160" t="s">
        <v>14</v>
      </c>
      <c r="F160">
        <v>84</v>
      </c>
    </row>
    <row r="161" spans="1:6" x14ac:dyDescent="0.2">
      <c r="A161" t="s">
        <v>20</v>
      </c>
      <c r="B161">
        <v>107</v>
      </c>
      <c r="E161" t="s">
        <v>14</v>
      </c>
      <c r="F161">
        <v>91</v>
      </c>
    </row>
    <row r="162" spans="1:6" x14ac:dyDescent="0.2">
      <c r="A162" t="s">
        <v>20</v>
      </c>
      <c r="B162">
        <v>199</v>
      </c>
      <c r="E162" t="s">
        <v>14</v>
      </c>
      <c r="F162">
        <v>792</v>
      </c>
    </row>
    <row r="163" spans="1:6" x14ac:dyDescent="0.2">
      <c r="A163" t="s">
        <v>20</v>
      </c>
      <c r="B163">
        <v>5512</v>
      </c>
      <c r="E163" t="s">
        <v>14</v>
      </c>
      <c r="F163">
        <v>32</v>
      </c>
    </row>
    <row r="164" spans="1:6" x14ac:dyDescent="0.2">
      <c r="A164" t="s">
        <v>20</v>
      </c>
      <c r="B164">
        <v>86</v>
      </c>
      <c r="E164" t="s">
        <v>14</v>
      </c>
      <c r="F164">
        <v>186</v>
      </c>
    </row>
    <row r="165" spans="1:6" x14ac:dyDescent="0.2">
      <c r="A165" t="s">
        <v>20</v>
      </c>
      <c r="B165">
        <v>2768</v>
      </c>
      <c r="E165" t="s">
        <v>14</v>
      </c>
      <c r="F165">
        <v>605</v>
      </c>
    </row>
    <row r="166" spans="1:6" x14ac:dyDescent="0.2">
      <c r="A166" t="s">
        <v>20</v>
      </c>
      <c r="B166">
        <v>48</v>
      </c>
      <c r="E166" t="s">
        <v>14</v>
      </c>
      <c r="F166">
        <v>1</v>
      </c>
    </row>
    <row r="167" spans="1:6" x14ac:dyDescent="0.2">
      <c r="A167" t="s">
        <v>20</v>
      </c>
      <c r="B167">
        <v>87</v>
      </c>
      <c r="E167" t="s">
        <v>14</v>
      </c>
      <c r="F167">
        <v>31</v>
      </c>
    </row>
    <row r="168" spans="1:6" x14ac:dyDescent="0.2">
      <c r="A168" t="s">
        <v>20</v>
      </c>
      <c r="B168">
        <v>1894</v>
      </c>
      <c r="E168" t="s">
        <v>14</v>
      </c>
      <c r="F168">
        <v>1181</v>
      </c>
    </row>
    <row r="169" spans="1:6" x14ac:dyDescent="0.2">
      <c r="A169" t="s">
        <v>20</v>
      </c>
      <c r="B169">
        <v>282</v>
      </c>
      <c r="E169" t="s">
        <v>14</v>
      </c>
      <c r="F169">
        <v>39</v>
      </c>
    </row>
    <row r="170" spans="1:6" x14ac:dyDescent="0.2">
      <c r="A170" t="s">
        <v>20</v>
      </c>
      <c r="B170">
        <v>116</v>
      </c>
      <c r="E170" t="s">
        <v>14</v>
      </c>
      <c r="F170">
        <v>46</v>
      </c>
    </row>
    <row r="171" spans="1:6" x14ac:dyDescent="0.2">
      <c r="A171" t="s">
        <v>20</v>
      </c>
      <c r="B171">
        <v>83</v>
      </c>
      <c r="E171" t="s">
        <v>14</v>
      </c>
      <c r="F171">
        <v>105</v>
      </c>
    </row>
    <row r="172" spans="1:6" x14ac:dyDescent="0.2">
      <c r="A172" t="s">
        <v>20</v>
      </c>
      <c r="B172">
        <v>91</v>
      </c>
      <c r="E172" t="s">
        <v>14</v>
      </c>
      <c r="F172">
        <v>535</v>
      </c>
    </row>
    <row r="173" spans="1:6" x14ac:dyDescent="0.2">
      <c r="A173" t="s">
        <v>20</v>
      </c>
      <c r="B173">
        <v>546</v>
      </c>
      <c r="E173" t="s">
        <v>14</v>
      </c>
      <c r="F173">
        <v>16</v>
      </c>
    </row>
    <row r="174" spans="1:6" x14ac:dyDescent="0.2">
      <c r="A174" t="s">
        <v>20</v>
      </c>
      <c r="B174">
        <v>393</v>
      </c>
      <c r="E174" t="s">
        <v>14</v>
      </c>
      <c r="F174">
        <v>575</v>
      </c>
    </row>
    <row r="175" spans="1:6" x14ac:dyDescent="0.2">
      <c r="A175" t="s">
        <v>20</v>
      </c>
      <c r="B175">
        <v>133</v>
      </c>
      <c r="E175" t="s">
        <v>14</v>
      </c>
      <c r="F175">
        <v>1120</v>
      </c>
    </row>
    <row r="176" spans="1:6" x14ac:dyDescent="0.2">
      <c r="A176" t="s">
        <v>20</v>
      </c>
      <c r="B176">
        <v>254</v>
      </c>
      <c r="E176" t="s">
        <v>14</v>
      </c>
      <c r="F176">
        <v>113</v>
      </c>
    </row>
    <row r="177" spans="1:6" x14ac:dyDescent="0.2">
      <c r="A177" t="s">
        <v>20</v>
      </c>
      <c r="B177">
        <v>176</v>
      </c>
      <c r="E177" t="s">
        <v>14</v>
      </c>
      <c r="F177">
        <v>1538</v>
      </c>
    </row>
    <row r="178" spans="1:6" x14ac:dyDescent="0.2">
      <c r="A178" t="s">
        <v>20</v>
      </c>
      <c r="B178">
        <v>337</v>
      </c>
      <c r="E178" t="s">
        <v>14</v>
      </c>
      <c r="F178">
        <v>9</v>
      </c>
    </row>
    <row r="179" spans="1:6" x14ac:dyDescent="0.2">
      <c r="A179" t="s">
        <v>20</v>
      </c>
      <c r="B179">
        <v>107</v>
      </c>
      <c r="E179" t="s">
        <v>14</v>
      </c>
      <c r="F179">
        <v>554</v>
      </c>
    </row>
    <row r="180" spans="1:6" x14ac:dyDescent="0.2">
      <c r="A180" t="s">
        <v>20</v>
      </c>
      <c r="B180">
        <v>183</v>
      </c>
      <c r="E180" t="s">
        <v>14</v>
      </c>
      <c r="F180">
        <v>648</v>
      </c>
    </row>
    <row r="181" spans="1:6" x14ac:dyDescent="0.2">
      <c r="A181" t="s">
        <v>20</v>
      </c>
      <c r="B181">
        <v>72</v>
      </c>
      <c r="E181" t="s">
        <v>14</v>
      </c>
      <c r="F181">
        <v>21</v>
      </c>
    </row>
    <row r="182" spans="1:6" x14ac:dyDescent="0.2">
      <c r="A182" t="s">
        <v>20</v>
      </c>
      <c r="B182">
        <v>295</v>
      </c>
      <c r="E182" t="s">
        <v>14</v>
      </c>
      <c r="F182">
        <v>54</v>
      </c>
    </row>
    <row r="183" spans="1:6" x14ac:dyDescent="0.2">
      <c r="A183" t="s">
        <v>20</v>
      </c>
      <c r="B183">
        <v>142</v>
      </c>
      <c r="E183" t="s">
        <v>14</v>
      </c>
      <c r="F183">
        <v>120</v>
      </c>
    </row>
    <row r="184" spans="1:6" x14ac:dyDescent="0.2">
      <c r="A184" t="s">
        <v>20</v>
      </c>
      <c r="B184">
        <v>85</v>
      </c>
      <c r="E184" t="s">
        <v>14</v>
      </c>
      <c r="F184">
        <v>579</v>
      </c>
    </row>
    <row r="185" spans="1:6" x14ac:dyDescent="0.2">
      <c r="A185" t="s">
        <v>20</v>
      </c>
      <c r="B185">
        <v>659</v>
      </c>
      <c r="E185" t="s">
        <v>14</v>
      </c>
      <c r="F185">
        <v>2072</v>
      </c>
    </row>
    <row r="186" spans="1:6" x14ac:dyDescent="0.2">
      <c r="A186" t="s">
        <v>20</v>
      </c>
      <c r="B186">
        <v>121</v>
      </c>
      <c r="E186" t="s">
        <v>14</v>
      </c>
      <c r="F186">
        <v>0</v>
      </c>
    </row>
    <row r="187" spans="1:6" x14ac:dyDescent="0.2">
      <c r="A187" t="s">
        <v>20</v>
      </c>
      <c r="B187">
        <v>3742</v>
      </c>
      <c r="E187" t="s">
        <v>14</v>
      </c>
      <c r="F187">
        <v>1796</v>
      </c>
    </row>
    <row r="188" spans="1:6" x14ac:dyDescent="0.2">
      <c r="A188" t="s">
        <v>20</v>
      </c>
      <c r="B188">
        <v>223</v>
      </c>
      <c r="E188" t="s">
        <v>14</v>
      </c>
      <c r="F188">
        <v>62</v>
      </c>
    </row>
    <row r="189" spans="1:6" x14ac:dyDescent="0.2">
      <c r="A189" t="s">
        <v>20</v>
      </c>
      <c r="B189">
        <v>133</v>
      </c>
      <c r="E189" t="s">
        <v>14</v>
      </c>
      <c r="F189">
        <v>347</v>
      </c>
    </row>
    <row r="190" spans="1:6" x14ac:dyDescent="0.2">
      <c r="A190" t="s">
        <v>20</v>
      </c>
      <c r="B190">
        <v>5168</v>
      </c>
      <c r="E190" t="s">
        <v>14</v>
      </c>
      <c r="F190">
        <v>19</v>
      </c>
    </row>
    <row r="191" spans="1:6" x14ac:dyDescent="0.2">
      <c r="A191" t="s">
        <v>20</v>
      </c>
      <c r="B191">
        <v>307</v>
      </c>
      <c r="E191" t="s">
        <v>14</v>
      </c>
      <c r="F191">
        <v>1258</v>
      </c>
    </row>
    <row r="192" spans="1:6" x14ac:dyDescent="0.2">
      <c r="A192" t="s">
        <v>20</v>
      </c>
      <c r="B192">
        <v>2441</v>
      </c>
      <c r="E192" t="s">
        <v>14</v>
      </c>
      <c r="F192">
        <v>362</v>
      </c>
    </row>
    <row r="193" spans="1:6" x14ac:dyDescent="0.2">
      <c r="A193" t="s">
        <v>20</v>
      </c>
      <c r="B193">
        <v>1385</v>
      </c>
      <c r="E193" t="s">
        <v>14</v>
      </c>
      <c r="F193">
        <v>133</v>
      </c>
    </row>
    <row r="194" spans="1:6" x14ac:dyDescent="0.2">
      <c r="A194" t="s">
        <v>20</v>
      </c>
      <c r="B194">
        <v>190</v>
      </c>
      <c r="E194" t="s">
        <v>14</v>
      </c>
      <c r="F194">
        <v>846</v>
      </c>
    </row>
    <row r="195" spans="1:6" x14ac:dyDescent="0.2">
      <c r="A195" t="s">
        <v>20</v>
      </c>
      <c r="B195">
        <v>470</v>
      </c>
      <c r="E195" t="s">
        <v>14</v>
      </c>
      <c r="F195">
        <v>10</v>
      </c>
    </row>
    <row r="196" spans="1:6" x14ac:dyDescent="0.2">
      <c r="A196" t="s">
        <v>20</v>
      </c>
      <c r="B196">
        <v>253</v>
      </c>
      <c r="E196" t="s">
        <v>14</v>
      </c>
      <c r="F196">
        <v>191</v>
      </c>
    </row>
    <row r="197" spans="1:6" x14ac:dyDescent="0.2">
      <c r="A197" t="s">
        <v>20</v>
      </c>
      <c r="B197">
        <v>1113</v>
      </c>
      <c r="E197" t="s">
        <v>14</v>
      </c>
      <c r="F197">
        <v>1979</v>
      </c>
    </row>
    <row r="198" spans="1:6" x14ac:dyDescent="0.2">
      <c r="A198" t="s">
        <v>20</v>
      </c>
      <c r="B198">
        <v>2283</v>
      </c>
      <c r="E198" t="s">
        <v>14</v>
      </c>
      <c r="F198">
        <v>63</v>
      </c>
    </row>
    <row r="199" spans="1:6" x14ac:dyDescent="0.2">
      <c r="A199" t="s">
        <v>20</v>
      </c>
      <c r="B199">
        <v>1095</v>
      </c>
      <c r="E199" t="s">
        <v>14</v>
      </c>
      <c r="F199">
        <v>6080</v>
      </c>
    </row>
    <row r="200" spans="1:6" x14ac:dyDescent="0.2">
      <c r="A200" t="s">
        <v>20</v>
      </c>
      <c r="B200">
        <v>1690</v>
      </c>
      <c r="E200" t="s">
        <v>14</v>
      </c>
      <c r="F200">
        <v>80</v>
      </c>
    </row>
    <row r="201" spans="1:6" x14ac:dyDescent="0.2">
      <c r="A201" t="s">
        <v>20</v>
      </c>
      <c r="B201">
        <v>191</v>
      </c>
      <c r="E201" t="s">
        <v>14</v>
      </c>
      <c r="F201">
        <v>9</v>
      </c>
    </row>
    <row r="202" spans="1:6" x14ac:dyDescent="0.2">
      <c r="A202" t="s">
        <v>20</v>
      </c>
      <c r="B202">
        <v>2013</v>
      </c>
      <c r="E202" t="s">
        <v>14</v>
      </c>
      <c r="F202">
        <v>1784</v>
      </c>
    </row>
    <row r="203" spans="1:6" x14ac:dyDescent="0.2">
      <c r="A203" t="s">
        <v>20</v>
      </c>
      <c r="B203">
        <v>1703</v>
      </c>
      <c r="E203" t="s">
        <v>14</v>
      </c>
      <c r="F203">
        <v>243</v>
      </c>
    </row>
    <row r="204" spans="1:6" x14ac:dyDescent="0.2">
      <c r="A204" t="s">
        <v>20</v>
      </c>
      <c r="B204">
        <v>80</v>
      </c>
      <c r="E204" t="s">
        <v>14</v>
      </c>
      <c r="F204">
        <v>1296</v>
      </c>
    </row>
    <row r="205" spans="1:6" x14ac:dyDescent="0.2">
      <c r="A205" t="s">
        <v>20</v>
      </c>
      <c r="B205">
        <v>41</v>
      </c>
      <c r="E205" t="s">
        <v>14</v>
      </c>
      <c r="F205">
        <v>77</v>
      </c>
    </row>
    <row r="206" spans="1:6" x14ac:dyDescent="0.2">
      <c r="A206" t="s">
        <v>20</v>
      </c>
      <c r="B206">
        <v>187</v>
      </c>
      <c r="E206" t="s">
        <v>14</v>
      </c>
      <c r="F206">
        <v>395</v>
      </c>
    </row>
    <row r="207" spans="1:6" x14ac:dyDescent="0.2">
      <c r="A207" t="s">
        <v>20</v>
      </c>
      <c r="B207">
        <v>2875</v>
      </c>
      <c r="E207" t="s">
        <v>14</v>
      </c>
      <c r="F207">
        <v>49</v>
      </c>
    </row>
    <row r="208" spans="1:6" x14ac:dyDescent="0.2">
      <c r="A208" t="s">
        <v>20</v>
      </c>
      <c r="B208">
        <v>88</v>
      </c>
      <c r="E208" t="s">
        <v>14</v>
      </c>
      <c r="F208">
        <v>180</v>
      </c>
    </row>
    <row r="209" spans="1:6" x14ac:dyDescent="0.2">
      <c r="A209" t="s">
        <v>20</v>
      </c>
      <c r="B209">
        <v>191</v>
      </c>
      <c r="E209" t="s">
        <v>14</v>
      </c>
      <c r="F209">
        <v>2690</v>
      </c>
    </row>
    <row r="210" spans="1:6" x14ac:dyDescent="0.2">
      <c r="A210" t="s">
        <v>20</v>
      </c>
      <c r="B210">
        <v>139</v>
      </c>
      <c r="E210" t="s">
        <v>14</v>
      </c>
      <c r="F210">
        <v>2779</v>
      </c>
    </row>
    <row r="211" spans="1:6" x14ac:dyDescent="0.2">
      <c r="A211" t="s">
        <v>20</v>
      </c>
      <c r="B211">
        <v>186</v>
      </c>
      <c r="E211" t="s">
        <v>14</v>
      </c>
      <c r="F211">
        <v>92</v>
      </c>
    </row>
    <row r="212" spans="1:6" x14ac:dyDescent="0.2">
      <c r="A212" t="s">
        <v>20</v>
      </c>
      <c r="B212">
        <v>112</v>
      </c>
      <c r="E212" t="s">
        <v>14</v>
      </c>
      <c r="F212">
        <v>1028</v>
      </c>
    </row>
    <row r="213" spans="1:6" x14ac:dyDescent="0.2">
      <c r="A213" t="s">
        <v>20</v>
      </c>
      <c r="B213">
        <v>101</v>
      </c>
      <c r="E213" t="s">
        <v>14</v>
      </c>
      <c r="F213">
        <v>26</v>
      </c>
    </row>
    <row r="214" spans="1:6" x14ac:dyDescent="0.2">
      <c r="A214" t="s">
        <v>20</v>
      </c>
      <c r="B214">
        <v>206</v>
      </c>
      <c r="E214" t="s">
        <v>14</v>
      </c>
      <c r="F214">
        <v>1790</v>
      </c>
    </row>
    <row r="215" spans="1:6" x14ac:dyDescent="0.2">
      <c r="A215" t="s">
        <v>20</v>
      </c>
      <c r="B215">
        <v>154</v>
      </c>
      <c r="E215" t="s">
        <v>14</v>
      </c>
      <c r="F215">
        <v>37</v>
      </c>
    </row>
    <row r="216" spans="1:6" x14ac:dyDescent="0.2">
      <c r="A216" t="s">
        <v>20</v>
      </c>
      <c r="B216">
        <v>5966</v>
      </c>
      <c r="E216" t="s">
        <v>14</v>
      </c>
      <c r="F216">
        <v>35</v>
      </c>
    </row>
    <row r="217" spans="1:6" x14ac:dyDescent="0.2">
      <c r="A217" t="s">
        <v>20</v>
      </c>
      <c r="B217">
        <v>169</v>
      </c>
      <c r="E217" t="s">
        <v>14</v>
      </c>
      <c r="F217">
        <v>558</v>
      </c>
    </row>
    <row r="218" spans="1:6" x14ac:dyDescent="0.2">
      <c r="A218" t="s">
        <v>20</v>
      </c>
      <c r="B218">
        <v>2106</v>
      </c>
      <c r="E218" t="s">
        <v>14</v>
      </c>
      <c r="F218">
        <v>64</v>
      </c>
    </row>
    <row r="219" spans="1:6" x14ac:dyDescent="0.2">
      <c r="A219" t="s">
        <v>20</v>
      </c>
      <c r="B219">
        <v>131</v>
      </c>
      <c r="E219" t="s">
        <v>14</v>
      </c>
      <c r="F219">
        <v>245</v>
      </c>
    </row>
    <row r="220" spans="1:6" x14ac:dyDescent="0.2">
      <c r="A220" t="s">
        <v>20</v>
      </c>
      <c r="B220">
        <v>84</v>
      </c>
      <c r="E220" t="s">
        <v>14</v>
      </c>
      <c r="F220">
        <v>71</v>
      </c>
    </row>
    <row r="221" spans="1:6" x14ac:dyDescent="0.2">
      <c r="A221" t="s">
        <v>20</v>
      </c>
      <c r="B221">
        <v>155</v>
      </c>
      <c r="E221" t="s">
        <v>14</v>
      </c>
      <c r="F221">
        <v>42</v>
      </c>
    </row>
    <row r="222" spans="1:6" x14ac:dyDescent="0.2">
      <c r="A222" t="s">
        <v>20</v>
      </c>
      <c r="B222">
        <v>189</v>
      </c>
      <c r="E222" t="s">
        <v>14</v>
      </c>
      <c r="F222">
        <v>156</v>
      </c>
    </row>
    <row r="223" spans="1:6" x14ac:dyDescent="0.2">
      <c r="A223" t="s">
        <v>20</v>
      </c>
      <c r="B223">
        <v>4799</v>
      </c>
      <c r="E223" t="s">
        <v>14</v>
      </c>
      <c r="F223">
        <v>1368</v>
      </c>
    </row>
    <row r="224" spans="1:6" x14ac:dyDescent="0.2">
      <c r="A224" t="s">
        <v>20</v>
      </c>
      <c r="B224">
        <v>1137</v>
      </c>
      <c r="E224" t="s">
        <v>14</v>
      </c>
      <c r="F224">
        <v>102</v>
      </c>
    </row>
    <row r="225" spans="1:6" x14ac:dyDescent="0.2">
      <c r="A225" t="s">
        <v>20</v>
      </c>
      <c r="B225">
        <v>1152</v>
      </c>
      <c r="E225" t="s">
        <v>14</v>
      </c>
      <c r="F225">
        <v>86</v>
      </c>
    </row>
    <row r="226" spans="1:6" x14ac:dyDescent="0.2">
      <c r="A226" t="s">
        <v>20</v>
      </c>
      <c r="B226">
        <v>50</v>
      </c>
      <c r="E226" t="s">
        <v>14</v>
      </c>
      <c r="F226">
        <v>253</v>
      </c>
    </row>
    <row r="227" spans="1:6" x14ac:dyDescent="0.2">
      <c r="A227" t="s">
        <v>20</v>
      </c>
      <c r="B227">
        <v>3059</v>
      </c>
      <c r="E227" t="s">
        <v>14</v>
      </c>
      <c r="F227">
        <v>157</v>
      </c>
    </row>
    <row r="228" spans="1:6" x14ac:dyDescent="0.2">
      <c r="A228" t="s">
        <v>20</v>
      </c>
      <c r="B228">
        <v>34</v>
      </c>
      <c r="E228" t="s">
        <v>14</v>
      </c>
      <c r="F228">
        <v>183</v>
      </c>
    </row>
    <row r="229" spans="1:6" x14ac:dyDescent="0.2">
      <c r="A229" t="s">
        <v>20</v>
      </c>
      <c r="B229">
        <v>220</v>
      </c>
      <c r="E229" t="s">
        <v>14</v>
      </c>
      <c r="F229">
        <v>82</v>
      </c>
    </row>
    <row r="230" spans="1:6" x14ac:dyDescent="0.2">
      <c r="A230" t="s">
        <v>20</v>
      </c>
      <c r="B230">
        <v>1604</v>
      </c>
      <c r="E230" t="s">
        <v>14</v>
      </c>
      <c r="F230">
        <v>1</v>
      </c>
    </row>
    <row r="231" spans="1:6" x14ac:dyDescent="0.2">
      <c r="A231" t="s">
        <v>20</v>
      </c>
      <c r="B231">
        <v>454</v>
      </c>
      <c r="E231" t="s">
        <v>14</v>
      </c>
      <c r="F231">
        <v>1198</v>
      </c>
    </row>
    <row r="232" spans="1:6" x14ac:dyDescent="0.2">
      <c r="A232" t="s">
        <v>20</v>
      </c>
      <c r="B232">
        <v>123</v>
      </c>
      <c r="E232" t="s">
        <v>14</v>
      </c>
      <c r="F232">
        <v>648</v>
      </c>
    </row>
    <row r="233" spans="1:6" x14ac:dyDescent="0.2">
      <c r="A233" t="s">
        <v>20</v>
      </c>
      <c r="B233">
        <v>299</v>
      </c>
      <c r="E233" t="s">
        <v>14</v>
      </c>
      <c r="F233">
        <v>64</v>
      </c>
    </row>
    <row r="234" spans="1:6" x14ac:dyDescent="0.2">
      <c r="A234" t="s">
        <v>20</v>
      </c>
      <c r="B234">
        <v>2237</v>
      </c>
      <c r="E234" t="s">
        <v>14</v>
      </c>
      <c r="F234">
        <v>62</v>
      </c>
    </row>
    <row r="235" spans="1:6" x14ac:dyDescent="0.2">
      <c r="A235" t="s">
        <v>20</v>
      </c>
      <c r="B235">
        <v>645</v>
      </c>
      <c r="E235" t="s">
        <v>14</v>
      </c>
      <c r="F235">
        <v>750</v>
      </c>
    </row>
    <row r="236" spans="1:6" x14ac:dyDescent="0.2">
      <c r="A236" t="s">
        <v>20</v>
      </c>
      <c r="B236">
        <v>484</v>
      </c>
      <c r="E236" t="s">
        <v>14</v>
      </c>
      <c r="F236">
        <v>105</v>
      </c>
    </row>
    <row r="237" spans="1:6" x14ac:dyDescent="0.2">
      <c r="A237" t="s">
        <v>20</v>
      </c>
      <c r="B237">
        <v>154</v>
      </c>
      <c r="E237" t="s">
        <v>14</v>
      </c>
      <c r="F237">
        <v>2604</v>
      </c>
    </row>
    <row r="238" spans="1:6" x14ac:dyDescent="0.2">
      <c r="A238" t="s">
        <v>20</v>
      </c>
      <c r="B238">
        <v>82</v>
      </c>
      <c r="E238" t="s">
        <v>14</v>
      </c>
      <c r="F238">
        <v>65</v>
      </c>
    </row>
    <row r="239" spans="1:6" x14ac:dyDescent="0.2">
      <c r="A239" t="s">
        <v>20</v>
      </c>
      <c r="B239">
        <v>134</v>
      </c>
      <c r="E239" t="s">
        <v>14</v>
      </c>
      <c r="F239">
        <v>94</v>
      </c>
    </row>
    <row r="240" spans="1:6" x14ac:dyDescent="0.2">
      <c r="A240" t="s">
        <v>20</v>
      </c>
      <c r="B240">
        <v>5203</v>
      </c>
      <c r="E240" t="s">
        <v>14</v>
      </c>
      <c r="F240">
        <v>257</v>
      </c>
    </row>
    <row r="241" spans="1:6" x14ac:dyDescent="0.2">
      <c r="A241" t="s">
        <v>20</v>
      </c>
      <c r="B241">
        <v>94</v>
      </c>
      <c r="E241" t="s">
        <v>14</v>
      </c>
      <c r="F241">
        <v>2928</v>
      </c>
    </row>
    <row r="242" spans="1:6" x14ac:dyDescent="0.2">
      <c r="A242" t="s">
        <v>20</v>
      </c>
      <c r="B242">
        <v>205</v>
      </c>
      <c r="E242" t="s">
        <v>14</v>
      </c>
      <c r="F242">
        <v>4697</v>
      </c>
    </row>
    <row r="243" spans="1:6" x14ac:dyDescent="0.2">
      <c r="A243" t="s">
        <v>20</v>
      </c>
      <c r="B243">
        <v>92</v>
      </c>
      <c r="E243" t="s">
        <v>14</v>
      </c>
      <c r="F243">
        <v>2915</v>
      </c>
    </row>
    <row r="244" spans="1:6" x14ac:dyDescent="0.2">
      <c r="A244" t="s">
        <v>20</v>
      </c>
      <c r="B244">
        <v>219</v>
      </c>
      <c r="E244" t="s">
        <v>14</v>
      </c>
      <c r="F244">
        <v>18</v>
      </c>
    </row>
    <row r="245" spans="1:6" x14ac:dyDescent="0.2">
      <c r="A245" t="s">
        <v>20</v>
      </c>
      <c r="B245">
        <v>2526</v>
      </c>
      <c r="E245" t="s">
        <v>14</v>
      </c>
      <c r="F245">
        <v>602</v>
      </c>
    </row>
    <row r="246" spans="1:6" x14ac:dyDescent="0.2">
      <c r="A246" t="s">
        <v>20</v>
      </c>
      <c r="B246">
        <v>94</v>
      </c>
      <c r="E246" t="s">
        <v>14</v>
      </c>
      <c r="F246">
        <v>1</v>
      </c>
    </row>
    <row r="247" spans="1:6" x14ac:dyDescent="0.2">
      <c r="A247" t="s">
        <v>20</v>
      </c>
      <c r="B247">
        <v>1713</v>
      </c>
      <c r="E247" t="s">
        <v>14</v>
      </c>
      <c r="F247">
        <v>3868</v>
      </c>
    </row>
    <row r="248" spans="1:6" x14ac:dyDescent="0.2">
      <c r="A248" t="s">
        <v>20</v>
      </c>
      <c r="B248">
        <v>249</v>
      </c>
      <c r="E248" t="s">
        <v>14</v>
      </c>
      <c r="F248">
        <v>504</v>
      </c>
    </row>
    <row r="249" spans="1:6" x14ac:dyDescent="0.2">
      <c r="A249" t="s">
        <v>20</v>
      </c>
      <c r="B249">
        <v>192</v>
      </c>
      <c r="E249" t="s">
        <v>14</v>
      </c>
      <c r="F249">
        <v>14</v>
      </c>
    </row>
    <row r="250" spans="1:6" x14ac:dyDescent="0.2">
      <c r="A250" t="s">
        <v>20</v>
      </c>
      <c r="B250">
        <v>247</v>
      </c>
      <c r="E250" t="s">
        <v>14</v>
      </c>
      <c r="F250">
        <v>750</v>
      </c>
    </row>
    <row r="251" spans="1:6" x14ac:dyDescent="0.2">
      <c r="A251" t="s">
        <v>20</v>
      </c>
      <c r="B251">
        <v>2293</v>
      </c>
      <c r="E251" t="s">
        <v>14</v>
      </c>
      <c r="F251">
        <v>77</v>
      </c>
    </row>
    <row r="252" spans="1:6" x14ac:dyDescent="0.2">
      <c r="A252" t="s">
        <v>20</v>
      </c>
      <c r="B252">
        <v>3131</v>
      </c>
      <c r="E252" t="s">
        <v>14</v>
      </c>
      <c r="F252">
        <v>752</v>
      </c>
    </row>
    <row r="253" spans="1:6" x14ac:dyDescent="0.2">
      <c r="A253" t="s">
        <v>20</v>
      </c>
      <c r="B253">
        <v>143</v>
      </c>
      <c r="E253" t="s">
        <v>14</v>
      </c>
      <c r="F253">
        <v>131</v>
      </c>
    </row>
    <row r="254" spans="1:6" x14ac:dyDescent="0.2">
      <c r="A254" t="s">
        <v>20</v>
      </c>
      <c r="B254">
        <v>296</v>
      </c>
      <c r="E254" t="s">
        <v>14</v>
      </c>
      <c r="F254">
        <v>87</v>
      </c>
    </row>
    <row r="255" spans="1:6" x14ac:dyDescent="0.2">
      <c r="A255" t="s">
        <v>20</v>
      </c>
      <c r="B255">
        <v>170</v>
      </c>
      <c r="E255" t="s">
        <v>14</v>
      </c>
      <c r="F255">
        <v>1063</v>
      </c>
    </row>
    <row r="256" spans="1:6" x14ac:dyDescent="0.2">
      <c r="A256" t="s">
        <v>20</v>
      </c>
      <c r="B256">
        <v>86</v>
      </c>
      <c r="E256" t="s">
        <v>14</v>
      </c>
      <c r="F256">
        <v>76</v>
      </c>
    </row>
    <row r="257" spans="1:6" x14ac:dyDescent="0.2">
      <c r="A257" t="s">
        <v>20</v>
      </c>
      <c r="B257">
        <v>6286</v>
      </c>
      <c r="E257" t="s">
        <v>14</v>
      </c>
      <c r="F257">
        <v>4428</v>
      </c>
    </row>
    <row r="258" spans="1:6" x14ac:dyDescent="0.2">
      <c r="A258" t="s">
        <v>20</v>
      </c>
      <c r="B258">
        <v>3727</v>
      </c>
      <c r="E258" t="s">
        <v>14</v>
      </c>
      <c r="F258">
        <v>58</v>
      </c>
    </row>
    <row r="259" spans="1:6" x14ac:dyDescent="0.2">
      <c r="A259" t="s">
        <v>20</v>
      </c>
      <c r="B259">
        <v>1605</v>
      </c>
      <c r="E259" t="s">
        <v>14</v>
      </c>
      <c r="F259">
        <v>111</v>
      </c>
    </row>
    <row r="260" spans="1:6" x14ac:dyDescent="0.2">
      <c r="A260" t="s">
        <v>20</v>
      </c>
      <c r="B260">
        <v>2120</v>
      </c>
      <c r="E260" t="s">
        <v>14</v>
      </c>
      <c r="F260">
        <v>2955</v>
      </c>
    </row>
    <row r="261" spans="1:6" x14ac:dyDescent="0.2">
      <c r="A261" t="s">
        <v>20</v>
      </c>
      <c r="B261">
        <v>50</v>
      </c>
      <c r="E261" t="s">
        <v>14</v>
      </c>
      <c r="F261">
        <v>1657</v>
      </c>
    </row>
    <row r="262" spans="1:6" x14ac:dyDescent="0.2">
      <c r="A262" t="s">
        <v>20</v>
      </c>
      <c r="B262">
        <v>2080</v>
      </c>
      <c r="E262" t="s">
        <v>14</v>
      </c>
      <c r="F262">
        <v>926</v>
      </c>
    </row>
    <row r="263" spans="1:6" x14ac:dyDescent="0.2">
      <c r="A263" t="s">
        <v>20</v>
      </c>
      <c r="B263">
        <v>2105</v>
      </c>
      <c r="E263" t="s">
        <v>14</v>
      </c>
      <c r="F263">
        <v>77</v>
      </c>
    </row>
    <row r="264" spans="1:6" x14ac:dyDescent="0.2">
      <c r="A264" t="s">
        <v>20</v>
      </c>
      <c r="B264">
        <v>2436</v>
      </c>
      <c r="E264" t="s">
        <v>14</v>
      </c>
      <c r="F264">
        <v>1748</v>
      </c>
    </row>
    <row r="265" spans="1:6" x14ac:dyDescent="0.2">
      <c r="A265" t="s">
        <v>20</v>
      </c>
      <c r="B265">
        <v>80</v>
      </c>
      <c r="E265" t="s">
        <v>14</v>
      </c>
      <c r="F265">
        <v>79</v>
      </c>
    </row>
    <row r="266" spans="1:6" x14ac:dyDescent="0.2">
      <c r="A266" t="s">
        <v>20</v>
      </c>
      <c r="B266">
        <v>42</v>
      </c>
      <c r="E266" t="s">
        <v>14</v>
      </c>
      <c r="F266">
        <v>889</v>
      </c>
    </row>
    <row r="267" spans="1:6" x14ac:dyDescent="0.2">
      <c r="A267" t="s">
        <v>20</v>
      </c>
      <c r="B267">
        <v>139</v>
      </c>
      <c r="E267" t="s">
        <v>14</v>
      </c>
      <c r="F267">
        <v>56</v>
      </c>
    </row>
    <row r="268" spans="1:6" x14ac:dyDescent="0.2">
      <c r="A268" t="s">
        <v>20</v>
      </c>
      <c r="B268">
        <v>159</v>
      </c>
      <c r="E268" t="s">
        <v>14</v>
      </c>
      <c r="F268">
        <v>1</v>
      </c>
    </row>
    <row r="269" spans="1:6" x14ac:dyDescent="0.2">
      <c r="A269" t="s">
        <v>20</v>
      </c>
      <c r="B269">
        <v>381</v>
      </c>
      <c r="E269" t="s">
        <v>14</v>
      </c>
      <c r="F269">
        <v>83</v>
      </c>
    </row>
    <row r="270" spans="1:6" x14ac:dyDescent="0.2">
      <c r="A270" t="s">
        <v>20</v>
      </c>
      <c r="B270">
        <v>194</v>
      </c>
      <c r="E270" t="s">
        <v>14</v>
      </c>
      <c r="F270">
        <v>2025</v>
      </c>
    </row>
    <row r="271" spans="1:6" x14ac:dyDescent="0.2">
      <c r="A271" t="s">
        <v>20</v>
      </c>
      <c r="B271">
        <v>106</v>
      </c>
      <c r="E271" t="s">
        <v>14</v>
      </c>
      <c r="F271">
        <v>14</v>
      </c>
    </row>
    <row r="272" spans="1:6" x14ac:dyDescent="0.2">
      <c r="A272" t="s">
        <v>20</v>
      </c>
      <c r="B272">
        <v>142</v>
      </c>
      <c r="E272" t="s">
        <v>14</v>
      </c>
      <c r="F272">
        <v>656</v>
      </c>
    </row>
    <row r="273" spans="1:6" x14ac:dyDescent="0.2">
      <c r="A273" t="s">
        <v>20</v>
      </c>
      <c r="B273">
        <v>211</v>
      </c>
      <c r="E273" t="s">
        <v>14</v>
      </c>
      <c r="F273">
        <v>1596</v>
      </c>
    </row>
    <row r="274" spans="1:6" x14ac:dyDescent="0.2">
      <c r="A274" t="s">
        <v>20</v>
      </c>
      <c r="B274">
        <v>2756</v>
      </c>
      <c r="E274" t="s">
        <v>14</v>
      </c>
      <c r="F274">
        <v>10</v>
      </c>
    </row>
    <row r="275" spans="1:6" x14ac:dyDescent="0.2">
      <c r="A275" t="s">
        <v>20</v>
      </c>
      <c r="B275">
        <v>173</v>
      </c>
      <c r="E275" t="s">
        <v>14</v>
      </c>
      <c r="F275">
        <v>1121</v>
      </c>
    </row>
    <row r="276" spans="1:6" x14ac:dyDescent="0.2">
      <c r="A276" t="s">
        <v>20</v>
      </c>
      <c r="B276">
        <v>87</v>
      </c>
      <c r="E276" t="s">
        <v>14</v>
      </c>
      <c r="F276">
        <v>15</v>
      </c>
    </row>
    <row r="277" spans="1:6" x14ac:dyDescent="0.2">
      <c r="A277" t="s">
        <v>20</v>
      </c>
      <c r="B277">
        <v>1572</v>
      </c>
      <c r="E277" t="s">
        <v>14</v>
      </c>
      <c r="F277">
        <v>191</v>
      </c>
    </row>
    <row r="278" spans="1:6" x14ac:dyDescent="0.2">
      <c r="A278" t="s">
        <v>20</v>
      </c>
      <c r="B278">
        <v>2346</v>
      </c>
      <c r="E278" t="s">
        <v>14</v>
      </c>
      <c r="F278">
        <v>16</v>
      </c>
    </row>
    <row r="279" spans="1:6" x14ac:dyDescent="0.2">
      <c r="A279" t="s">
        <v>20</v>
      </c>
      <c r="B279">
        <v>115</v>
      </c>
      <c r="E279" t="s">
        <v>14</v>
      </c>
      <c r="F279">
        <v>17</v>
      </c>
    </row>
    <row r="280" spans="1:6" x14ac:dyDescent="0.2">
      <c r="A280" t="s">
        <v>20</v>
      </c>
      <c r="B280">
        <v>85</v>
      </c>
      <c r="E280" t="s">
        <v>14</v>
      </c>
      <c r="F280">
        <v>34</v>
      </c>
    </row>
    <row r="281" spans="1:6" x14ac:dyDescent="0.2">
      <c r="A281" t="s">
        <v>20</v>
      </c>
      <c r="B281">
        <v>144</v>
      </c>
      <c r="E281" t="s">
        <v>14</v>
      </c>
      <c r="F281">
        <v>1</v>
      </c>
    </row>
    <row r="282" spans="1:6" x14ac:dyDescent="0.2">
      <c r="A282" t="s">
        <v>20</v>
      </c>
      <c r="B282">
        <v>2443</v>
      </c>
      <c r="E282" t="s">
        <v>14</v>
      </c>
      <c r="F282">
        <v>1274</v>
      </c>
    </row>
    <row r="283" spans="1:6" x14ac:dyDescent="0.2">
      <c r="A283" t="s">
        <v>20</v>
      </c>
      <c r="B283">
        <v>64</v>
      </c>
      <c r="E283" t="s">
        <v>14</v>
      </c>
      <c r="F283">
        <v>210</v>
      </c>
    </row>
    <row r="284" spans="1:6" x14ac:dyDescent="0.2">
      <c r="A284" t="s">
        <v>20</v>
      </c>
      <c r="B284">
        <v>268</v>
      </c>
      <c r="E284" t="s">
        <v>14</v>
      </c>
      <c r="F284">
        <v>248</v>
      </c>
    </row>
    <row r="285" spans="1:6" x14ac:dyDescent="0.2">
      <c r="A285" t="s">
        <v>20</v>
      </c>
      <c r="B285">
        <v>195</v>
      </c>
      <c r="E285" t="s">
        <v>14</v>
      </c>
      <c r="F285">
        <v>513</v>
      </c>
    </row>
    <row r="286" spans="1:6" x14ac:dyDescent="0.2">
      <c r="A286" t="s">
        <v>20</v>
      </c>
      <c r="B286">
        <v>186</v>
      </c>
      <c r="E286" t="s">
        <v>14</v>
      </c>
      <c r="F286">
        <v>3410</v>
      </c>
    </row>
    <row r="287" spans="1:6" x14ac:dyDescent="0.2">
      <c r="A287" t="s">
        <v>20</v>
      </c>
      <c r="B287">
        <v>460</v>
      </c>
      <c r="E287" t="s">
        <v>14</v>
      </c>
      <c r="F287">
        <v>10</v>
      </c>
    </row>
    <row r="288" spans="1:6" x14ac:dyDescent="0.2">
      <c r="A288" t="s">
        <v>20</v>
      </c>
      <c r="B288">
        <v>2528</v>
      </c>
      <c r="E288" t="s">
        <v>14</v>
      </c>
      <c r="F288">
        <v>2201</v>
      </c>
    </row>
    <row r="289" spans="1:6" x14ac:dyDescent="0.2">
      <c r="A289" t="s">
        <v>20</v>
      </c>
      <c r="B289">
        <v>3657</v>
      </c>
      <c r="E289" t="s">
        <v>14</v>
      </c>
      <c r="F289">
        <v>676</v>
      </c>
    </row>
    <row r="290" spans="1:6" x14ac:dyDescent="0.2">
      <c r="A290" t="s">
        <v>20</v>
      </c>
      <c r="B290">
        <v>131</v>
      </c>
      <c r="E290" t="s">
        <v>14</v>
      </c>
      <c r="F290">
        <v>831</v>
      </c>
    </row>
    <row r="291" spans="1:6" x14ac:dyDescent="0.2">
      <c r="A291" t="s">
        <v>20</v>
      </c>
      <c r="B291">
        <v>239</v>
      </c>
      <c r="E291" t="s">
        <v>14</v>
      </c>
      <c r="F291">
        <v>859</v>
      </c>
    </row>
    <row r="292" spans="1:6" x14ac:dyDescent="0.2">
      <c r="A292" t="s">
        <v>20</v>
      </c>
      <c r="B292">
        <v>78</v>
      </c>
      <c r="E292" t="s">
        <v>14</v>
      </c>
      <c r="F292">
        <v>45</v>
      </c>
    </row>
    <row r="293" spans="1:6" x14ac:dyDescent="0.2">
      <c r="A293" t="s">
        <v>20</v>
      </c>
      <c r="B293">
        <v>1773</v>
      </c>
      <c r="E293" t="s">
        <v>14</v>
      </c>
      <c r="F293">
        <v>6</v>
      </c>
    </row>
    <row r="294" spans="1:6" x14ac:dyDescent="0.2">
      <c r="A294" t="s">
        <v>20</v>
      </c>
      <c r="B294">
        <v>32</v>
      </c>
      <c r="E294" t="s">
        <v>14</v>
      </c>
      <c r="F294">
        <v>7</v>
      </c>
    </row>
    <row r="295" spans="1:6" x14ac:dyDescent="0.2">
      <c r="A295" t="s">
        <v>20</v>
      </c>
      <c r="B295">
        <v>369</v>
      </c>
      <c r="E295" t="s">
        <v>14</v>
      </c>
      <c r="F295">
        <v>31</v>
      </c>
    </row>
    <row r="296" spans="1:6" x14ac:dyDescent="0.2">
      <c r="A296" t="s">
        <v>20</v>
      </c>
      <c r="B296">
        <v>89</v>
      </c>
      <c r="E296" t="s">
        <v>14</v>
      </c>
      <c r="F296">
        <v>78</v>
      </c>
    </row>
    <row r="297" spans="1:6" x14ac:dyDescent="0.2">
      <c r="A297" t="s">
        <v>20</v>
      </c>
      <c r="B297">
        <v>147</v>
      </c>
      <c r="E297" t="s">
        <v>14</v>
      </c>
      <c r="F297">
        <v>1225</v>
      </c>
    </row>
    <row r="298" spans="1:6" x14ac:dyDescent="0.2">
      <c r="A298" t="s">
        <v>20</v>
      </c>
      <c r="B298">
        <v>126</v>
      </c>
      <c r="E298" t="s">
        <v>14</v>
      </c>
      <c r="F298">
        <v>1</v>
      </c>
    </row>
    <row r="299" spans="1:6" x14ac:dyDescent="0.2">
      <c r="A299" t="s">
        <v>20</v>
      </c>
      <c r="B299">
        <v>2218</v>
      </c>
      <c r="E299" t="s">
        <v>14</v>
      </c>
      <c r="F299">
        <v>67</v>
      </c>
    </row>
    <row r="300" spans="1:6" x14ac:dyDescent="0.2">
      <c r="A300" t="s">
        <v>20</v>
      </c>
      <c r="B300">
        <v>202</v>
      </c>
      <c r="E300" t="s">
        <v>14</v>
      </c>
      <c r="F300">
        <v>19</v>
      </c>
    </row>
    <row r="301" spans="1:6" x14ac:dyDescent="0.2">
      <c r="A301" t="s">
        <v>20</v>
      </c>
      <c r="B301">
        <v>140</v>
      </c>
      <c r="E301" t="s">
        <v>14</v>
      </c>
      <c r="F301">
        <v>2108</v>
      </c>
    </row>
    <row r="302" spans="1:6" x14ac:dyDescent="0.2">
      <c r="A302" t="s">
        <v>20</v>
      </c>
      <c r="B302">
        <v>1052</v>
      </c>
      <c r="E302" t="s">
        <v>14</v>
      </c>
      <c r="F302">
        <v>679</v>
      </c>
    </row>
    <row r="303" spans="1:6" x14ac:dyDescent="0.2">
      <c r="A303" t="s">
        <v>20</v>
      </c>
      <c r="B303">
        <v>247</v>
      </c>
      <c r="E303" t="s">
        <v>14</v>
      </c>
      <c r="F303">
        <v>36</v>
      </c>
    </row>
    <row r="304" spans="1:6" x14ac:dyDescent="0.2">
      <c r="A304" t="s">
        <v>20</v>
      </c>
      <c r="B304">
        <v>84</v>
      </c>
      <c r="E304" t="s">
        <v>14</v>
      </c>
      <c r="F304">
        <v>47</v>
      </c>
    </row>
    <row r="305" spans="1:6" x14ac:dyDescent="0.2">
      <c r="A305" t="s">
        <v>20</v>
      </c>
      <c r="B305">
        <v>88</v>
      </c>
      <c r="E305" t="s">
        <v>14</v>
      </c>
      <c r="F305">
        <v>70</v>
      </c>
    </row>
    <row r="306" spans="1:6" x14ac:dyDescent="0.2">
      <c r="A306" t="s">
        <v>20</v>
      </c>
      <c r="B306">
        <v>156</v>
      </c>
      <c r="E306" t="s">
        <v>14</v>
      </c>
      <c r="F306">
        <v>154</v>
      </c>
    </row>
    <row r="307" spans="1:6" x14ac:dyDescent="0.2">
      <c r="A307" t="s">
        <v>20</v>
      </c>
      <c r="B307">
        <v>2985</v>
      </c>
      <c r="E307" t="s">
        <v>14</v>
      </c>
      <c r="F307">
        <v>22</v>
      </c>
    </row>
    <row r="308" spans="1:6" x14ac:dyDescent="0.2">
      <c r="A308" t="s">
        <v>20</v>
      </c>
      <c r="B308">
        <v>762</v>
      </c>
      <c r="E308" t="s">
        <v>14</v>
      </c>
      <c r="F308">
        <v>1758</v>
      </c>
    </row>
    <row r="309" spans="1:6" x14ac:dyDescent="0.2">
      <c r="A309" t="s">
        <v>20</v>
      </c>
      <c r="B309">
        <v>554</v>
      </c>
      <c r="E309" t="s">
        <v>14</v>
      </c>
      <c r="F309">
        <v>94</v>
      </c>
    </row>
    <row r="310" spans="1:6" x14ac:dyDescent="0.2">
      <c r="A310" t="s">
        <v>20</v>
      </c>
      <c r="B310">
        <v>135</v>
      </c>
      <c r="E310" t="s">
        <v>14</v>
      </c>
      <c r="F310">
        <v>33</v>
      </c>
    </row>
    <row r="311" spans="1:6" x14ac:dyDescent="0.2">
      <c r="A311" t="s">
        <v>20</v>
      </c>
      <c r="B311">
        <v>122</v>
      </c>
      <c r="E311" t="s">
        <v>14</v>
      </c>
      <c r="F311">
        <v>1</v>
      </c>
    </row>
    <row r="312" spans="1:6" x14ac:dyDescent="0.2">
      <c r="A312" t="s">
        <v>20</v>
      </c>
      <c r="B312">
        <v>221</v>
      </c>
      <c r="E312" t="s">
        <v>14</v>
      </c>
      <c r="F312">
        <v>31</v>
      </c>
    </row>
    <row r="313" spans="1:6" x14ac:dyDescent="0.2">
      <c r="A313" t="s">
        <v>20</v>
      </c>
      <c r="B313">
        <v>126</v>
      </c>
      <c r="E313" t="s">
        <v>14</v>
      </c>
      <c r="F313">
        <v>35</v>
      </c>
    </row>
    <row r="314" spans="1:6" x14ac:dyDescent="0.2">
      <c r="A314" t="s">
        <v>20</v>
      </c>
      <c r="B314">
        <v>1022</v>
      </c>
      <c r="E314" t="s">
        <v>14</v>
      </c>
      <c r="F314">
        <v>63</v>
      </c>
    </row>
    <row r="315" spans="1:6" x14ac:dyDescent="0.2">
      <c r="A315" t="s">
        <v>20</v>
      </c>
      <c r="B315">
        <v>3177</v>
      </c>
      <c r="E315" t="s">
        <v>14</v>
      </c>
      <c r="F315">
        <v>526</v>
      </c>
    </row>
    <row r="316" spans="1:6" x14ac:dyDescent="0.2">
      <c r="A316" t="s">
        <v>20</v>
      </c>
      <c r="B316">
        <v>198</v>
      </c>
      <c r="E316" t="s">
        <v>14</v>
      </c>
      <c r="F316">
        <v>121</v>
      </c>
    </row>
    <row r="317" spans="1:6" x14ac:dyDescent="0.2">
      <c r="A317" t="s">
        <v>20</v>
      </c>
      <c r="B317">
        <v>85</v>
      </c>
      <c r="E317" t="s">
        <v>14</v>
      </c>
      <c r="F317">
        <v>67</v>
      </c>
    </row>
    <row r="318" spans="1:6" x14ac:dyDescent="0.2">
      <c r="A318" t="s">
        <v>20</v>
      </c>
      <c r="B318">
        <v>3596</v>
      </c>
      <c r="E318" t="s">
        <v>14</v>
      </c>
      <c r="F318">
        <v>57</v>
      </c>
    </row>
    <row r="319" spans="1:6" x14ac:dyDescent="0.2">
      <c r="A319" t="s">
        <v>20</v>
      </c>
      <c r="B319">
        <v>244</v>
      </c>
      <c r="E319" t="s">
        <v>14</v>
      </c>
      <c r="F319">
        <v>1229</v>
      </c>
    </row>
    <row r="320" spans="1:6" x14ac:dyDescent="0.2">
      <c r="A320" t="s">
        <v>20</v>
      </c>
      <c r="B320">
        <v>5180</v>
      </c>
      <c r="E320" t="s">
        <v>14</v>
      </c>
      <c r="F320">
        <v>12</v>
      </c>
    </row>
    <row r="321" spans="1:6" x14ac:dyDescent="0.2">
      <c r="A321" t="s">
        <v>20</v>
      </c>
      <c r="B321">
        <v>589</v>
      </c>
      <c r="E321" t="s">
        <v>14</v>
      </c>
      <c r="F321">
        <v>452</v>
      </c>
    </row>
    <row r="322" spans="1:6" x14ac:dyDescent="0.2">
      <c r="A322" t="s">
        <v>20</v>
      </c>
      <c r="B322">
        <v>2725</v>
      </c>
      <c r="E322" t="s">
        <v>14</v>
      </c>
      <c r="F322">
        <v>1886</v>
      </c>
    </row>
    <row r="323" spans="1:6" x14ac:dyDescent="0.2">
      <c r="A323" t="s">
        <v>20</v>
      </c>
      <c r="B323">
        <v>300</v>
      </c>
      <c r="E323" t="s">
        <v>14</v>
      </c>
      <c r="F323">
        <v>1825</v>
      </c>
    </row>
    <row r="324" spans="1:6" x14ac:dyDescent="0.2">
      <c r="A324" t="s">
        <v>20</v>
      </c>
      <c r="B324">
        <v>144</v>
      </c>
      <c r="E324" t="s">
        <v>14</v>
      </c>
      <c r="F324">
        <v>31</v>
      </c>
    </row>
    <row r="325" spans="1:6" x14ac:dyDescent="0.2">
      <c r="A325" t="s">
        <v>20</v>
      </c>
      <c r="B325">
        <v>87</v>
      </c>
      <c r="E325" t="s">
        <v>14</v>
      </c>
      <c r="F325">
        <v>107</v>
      </c>
    </row>
    <row r="326" spans="1:6" x14ac:dyDescent="0.2">
      <c r="A326" t="s">
        <v>20</v>
      </c>
      <c r="B326">
        <v>3116</v>
      </c>
      <c r="E326" t="s">
        <v>14</v>
      </c>
      <c r="F326">
        <v>27</v>
      </c>
    </row>
    <row r="327" spans="1:6" x14ac:dyDescent="0.2">
      <c r="A327" t="s">
        <v>20</v>
      </c>
      <c r="B327">
        <v>909</v>
      </c>
      <c r="E327" t="s">
        <v>14</v>
      </c>
      <c r="F327">
        <v>1221</v>
      </c>
    </row>
    <row r="328" spans="1:6" x14ac:dyDescent="0.2">
      <c r="A328" t="s">
        <v>20</v>
      </c>
      <c r="B328">
        <v>1613</v>
      </c>
      <c r="E328" t="s">
        <v>14</v>
      </c>
      <c r="F328">
        <v>1</v>
      </c>
    </row>
    <row r="329" spans="1:6" x14ac:dyDescent="0.2">
      <c r="A329" t="s">
        <v>20</v>
      </c>
      <c r="B329">
        <v>136</v>
      </c>
      <c r="E329" t="s">
        <v>14</v>
      </c>
      <c r="F329">
        <v>16</v>
      </c>
    </row>
    <row r="330" spans="1:6" x14ac:dyDescent="0.2">
      <c r="A330" t="s">
        <v>20</v>
      </c>
      <c r="B330">
        <v>130</v>
      </c>
      <c r="E330" t="s">
        <v>14</v>
      </c>
      <c r="F330">
        <v>41</v>
      </c>
    </row>
    <row r="331" spans="1:6" x14ac:dyDescent="0.2">
      <c r="A331" t="s">
        <v>20</v>
      </c>
      <c r="B331">
        <v>102</v>
      </c>
      <c r="E331" t="s">
        <v>14</v>
      </c>
      <c r="F331">
        <v>523</v>
      </c>
    </row>
    <row r="332" spans="1:6" x14ac:dyDescent="0.2">
      <c r="A332" t="s">
        <v>20</v>
      </c>
      <c r="B332">
        <v>4006</v>
      </c>
      <c r="E332" t="s">
        <v>14</v>
      </c>
      <c r="F332">
        <v>141</v>
      </c>
    </row>
    <row r="333" spans="1:6" x14ac:dyDescent="0.2">
      <c r="A333" t="s">
        <v>20</v>
      </c>
      <c r="B333">
        <v>1629</v>
      </c>
      <c r="E333" t="s">
        <v>14</v>
      </c>
      <c r="F333">
        <v>52</v>
      </c>
    </row>
    <row r="334" spans="1:6" x14ac:dyDescent="0.2">
      <c r="A334" t="s">
        <v>20</v>
      </c>
      <c r="B334">
        <v>2188</v>
      </c>
      <c r="E334" t="s">
        <v>14</v>
      </c>
      <c r="F334">
        <v>225</v>
      </c>
    </row>
    <row r="335" spans="1:6" x14ac:dyDescent="0.2">
      <c r="A335" t="s">
        <v>20</v>
      </c>
      <c r="B335">
        <v>2409</v>
      </c>
      <c r="E335" t="s">
        <v>14</v>
      </c>
      <c r="F335">
        <v>38</v>
      </c>
    </row>
    <row r="336" spans="1:6" x14ac:dyDescent="0.2">
      <c r="A336" t="s">
        <v>20</v>
      </c>
      <c r="B336">
        <v>194</v>
      </c>
      <c r="E336" t="s">
        <v>14</v>
      </c>
      <c r="F336">
        <v>15</v>
      </c>
    </row>
    <row r="337" spans="1:6" x14ac:dyDescent="0.2">
      <c r="A337" t="s">
        <v>20</v>
      </c>
      <c r="B337">
        <v>1140</v>
      </c>
      <c r="E337" t="s">
        <v>14</v>
      </c>
      <c r="F337">
        <v>37</v>
      </c>
    </row>
    <row r="338" spans="1:6" x14ac:dyDescent="0.2">
      <c r="A338" t="s">
        <v>20</v>
      </c>
      <c r="B338">
        <v>102</v>
      </c>
      <c r="E338" t="s">
        <v>14</v>
      </c>
      <c r="F338">
        <v>112</v>
      </c>
    </row>
    <row r="339" spans="1:6" x14ac:dyDescent="0.2">
      <c r="A339" t="s">
        <v>20</v>
      </c>
      <c r="B339">
        <v>2857</v>
      </c>
      <c r="E339" t="s">
        <v>14</v>
      </c>
      <c r="F339">
        <v>21</v>
      </c>
    </row>
    <row r="340" spans="1:6" x14ac:dyDescent="0.2">
      <c r="A340" t="s">
        <v>20</v>
      </c>
      <c r="B340">
        <v>107</v>
      </c>
      <c r="E340" t="s">
        <v>14</v>
      </c>
      <c r="F340">
        <v>67</v>
      </c>
    </row>
    <row r="341" spans="1:6" x14ac:dyDescent="0.2">
      <c r="A341" t="s">
        <v>20</v>
      </c>
      <c r="B341">
        <v>160</v>
      </c>
      <c r="E341" t="s">
        <v>14</v>
      </c>
      <c r="F341">
        <v>78</v>
      </c>
    </row>
    <row r="342" spans="1:6" x14ac:dyDescent="0.2">
      <c r="A342" t="s">
        <v>20</v>
      </c>
      <c r="B342">
        <v>2230</v>
      </c>
      <c r="E342" t="s">
        <v>14</v>
      </c>
      <c r="F342">
        <v>67</v>
      </c>
    </row>
    <row r="343" spans="1:6" x14ac:dyDescent="0.2">
      <c r="A343" t="s">
        <v>20</v>
      </c>
      <c r="B343">
        <v>316</v>
      </c>
      <c r="E343" t="s">
        <v>14</v>
      </c>
      <c r="F343">
        <v>263</v>
      </c>
    </row>
    <row r="344" spans="1:6" x14ac:dyDescent="0.2">
      <c r="A344" t="s">
        <v>20</v>
      </c>
      <c r="B344">
        <v>117</v>
      </c>
      <c r="E344" t="s">
        <v>14</v>
      </c>
      <c r="F344">
        <v>1691</v>
      </c>
    </row>
    <row r="345" spans="1:6" x14ac:dyDescent="0.2">
      <c r="A345" t="s">
        <v>20</v>
      </c>
      <c r="B345">
        <v>6406</v>
      </c>
      <c r="E345" t="s">
        <v>14</v>
      </c>
      <c r="F345">
        <v>181</v>
      </c>
    </row>
    <row r="346" spans="1:6" x14ac:dyDescent="0.2">
      <c r="A346" t="s">
        <v>20</v>
      </c>
      <c r="B346">
        <v>192</v>
      </c>
      <c r="E346" t="s">
        <v>14</v>
      </c>
      <c r="F346">
        <v>13</v>
      </c>
    </row>
    <row r="347" spans="1:6" x14ac:dyDescent="0.2">
      <c r="A347" t="s">
        <v>20</v>
      </c>
      <c r="B347">
        <v>26</v>
      </c>
      <c r="E347" t="s">
        <v>14</v>
      </c>
      <c r="F347">
        <v>1</v>
      </c>
    </row>
    <row r="348" spans="1:6" x14ac:dyDescent="0.2">
      <c r="A348" t="s">
        <v>20</v>
      </c>
      <c r="B348">
        <v>723</v>
      </c>
      <c r="E348" t="s">
        <v>14</v>
      </c>
      <c r="F348">
        <v>21</v>
      </c>
    </row>
    <row r="349" spans="1:6" x14ac:dyDescent="0.2">
      <c r="A349" t="s">
        <v>20</v>
      </c>
      <c r="B349">
        <v>170</v>
      </c>
      <c r="E349" t="s">
        <v>14</v>
      </c>
      <c r="F349">
        <v>830</v>
      </c>
    </row>
    <row r="350" spans="1:6" x14ac:dyDescent="0.2">
      <c r="A350" t="s">
        <v>20</v>
      </c>
      <c r="B350">
        <v>238</v>
      </c>
      <c r="E350" t="s">
        <v>14</v>
      </c>
      <c r="F350">
        <v>130</v>
      </c>
    </row>
    <row r="351" spans="1:6" x14ac:dyDescent="0.2">
      <c r="A351" t="s">
        <v>20</v>
      </c>
      <c r="B351">
        <v>55</v>
      </c>
      <c r="E351" t="s">
        <v>14</v>
      </c>
      <c r="F351">
        <v>55</v>
      </c>
    </row>
    <row r="352" spans="1:6" x14ac:dyDescent="0.2">
      <c r="A352" t="s">
        <v>20</v>
      </c>
      <c r="B352">
        <v>128</v>
      </c>
      <c r="E352" t="s">
        <v>14</v>
      </c>
      <c r="F352">
        <v>114</v>
      </c>
    </row>
    <row r="353" spans="1:6" x14ac:dyDescent="0.2">
      <c r="A353" t="s">
        <v>20</v>
      </c>
      <c r="B353">
        <v>2144</v>
      </c>
      <c r="E353" t="s">
        <v>14</v>
      </c>
      <c r="F353">
        <v>594</v>
      </c>
    </row>
    <row r="354" spans="1:6" x14ac:dyDescent="0.2">
      <c r="A354" t="s">
        <v>20</v>
      </c>
      <c r="B354">
        <v>2693</v>
      </c>
      <c r="E354" t="s">
        <v>14</v>
      </c>
      <c r="F354">
        <v>24</v>
      </c>
    </row>
    <row r="355" spans="1:6" x14ac:dyDescent="0.2">
      <c r="A355" t="s">
        <v>20</v>
      </c>
      <c r="B355">
        <v>432</v>
      </c>
      <c r="E355" t="s">
        <v>14</v>
      </c>
      <c r="F355">
        <v>252</v>
      </c>
    </row>
    <row r="356" spans="1:6" x14ac:dyDescent="0.2">
      <c r="A356" t="s">
        <v>20</v>
      </c>
      <c r="B356">
        <v>189</v>
      </c>
      <c r="E356" t="s">
        <v>14</v>
      </c>
      <c r="F356">
        <v>67</v>
      </c>
    </row>
    <row r="357" spans="1:6" x14ac:dyDescent="0.2">
      <c r="A357" t="s">
        <v>20</v>
      </c>
      <c r="B357">
        <v>154</v>
      </c>
      <c r="E357" t="s">
        <v>14</v>
      </c>
      <c r="F357">
        <v>742</v>
      </c>
    </row>
    <row r="358" spans="1:6" x14ac:dyDescent="0.2">
      <c r="A358" t="s">
        <v>20</v>
      </c>
      <c r="B358">
        <v>96</v>
      </c>
      <c r="E358" t="s">
        <v>14</v>
      </c>
      <c r="F358">
        <v>75</v>
      </c>
    </row>
    <row r="359" spans="1:6" x14ac:dyDescent="0.2">
      <c r="A359" t="s">
        <v>20</v>
      </c>
      <c r="B359">
        <v>3063</v>
      </c>
      <c r="E359" t="s">
        <v>14</v>
      </c>
      <c r="F359">
        <v>4405</v>
      </c>
    </row>
    <row r="360" spans="1:6" x14ac:dyDescent="0.2">
      <c r="A360" t="s">
        <v>20</v>
      </c>
      <c r="B360">
        <v>2266</v>
      </c>
      <c r="E360" t="s">
        <v>14</v>
      </c>
      <c r="F360">
        <v>92</v>
      </c>
    </row>
    <row r="361" spans="1:6" x14ac:dyDescent="0.2">
      <c r="A361" t="s">
        <v>20</v>
      </c>
      <c r="B361">
        <v>194</v>
      </c>
      <c r="E361" t="s">
        <v>14</v>
      </c>
      <c r="F361">
        <v>64</v>
      </c>
    </row>
    <row r="362" spans="1:6" x14ac:dyDescent="0.2">
      <c r="A362" t="s">
        <v>20</v>
      </c>
      <c r="B362">
        <v>129</v>
      </c>
      <c r="E362" t="s">
        <v>14</v>
      </c>
      <c r="F362">
        <v>64</v>
      </c>
    </row>
    <row r="363" spans="1:6" x14ac:dyDescent="0.2">
      <c r="A363" t="s">
        <v>20</v>
      </c>
      <c r="B363">
        <v>375</v>
      </c>
      <c r="E363" t="s">
        <v>14</v>
      </c>
      <c r="F363">
        <v>842</v>
      </c>
    </row>
    <row r="364" spans="1:6" x14ac:dyDescent="0.2">
      <c r="A364" t="s">
        <v>20</v>
      </c>
      <c r="B364">
        <v>409</v>
      </c>
      <c r="E364" t="s">
        <v>14</v>
      </c>
      <c r="F364">
        <v>112</v>
      </c>
    </row>
    <row r="365" spans="1:6" x14ac:dyDescent="0.2">
      <c r="A365" t="s">
        <v>20</v>
      </c>
      <c r="B365">
        <v>234</v>
      </c>
      <c r="E365" t="s">
        <v>14</v>
      </c>
      <c r="F365">
        <v>374</v>
      </c>
    </row>
    <row r="366" spans="1:6" x14ac:dyDescent="0.2">
      <c r="A366" t="s">
        <v>20</v>
      </c>
      <c r="B366">
        <v>3016</v>
      </c>
    </row>
    <row r="367" spans="1:6" x14ac:dyDescent="0.2">
      <c r="A367" t="s">
        <v>20</v>
      </c>
      <c r="B367">
        <v>264</v>
      </c>
    </row>
    <row r="368" spans="1:6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 A568">
    <cfRule type="containsText" dxfId="7" priority="5" operator="containsText" text="successful">
      <formula>NOT(ISERROR(SEARCH("successful",A1)))</formula>
    </cfRule>
    <cfRule type="containsText" dxfId="6" priority="7" operator="containsText" text="canceled">
      <formula>NOT(ISERROR(SEARCH("canceled",A1)))</formula>
    </cfRule>
    <cfRule type="containsText" dxfId="5" priority="6" operator="containsText" text="failed">
      <formula>NOT(ISERROR(SEARCH("failed",A1)))</formula>
    </cfRule>
    <cfRule type="containsText" dxfId="4" priority="8" operator="containsText" text="live">
      <formula>NOT(ISERROR(SEARCH("live",A1)))</formula>
    </cfRule>
  </conditionalFormatting>
  <conditionalFormatting sqref="E1:E365">
    <cfRule type="containsText" dxfId="3" priority="4" operator="containsText" text="live">
      <formula>NOT(ISERROR(SEARCH("live",E1)))</formula>
    </cfRule>
    <cfRule type="containsText" dxfId="2" priority="3" operator="containsText" text="canceled">
      <formula>NOT(ISERROR(SEARCH("canceled",E1)))</formula>
    </cfRule>
    <cfRule type="containsText" dxfId="1" priority="2" operator="containsText" text="failed">
      <formula>NOT(ISERROR(SEARCH("failed",E1)))</formula>
    </cfRule>
    <cfRule type="containsText" dxfId="0" priority="1" operator="containsText" text="successful">
      <formula>NOT(ISERROR(SEARCH("successful",E1)))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 Stat Pivot - Cnty&amp;Cat</vt:lpstr>
      <vt:lpstr>Campaign Stat Pivot - Sub-Cat</vt:lpstr>
      <vt:lpstr>Campaign Stat Pivot - Dt Crtd</vt:lpstr>
      <vt:lpstr>Crowdfunding Goal Analysis</vt:lpstr>
      <vt:lpstr>Campaign 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Rufin Perez Jr.</cp:lastModifiedBy>
  <dcterms:created xsi:type="dcterms:W3CDTF">2021-09-29T18:52:28Z</dcterms:created>
  <dcterms:modified xsi:type="dcterms:W3CDTF">2023-09-22T02:14:54Z</dcterms:modified>
</cp:coreProperties>
</file>