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cadata\SIMBAD\Calculs\Valeurs_Vitesse_Vent\"/>
    </mc:Choice>
  </mc:AlternateContent>
  <bookViews>
    <workbookView xWindow="0" yWindow="0" windowWidth="19200" windowHeight="7090" activeTab="1"/>
  </bookViews>
  <sheets>
    <sheet name="NOTICE" sheetId="3" r:id="rId1"/>
    <sheet name="NOTE" sheetId="4" r:id="rId2"/>
    <sheet name="Parameters" sheetId="1" r:id="rId3"/>
    <sheet name="Wind_Coef." sheetId="2" r:id="rId4"/>
  </sheets>
  <definedNames>
    <definedName name="MetaL1">#REF!</definedName>
    <definedName name="ML2L1">#REF!</definedName>
    <definedName name="XetaL1">#REF!</definedName>
    <definedName name="xL2L1">#REF!</definedName>
    <definedName name="YetaL1">#REF!</definedName>
    <definedName name="YL2L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2" l="1"/>
  <c r="C14" i="2"/>
  <c r="C17" i="2"/>
  <c r="C16" i="2"/>
  <c r="E34" i="1" l="1"/>
  <c r="L19" i="1"/>
  <c r="K34" i="1"/>
  <c r="L24" i="1"/>
  <c r="L34" i="1"/>
  <c r="G34" i="1"/>
  <c r="H34" i="1"/>
  <c r="I34" i="1"/>
  <c r="J34" i="1"/>
  <c r="C23" i="2" s="1"/>
  <c r="F34" i="1"/>
  <c r="D34" i="1"/>
  <c r="L4" i="1" l="1"/>
  <c r="G4" i="1"/>
  <c r="H4" i="1"/>
  <c r="I4" i="1"/>
  <c r="F4" i="1"/>
  <c r="K4" i="1"/>
  <c r="J4" i="1"/>
  <c r="E4" i="1"/>
  <c r="D4" i="1"/>
  <c r="E29" i="1"/>
  <c r="F29" i="1"/>
  <c r="G29" i="1"/>
  <c r="H29" i="1"/>
  <c r="I29" i="1"/>
  <c r="J29" i="1"/>
  <c r="C22" i="2" s="1"/>
  <c r="K29" i="1"/>
  <c r="L29" i="1"/>
  <c r="D29" i="1"/>
  <c r="E24" i="1"/>
  <c r="F24" i="1"/>
  <c r="G24" i="1"/>
  <c r="H24" i="1"/>
  <c r="I24" i="1"/>
  <c r="J24" i="1"/>
  <c r="C21" i="2" s="1"/>
  <c r="K24" i="1"/>
  <c r="D24" i="1"/>
  <c r="K19" i="1"/>
  <c r="I19" i="1"/>
  <c r="H19" i="1"/>
  <c r="J19" i="1"/>
  <c r="C20" i="2" s="1"/>
  <c r="E19" i="1"/>
  <c r="F19" i="1"/>
  <c r="G19" i="1"/>
  <c r="D19" i="1"/>
  <c r="K14" i="1"/>
  <c r="L14" i="1"/>
  <c r="I14" i="1"/>
  <c r="J14" i="1"/>
  <c r="C19" i="2" s="1"/>
  <c r="H14" i="1"/>
  <c r="G14" i="1"/>
  <c r="F14" i="1"/>
  <c r="E14" i="1"/>
  <c r="D14" i="1"/>
  <c r="L9" i="1"/>
  <c r="K9" i="1"/>
  <c r="I9" i="1"/>
  <c r="J9" i="1"/>
  <c r="C18" i="2" s="1"/>
  <c r="H9" i="1"/>
  <c r="G9" i="1"/>
  <c r="F9" i="1"/>
  <c r="E9" i="1"/>
  <c r="D9" i="1"/>
  <c r="G16" i="2" l="1"/>
  <c r="G21" i="2"/>
  <c r="H21" i="2"/>
  <c r="G18" i="2"/>
  <c r="H19" i="2"/>
  <c r="G20" i="2"/>
  <c r="H20" i="2"/>
  <c r="H18" i="2" l="1"/>
  <c r="E43" i="2" s="1"/>
  <c r="G19" i="2"/>
  <c r="F27" i="2" s="1"/>
  <c r="F39" i="2"/>
  <c r="G39" i="2" s="1"/>
  <c r="F37" i="2"/>
  <c r="F43" i="2"/>
  <c r="F38" i="2"/>
  <c r="E32" i="2"/>
  <c r="E30" i="2"/>
  <c r="E28" i="2"/>
  <c r="E35" i="2"/>
  <c r="E27" i="2"/>
  <c r="E26" i="2"/>
  <c r="E29" i="2"/>
  <c r="E31" i="2"/>
  <c r="E33" i="2"/>
  <c r="F42" i="2"/>
  <c r="F41" i="2"/>
  <c r="F40" i="2"/>
  <c r="E37" i="2"/>
  <c r="E34" i="2"/>
  <c r="F44" i="2"/>
  <c r="F36" i="2"/>
  <c r="E38" i="2" l="1"/>
  <c r="E39" i="2"/>
  <c r="E41" i="2"/>
  <c r="E42" i="2"/>
  <c r="G27" i="2"/>
  <c r="H27" i="2"/>
  <c r="F35" i="2"/>
  <c r="G35" i="2" s="1"/>
  <c r="F33" i="2"/>
  <c r="G33" i="2" s="1"/>
  <c r="F32" i="2"/>
  <c r="E36" i="2"/>
  <c r="E44" i="2"/>
  <c r="F30" i="2"/>
  <c r="G30" i="2" s="1"/>
  <c r="F28" i="2"/>
  <c r="E40" i="2"/>
  <c r="F31" i="2"/>
  <c r="G31" i="2" s="1"/>
  <c r="F29" i="2"/>
  <c r="G29" i="2" s="1"/>
  <c r="F26" i="2"/>
  <c r="F34" i="2"/>
  <c r="G34" i="2" s="1"/>
  <c r="H39" i="2"/>
  <c r="G36" i="2"/>
  <c r="H36" i="2"/>
  <c r="H41" i="2"/>
  <c r="G41" i="2"/>
  <c r="H37" i="2"/>
  <c r="G37" i="2"/>
  <c r="G32" i="2"/>
  <c r="H32" i="2"/>
  <c r="H43" i="2"/>
  <c r="G43" i="2"/>
  <c r="G44" i="2"/>
  <c r="H44" i="2"/>
  <c r="H31" i="2"/>
  <c r="G26" i="2"/>
  <c r="H26" i="2"/>
  <c r="G28" i="2"/>
  <c r="H28" i="2"/>
  <c r="H40" i="2"/>
  <c r="G40" i="2"/>
  <c r="G42" i="2"/>
  <c r="H42" i="2"/>
  <c r="G38" i="2"/>
  <c r="H38" i="2"/>
  <c r="H34" i="2" l="1"/>
  <c r="H35" i="2"/>
  <c r="H29" i="2"/>
  <c r="H33" i="2"/>
  <c r="H30" i="2"/>
</calcChain>
</file>

<file path=xl/sharedStrings.xml><?xml version="1.0" encoding="utf-8"?>
<sst xmlns="http://schemas.openxmlformats.org/spreadsheetml/2006/main" count="125" uniqueCount="75">
  <si>
    <t>Parameter</t>
  </si>
  <si>
    <t>Input</t>
  </si>
  <si>
    <t>Ship type</t>
  </si>
  <si>
    <t>Tanker</t>
  </si>
  <si>
    <t>Bulker</t>
  </si>
  <si>
    <t>LNG</t>
  </si>
  <si>
    <t>Container</t>
  </si>
  <si>
    <t>Passenger</t>
  </si>
  <si>
    <t>Others</t>
  </si>
  <si>
    <t>B</t>
  </si>
  <si>
    <r>
      <t>L</t>
    </r>
    <r>
      <rPr>
        <sz val="5"/>
        <color rgb="FF000000"/>
        <rFont val="Times New Roman"/>
        <family val="1"/>
      </rPr>
      <t>OA</t>
    </r>
  </si>
  <si>
    <t>Form</t>
  </si>
  <si>
    <t xml:space="preserve"> </t>
  </si>
  <si>
    <t>A</t>
  </si>
  <si>
    <t>C</t>
  </si>
  <si>
    <t>a</t>
  </si>
  <si>
    <t>b</t>
  </si>
  <si>
    <t>c</t>
  </si>
  <si>
    <r>
      <t>H</t>
    </r>
    <r>
      <rPr>
        <i/>
        <sz val="4.5"/>
        <color rgb="FF000000"/>
        <rFont val="Times New Roman"/>
        <family val="1"/>
      </rPr>
      <t>C</t>
    </r>
  </si>
  <si>
    <r>
      <t>H</t>
    </r>
    <r>
      <rPr>
        <sz val="5"/>
        <color rgb="FF000000"/>
        <rFont val="Times New Roman"/>
        <family val="1"/>
      </rPr>
      <t>BR</t>
    </r>
  </si>
  <si>
    <t>AL</t>
  </si>
  <si>
    <r>
      <t>L</t>
    </r>
    <r>
      <rPr>
        <sz val="8"/>
        <color rgb="FF000000"/>
        <rFont val="Times New Roman"/>
        <family val="1"/>
      </rPr>
      <t>OA, B</t>
    </r>
  </si>
  <si>
    <t>LOA (m) =</t>
  </si>
  <si>
    <t>B(m)=</t>
  </si>
  <si>
    <t>AF</t>
  </si>
  <si>
    <r>
      <t>A</t>
    </r>
    <r>
      <rPr>
        <sz val="8"/>
        <color rgb="FF000000"/>
        <rFont val="Times New Roman"/>
        <family val="1"/>
      </rPr>
      <t>OD</t>
    </r>
  </si>
  <si>
    <t>AOD</t>
  </si>
  <si>
    <t>Hc</t>
  </si>
  <si>
    <t>HBR</t>
  </si>
  <si>
    <t>ballast</t>
  </si>
  <si>
    <t>full</t>
  </si>
  <si>
    <t>i</t>
  </si>
  <si>
    <t xml:space="preserve"> a</t>
  </si>
  <si>
    <t xml:space="preserve"> b</t>
  </si>
  <si>
    <t xml:space="preserve"> c</t>
  </si>
  <si>
    <t xml:space="preserve"> d</t>
  </si>
  <si>
    <t xml:space="preserve"> e</t>
  </si>
  <si>
    <t>LOA (m)</t>
  </si>
  <si>
    <t>B(m):</t>
  </si>
  <si>
    <t>AL (m2):</t>
  </si>
  <si>
    <t>AF (m2):</t>
  </si>
  <si>
    <t>C (m):</t>
  </si>
  <si>
    <t>CcF:</t>
  </si>
  <si>
    <t>HC (m):</t>
  </si>
  <si>
    <r>
      <t>A</t>
    </r>
    <r>
      <rPr>
        <sz val="10"/>
        <color rgb="FF000000"/>
        <rFont val="Times New Roman"/>
        <family val="1"/>
      </rPr>
      <t>OD (m2):</t>
    </r>
  </si>
  <si>
    <r>
      <t>H</t>
    </r>
    <r>
      <rPr>
        <sz val="10"/>
        <color rgb="FF000000"/>
        <rFont val="Times New Roman"/>
        <family val="1"/>
      </rPr>
      <t>BR (m):</t>
    </r>
  </si>
  <si>
    <t>CLF</t>
  </si>
  <si>
    <t>Ψ</t>
  </si>
  <si>
    <t>0°&lt;= .. &lt;=90°</t>
  </si>
  <si>
    <t>90°&lt;= .. &lt;=180°</t>
  </si>
  <si>
    <t>CYLI</t>
  </si>
  <si>
    <t>CXLI</t>
  </si>
  <si>
    <t>CALF</t>
  </si>
  <si>
    <t>CX</t>
  </si>
  <si>
    <t>CY</t>
  </si>
  <si>
    <t>CN</t>
  </si>
  <si>
    <t>CK</t>
  </si>
  <si>
    <t>Angle (°)</t>
  </si>
  <si>
    <r>
      <rPr>
        <b/>
        <sz val="11"/>
        <rFont val="Garamond"/>
        <family val="1"/>
      </rPr>
      <t>j:0</t>
    </r>
  </si>
  <si>
    <t>Type of ship:</t>
  </si>
  <si>
    <t>Load:</t>
  </si>
  <si>
    <t>Ship type:</t>
  </si>
  <si>
    <t>!!! Parameters must be changed according to the type of ship and loading condition</t>
  </si>
  <si>
    <t>NOTES:</t>
  </si>
  <si>
    <t>SPREAD SHEET TO ESTIMATE SHIP STRUCTURAL PARAMETERS AND WIND LOAD COEFFICIENTS</t>
  </si>
  <si>
    <t>This estimation is based on the following publications:</t>
  </si>
  <si>
    <t>a) Kitamura F. and all, 2017, " Estimation of above water structural parameters and wind loads on ships", Ships and Offshore Structures,  https://doi.org/10.1080/17445302.2017.1316556</t>
  </si>
  <si>
    <t>b) Fujiwara T. and all, 2005, "A new estimation method of wind forces and moments acting on ships on the basis of physical component models", J. Japan Soc. Naval Architects Ocean Eng., 2:243-255</t>
  </si>
  <si>
    <t>c) Fujiwara T. and all, 2006, "Cruising performance of a large passenger ship in heavy sea", Proceedings of the International Offshore and Polar Engineering Conference, ISOPE, San Francisco, CA, 304-311</t>
  </si>
  <si>
    <t>- The publication a) proposes regression formulae to estimate ship structural parameters needed to calculate wind load coefficients according to Fujiwara's second method. These regression formulae need the following inputs: ship type and loading condition, ship length LOA, ship breadth.</t>
  </si>
  <si>
    <t>- The eight structural parameters to estimate wind load coefficients are for each type of ship and loading condition:
LOA: length overall (m) - input parameter
B: breadth (m) - input parameter
AL: total lateral projected area (m2)
AF: longitudinal projected area (m2)
AOD: lateral projected area above upper deck (m2)
C: distance from midship to AL centroid (m) positive fore
HC: height of AL centroid above the water level (m)
HBR: bridge top height above the water level (m)</t>
  </si>
  <si>
    <t>- The regression analysis was based on 76 wind tunnel test data obtained from different publications:</t>
  </si>
  <si>
    <t>- The passenger ship includes pure car carrier (PCC). 'Others' include research ships, fishing vessels, tug boats and training ships.</t>
  </si>
  <si>
    <t xml:space="preserve">- Regression formulae were also applied to ships other than those used to establish the formulae, especially to a large tanker and mega container ship. </t>
  </si>
  <si>
    <t>According to the coordinate system used in SIMBAD, the signs of the CX, CN and CK coefficients have been changed in the spreadsheet.
As the origin of the coordinate system for the wind load coefficients is at the intersection of midship section, midship plane and waterline plane, a correction is to be applied to the roll wind moment by changing the H value (equal to AT/LOA) of + or - the distance of the COG to the waterline plane. A correction could be applied to the yaw wind moment if there is a large distance between the midship section and the COG (in general not significant).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</si>
</sst>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2" x14ac:knownFonts="1">
    <font>
      <sz val="11"/>
      <color theme="1"/>
      <name val="Calibri"/>
      <family val="2"/>
      <scheme val="minor"/>
    </font>
    <font>
      <sz val="5"/>
      <color rgb="FF000000"/>
      <name val="Times New Roman"/>
      <family val="1"/>
    </font>
    <font>
      <i/>
      <sz val="4.5"/>
      <color rgb="FF000000"/>
      <name val="Times New Roman"/>
      <family val="1"/>
    </font>
    <font>
      <sz val="8"/>
      <color rgb="FF000000"/>
      <name val="Times New Roman"/>
      <family val="1"/>
    </font>
    <font>
      <i/>
      <sz val="8"/>
      <color rgb="FF000000"/>
      <name val="Times New Roman"/>
      <family val="1"/>
    </font>
    <font>
      <b/>
      <sz val="8"/>
      <color rgb="FF000000"/>
      <name val="Times New Roman"/>
      <family val="1"/>
    </font>
    <font>
      <sz val="10"/>
      <color theme="1"/>
      <name val="Calibri"/>
      <family val="2"/>
      <scheme val="minor"/>
    </font>
    <font>
      <sz val="11"/>
      <color rgb="FFFF0000"/>
      <name val="Calibri"/>
      <family val="2"/>
      <scheme val="minor"/>
    </font>
    <font>
      <sz val="11"/>
      <color rgb="FF000000"/>
      <name val="Garamond"/>
      <family val="1"/>
    </font>
    <font>
      <sz val="11"/>
      <name val="Times New Roman"/>
      <family val="1"/>
    </font>
    <font>
      <i/>
      <sz val="10"/>
      <color rgb="FF000000"/>
      <name val="Times New Roman"/>
      <family val="1"/>
    </font>
    <font>
      <sz val="10"/>
      <color rgb="FF000000"/>
      <name val="Times New Roman"/>
      <family val="1"/>
    </font>
    <font>
      <sz val="10"/>
      <color rgb="FF000000"/>
      <name val="Yu Gothic UI"/>
      <family val="2"/>
      <charset val="128"/>
    </font>
    <font>
      <b/>
      <sz val="11"/>
      <name val="Garamond"/>
      <family val="1"/>
    </font>
    <font>
      <sz val="10"/>
      <name val="Arial"/>
      <family val="2"/>
    </font>
    <font>
      <b/>
      <i/>
      <sz val="10"/>
      <name val="Arial"/>
      <family val="2"/>
    </font>
    <font>
      <b/>
      <i/>
      <sz val="11"/>
      <name val="Arial"/>
      <family val="2"/>
    </font>
    <font>
      <b/>
      <sz val="10"/>
      <name val="Arial"/>
      <family val="2"/>
    </font>
    <font>
      <b/>
      <sz val="10"/>
      <color rgb="FF00B0F0"/>
      <name val="Arial"/>
      <family val="2"/>
    </font>
    <font>
      <sz val="11"/>
      <color rgb="FF00B0F0"/>
      <name val="Calibri"/>
      <family val="2"/>
      <scheme val="minor"/>
    </font>
    <font>
      <b/>
      <sz val="12"/>
      <color rgb="FF00B0F0"/>
      <name val="Arial"/>
      <family val="2"/>
    </font>
    <font>
      <b/>
      <i/>
      <sz val="14"/>
      <color rgb="FFFF000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4" fillId="0" borderId="0"/>
  </cellStyleXfs>
  <cellXfs count="45">
    <xf numFmtId="0" fontId="0" fillId="0" borderId="0" xfId="0"/>
    <xf numFmtId="0" fontId="3"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11" fontId="3" fillId="0" borderId="1" xfId="0" applyNumberFormat="1" applyFont="1" applyBorder="1" applyAlignment="1">
      <alignment horizontal="center" vertical="center" wrapText="1"/>
    </xf>
    <xf numFmtId="0" fontId="3" fillId="2" borderId="1" xfId="0" applyNumberFormat="1" applyFont="1" applyFill="1" applyBorder="1" applyAlignment="1">
      <alignment horizontal="center" vertical="center" wrapText="1"/>
    </xf>
    <xf numFmtId="0" fontId="5" fillId="0" borderId="1" xfId="0" applyNumberFormat="1" applyFont="1" applyBorder="1" applyAlignment="1">
      <alignment horizontal="center" vertical="center" wrapText="1"/>
    </xf>
    <xf numFmtId="0" fontId="6" fillId="2" borderId="1" xfId="0" applyFont="1" applyFill="1" applyBorder="1" applyAlignment="1">
      <alignment horizontal="center"/>
    </xf>
    <xf numFmtId="164" fontId="3" fillId="2" borderId="1" xfId="0" applyNumberFormat="1" applyFont="1" applyFill="1" applyBorder="1" applyAlignment="1">
      <alignment horizontal="center" vertical="center" wrapText="1"/>
    </xf>
    <xf numFmtId="0" fontId="5" fillId="0" borderId="1" xfId="0" applyNumberFormat="1" applyFont="1" applyBorder="1" applyAlignment="1">
      <alignment horizontal="center" vertical="center" wrapText="1"/>
    </xf>
    <xf numFmtId="0" fontId="0" fillId="3" borderId="1" xfId="0" applyFill="1" applyBorder="1" applyAlignment="1" applyProtection="1">
      <alignment horizontal="center"/>
      <protection locked="0"/>
    </xf>
    <xf numFmtId="165" fontId="8" fillId="0" borderId="1" xfId="0" applyNumberFormat="1" applyFont="1" applyBorder="1" applyAlignment="1">
      <alignment horizontal="center" vertical="center" wrapText="1"/>
    </xf>
    <xf numFmtId="0" fontId="0" fillId="0" borderId="1" xfId="0" applyBorder="1" applyAlignment="1">
      <alignment horizontal="center" vertical="top" wrapText="1"/>
    </xf>
    <xf numFmtId="0" fontId="9" fillId="0" borderId="1"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xf numFmtId="0" fontId="10" fillId="4" borderId="1" xfId="0" applyNumberFormat="1" applyFont="1" applyFill="1" applyBorder="1" applyAlignment="1">
      <alignment horizontal="center" vertical="center" wrapText="1"/>
    </xf>
    <xf numFmtId="165" fontId="0" fillId="0" borderId="1" xfId="0" applyNumberFormat="1" applyBorder="1" applyAlignment="1">
      <alignment horizontal="center"/>
    </xf>
    <xf numFmtId="0" fontId="12" fillId="0" borderId="1" xfId="0" applyNumberFormat="1" applyFont="1" applyBorder="1" applyAlignment="1">
      <alignment horizontal="center" vertical="center" wrapText="1"/>
    </xf>
    <xf numFmtId="165" fontId="0" fillId="0" borderId="1" xfId="0" quotePrefix="1" applyNumberFormat="1" applyBorder="1" applyAlignment="1">
      <alignment horizontal="center"/>
    </xf>
    <xf numFmtId="0" fontId="10" fillId="0" borderId="0" xfId="0" applyNumberFormat="1" applyFont="1" applyBorder="1" applyAlignment="1">
      <alignment horizontal="center" vertical="center" wrapText="1"/>
    </xf>
    <xf numFmtId="165" fontId="0" fillId="0" borderId="0" xfId="0" applyNumberFormat="1" applyBorder="1" applyAlignment="1">
      <alignment horizontal="center"/>
    </xf>
    <xf numFmtId="0" fontId="0" fillId="0" borderId="1" xfId="0" applyBorder="1" applyAlignment="1">
      <alignment horizontal="center"/>
    </xf>
    <xf numFmtId="0" fontId="13" fillId="0" borderId="1" xfId="0" applyNumberFormat="1" applyFont="1" applyBorder="1" applyAlignment="1">
      <alignment horizontal="center" vertical="center" wrapText="1"/>
    </xf>
    <xf numFmtId="164" fontId="0" fillId="3" borderId="1" xfId="0" applyNumberFormat="1" applyFill="1" applyBorder="1" applyAlignment="1" applyProtection="1">
      <alignment horizontal="center"/>
      <protection locked="0"/>
    </xf>
    <xf numFmtId="165" fontId="8" fillId="0" borderId="0" xfId="0" applyNumberFormat="1" applyFont="1" applyBorder="1" applyAlignment="1">
      <alignment horizontal="center" vertical="center" wrapText="1"/>
    </xf>
    <xf numFmtId="0" fontId="0" fillId="0" borderId="0" xfId="0" applyBorder="1" applyAlignment="1">
      <alignment horizontal="center" vertical="top" wrapText="1"/>
    </xf>
    <xf numFmtId="0" fontId="15" fillId="0" borderId="0" xfId="1" applyFont="1" applyAlignment="1">
      <alignment horizontal="center"/>
    </xf>
    <xf numFmtId="0" fontId="14" fillId="0" borderId="0" xfId="1"/>
    <xf numFmtId="0" fontId="16" fillId="0" borderId="0" xfId="0" applyFont="1"/>
    <xf numFmtId="0" fontId="14" fillId="0" borderId="0" xfId="0" applyFont="1"/>
    <xf numFmtId="0" fontId="18" fillId="0" borderId="0" xfId="0" applyFont="1"/>
    <xf numFmtId="0" fontId="19" fillId="0" borderId="0" xfId="0" applyFont="1"/>
    <xf numFmtId="0" fontId="17" fillId="0" borderId="0" xfId="0" quotePrefix="1" applyFont="1"/>
    <xf numFmtId="0" fontId="20" fillId="0" borderId="0" xfId="0" quotePrefix="1" applyFont="1" applyAlignment="1">
      <alignment wrapText="1"/>
    </xf>
    <xf numFmtId="0" fontId="20" fillId="0" borderId="0" xfId="0" quotePrefix="1" applyFont="1" applyAlignment="1">
      <alignment horizontal="left"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0" borderId="4" xfId="0" applyNumberFormat="1" applyFont="1" applyBorder="1" applyAlignment="1">
      <alignment horizontal="center" vertical="center" wrapText="1"/>
    </xf>
    <xf numFmtId="0" fontId="5" fillId="0" borderId="2" xfId="0" applyNumberFormat="1" applyFont="1" applyBorder="1" applyAlignment="1">
      <alignment horizontal="center" vertical="center" wrapText="1"/>
    </xf>
    <xf numFmtId="0" fontId="5" fillId="0" borderId="4" xfId="0" applyNumberFormat="1" applyFont="1" applyBorder="1" applyAlignment="1">
      <alignment horizontal="center" vertical="center" wrapText="1"/>
    </xf>
    <xf numFmtId="0" fontId="7" fillId="0" borderId="0" xfId="0" applyFont="1" applyAlignment="1">
      <alignment horizontal="center" wrapText="1"/>
    </xf>
    <xf numFmtId="0" fontId="9" fillId="0" borderId="2" xfId="0" applyNumberFormat="1" applyFont="1" applyBorder="1" applyAlignment="1">
      <alignment horizontal="center" vertical="center" wrapText="1"/>
    </xf>
    <xf numFmtId="0" fontId="9" fillId="0" borderId="4" xfId="0" applyNumberFormat="1" applyFont="1" applyBorder="1" applyAlignment="1">
      <alignment horizontal="center" vertical="center" wrapText="1"/>
    </xf>
    <xf numFmtId="0" fontId="21"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a:t>
            </a:r>
            <a:r>
              <a:rPr lang="en-US" baseline="0"/>
              <a:t> load coefficients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smoothMarker"/>
        <c:varyColors val="0"/>
        <c:ser>
          <c:idx val="0"/>
          <c:order val="0"/>
          <c:tx>
            <c:v>CX</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Wind_Coef.!$D$26:$D$44</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Wind_Coef.!$E$26:$E$44</c:f>
              <c:numCache>
                <c:formatCode>General</c:formatCode>
                <c:ptCount val="19"/>
                <c:pt idx="0">
                  <c:v>0.60889322338870433</c:v>
                </c:pt>
                <c:pt idx="1">
                  <c:v>0.66990977235051063</c:v>
                </c:pt>
                <c:pt idx="2">
                  <c:v>0.68050278996114222</c:v>
                </c:pt>
                <c:pt idx="3">
                  <c:v>0.62928682235503219</c:v>
                </c:pt>
                <c:pt idx="4">
                  <c:v>0.52226305789536431</c:v>
                </c:pt>
                <c:pt idx="5">
                  <c:v>0.38275158238002349</c:v>
                </c:pt>
                <c:pt idx="6">
                  <c:v>0.24275714321276562</c:v>
                </c:pt>
                <c:pt idx="7">
                  <c:v>0.12922591717609402</c:v>
                </c:pt>
                <c:pt idx="8">
                  <c:v>5.2002579113350413E-2</c:v>
                </c:pt>
                <c:pt idx="9">
                  <c:v>1.6590148355317315E-17</c:v>
                </c:pt>
                <c:pt idx="10">
                  <c:v>-3.0458910629097204E-2</c:v>
                </c:pt>
                <c:pt idx="11">
                  <c:v>-9.7940438192950008E-2</c:v>
                </c:pt>
                <c:pt idx="12">
                  <c:v>-0.21931369306812651</c:v>
                </c:pt>
                <c:pt idx="13">
                  <c:v>-0.38155999637019544</c:v>
                </c:pt>
                <c:pt idx="14">
                  <c:v>-0.54717010114035047</c:v>
                </c:pt>
                <c:pt idx="15">
                  <c:v>-0.67130056095499802</c:v>
                </c:pt>
                <c:pt idx="16">
                  <c:v>-0.72146393428257416</c:v>
                </c:pt>
                <c:pt idx="17">
                  <c:v>-0.69001320463679316</c:v>
                </c:pt>
                <c:pt idx="18">
                  <c:v>-0.59435295350853767</c:v>
                </c:pt>
              </c:numCache>
            </c:numRef>
          </c:yVal>
          <c:smooth val="1"/>
          <c:extLst>
            <c:ext xmlns:c16="http://schemas.microsoft.com/office/drawing/2014/chart" uri="{C3380CC4-5D6E-409C-BE32-E72D297353CC}">
              <c16:uniqueId val="{00000006-95B5-4108-886A-5E5F35A1550C}"/>
            </c:ext>
          </c:extLst>
        </c:ser>
        <c:ser>
          <c:idx val="1"/>
          <c:order val="1"/>
          <c:tx>
            <c:strRef>
              <c:f>Wind_Coef.!$F$25</c:f>
              <c:strCache>
                <c:ptCount val="1"/>
                <c:pt idx="0">
                  <c:v>CY</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Wind_Coef.!$D$26:$D$44</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Wind_Coef.!$F$26:$F$44</c:f>
              <c:numCache>
                <c:formatCode>General</c:formatCode>
                <c:ptCount val="19"/>
                <c:pt idx="0">
                  <c:v>0</c:v>
                </c:pt>
                <c:pt idx="1">
                  <c:v>0.14796859163552845</c:v>
                </c:pt>
                <c:pt idx="2">
                  <c:v>0.32844698914689086</c:v>
                </c:pt>
                <c:pt idx="3">
                  <c:v>0.5151198200339262</c:v>
                </c:pt>
                <c:pt idx="4">
                  <c:v>0.67825564507165859</c:v>
                </c:pt>
                <c:pt idx="5">
                  <c:v>0.79385463641540799</c:v>
                </c:pt>
                <c:pt idx="6">
                  <c:v>0.85337289423066265</c:v>
                </c:pt>
                <c:pt idx="7">
                  <c:v>0.86743664336215742</c:v>
                </c:pt>
                <c:pt idx="8">
                  <c:v>0.85983218003540152</c:v>
                </c:pt>
                <c:pt idx="9">
                  <c:v>0.85406061672004618</c:v>
                </c:pt>
                <c:pt idx="10">
                  <c:v>0.86050288994631718</c:v>
                </c:pt>
                <c:pt idx="11">
                  <c:v>0.86984680408816162</c:v>
                </c:pt>
                <c:pt idx="12">
                  <c:v>0.85790095413659639</c:v>
                </c:pt>
                <c:pt idx="13">
                  <c:v>0.8000814331108812</c:v>
                </c:pt>
                <c:pt idx="14">
                  <c:v>0.68517830887888742</c:v>
                </c:pt>
                <c:pt idx="15">
                  <c:v>0.52153668079312032</c:v>
                </c:pt>
                <c:pt idx="16">
                  <c:v>0.33330936411059747</c:v>
                </c:pt>
                <c:pt idx="17">
                  <c:v>0.15056881642525352</c:v>
                </c:pt>
                <c:pt idx="18">
                  <c:v>8.9451163830197268E-17</c:v>
                </c:pt>
              </c:numCache>
            </c:numRef>
          </c:yVal>
          <c:smooth val="1"/>
          <c:extLst>
            <c:ext xmlns:c16="http://schemas.microsoft.com/office/drawing/2014/chart" uri="{C3380CC4-5D6E-409C-BE32-E72D297353CC}">
              <c16:uniqueId val="{00000007-95B5-4108-886A-5E5F35A1550C}"/>
            </c:ext>
          </c:extLst>
        </c:ser>
        <c:ser>
          <c:idx val="2"/>
          <c:order val="2"/>
          <c:tx>
            <c:strRef>
              <c:f>Wind_Coef.!$G$25</c:f>
              <c:strCache>
                <c:ptCount val="1"/>
                <c:pt idx="0">
                  <c:v>CN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Wind_Coef.!$D$26:$D$44</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Wind_Coef.!$G$26:$G$44</c:f>
              <c:numCache>
                <c:formatCode>General</c:formatCode>
                <c:ptCount val="19"/>
                <c:pt idx="0">
                  <c:v>0</c:v>
                </c:pt>
                <c:pt idx="1">
                  <c:v>-3.380597169096352E-2</c:v>
                </c:pt>
                <c:pt idx="2">
                  <c:v>-6.6497970859701702E-2</c:v>
                </c:pt>
                <c:pt idx="3">
                  <c:v>-9.0896189497204377E-2</c:v>
                </c:pt>
                <c:pt idx="4">
                  <c:v>-0.10204423672476629</c:v>
                </c:pt>
                <c:pt idx="5">
                  <c:v>-9.8791707993917982E-2</c:v>
                </c:pt>
                <c:pt idx="6">
                  <c:v>-8.4006184197966391E-2</c:v>
                </c:pt>
                <c:pt idx="7">
                  <c:v>-6.28325802775693E-2</c:v>
                </c:pt>
                <c:pt idx="8">
                  <c:v>-3.9921467859545583E-2</c:v>
                </c:pt>
                <c:pt idx="9">
                  <c:v>-1.7443304838934259E-2</c:v>
                </c:pt>
                <c:pt idx="10">
                  <c:v>4.8028452851378101E-3</c:v>
                </c:pt>
                <c:pt idx="11">
                  <c:v>2.74757169534064E-2</c:v>
                </c:pt>
                <c:pt idx="12">
                  <c:v>4.9408447727365655E-2</c:v>
                </c:pt>
                <c:pt idx="13">
                  <c:v>6.6884933701247998E-2</c:v>
                </c:pt>
                <c:pt idx="14">
                  <c:v>7.5097641669210582E-2</c:v>
                </c:pt>
                <c:pt idx="15">
                  <c:v>7.0724790973636362E-2</c:v>
                </c:pt>
                <c:pt idx="16">
                  <c:v>5.3867417964047225E-2</c:v>
                </c:pt>
                <c:pt idx="17">
                  <c:v>2.8249613082306172E-2</c:v>
                </c:pt>
                <c:pt idx="18">
                  <c:v>1.9108976864142051E-17</c:v>
                </c:pt>
              </c:numCache>
            </c:numRef>
          </c:yVal>
          <c:smooth val="1"/>
          <c:extLst>
            <c:ext xmlns:c16="http://schemas.microsoft.com/office/drawing/2014/chart" uri="{C3380CC4-5D6E-409C-BE32-E72D297353CC}">
              <c16:uniqueId val="{00000008-95B5-4108-886A-5E5F35A1550C}"/>
            </c:ext>
          </c:extLst>
        </c:ser>
        <c:ser>
          <c:idx val="3"/>
          <c:order val="3"/>
          <c:tx>
            <c:strRef>
              <c:f>Wind_Coef.!$H$25</c:f>
              <c:strCache>
                <c:ptCount val="1"/>
                <c:pt idx="0">
                  <c:v>CK</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Wind_Coef.!$D$26:$D$44</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Wind_Coef.!$H$26:$H$44</c:f>
              <c:numCache>
                <c:formatCode>General</c:formatCode>
                <c:ptCount val="19"/>
                <c:pt idx="0">
                  <c:v>0</c:v>
                </c:pt>
                <c:pt idx="1">
                  <c:v>-0.15483503289400224</c:v>
                </c:pt>
                <c:pt idx="2">
                  <c:v>-0.34368848014556708</c:v>
                </c:pt>
                <c:pt idx="3">
                  <c:v>-0.53902381172731795</c:v>
                </c:pt>
                <c:pt idx="4">
                  <c:v>-0.70972990926269897</c:v>
                </c:pt>
                <c:pt idx="5">
                  <c:v>-0.83069323958424868</c:v>
                </c:pt>
                <c:pt idx="6">
                  <c:v>-0.89297342556667669</c:v>
                </c:pt>
                <c:pt idx="7">
                  <c:v>-0.90768979905728675</c:v>
                </c:pt>
                <c:pt idx="8">
                  <c:v>-0.89973245272908953</c:v>
                </c:pt>
                <c:pt idx="9">
                  <c:v>-0.89369306162652329</c:v>
                </c:pt>
                <c:pt idx="10">
                  <c:v>-0.90043428674650561</c:v>
                </c:pt>
                <c:pt idx="11">
                  <c:v>-0.91021180262010959</c:v>
                </c:pt>
                <c:pt idx="12">
                  <c:v>-0.89771160883065071</c:v>
                </c:pt>
                <c:pt idx="13">
                  <c:v>-0.83720898904507113</c:v>
                </c:pt>
                <c:pt idx="14">
                  <c:v>-0.71697381735467158</c:v>
                </c:pt>
                <c:pt idx="15">
                  <c:v>-0.54573844512177061</c:v>
                </c:pt>
                <c:pt idx="16">
                  <c:v>-0.34877649226440188</c:v>
                </c:pt>
                <c:pt idx="17">
                  <c:v>-0.15755592039045532</c:v>
                </c:pt>
                <c:pt idx="18">
                  <c:v>-9.3602120159193556E-17</c:v>
                </c:pt>
              </c:numCache>
            </c:numRef>
          </c:yVal>
          <c:smooth val="1"/>
          <c:extLst>
            <c:ext xmlns:c16="http://schemas.microsoft.com/office/drawing/2014/chart" uri="{C3380CC4-5D6E-409C-BE32-E72D297353CC}">
              <c16:uniqueId val="{00000009-95B5-4108-886A-5E5F35A1550C}"/>
            </c:ext>
          </c:extLst>
        </c:ser>
        <c:dLbls>
          <c:showLegendKey val="0"/>
          <c:showVal val="0"/>
          <c:showCatName val="0"/>
          <c:showSerName val="0"/>
          <c:showPercent val="0"/>
          <c:showBubbleSize val="0"/>
        </c:dLbls>
        <c:axId val="89325663"/>
        <c:axId val="89327743"/>
      </c:scatterChart>
      <c:valAx>
        <c:axId val="89325663"/>
        <c:scaling>
          <c:orientation val="minMax"/>
          <c:max val="18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327743"/>
        <c:crosses val="autoZero"/>
        <c:crossBetween val="midCat"/>
        <c:majorUnit val="10"/>
        <c:minorUnit val="5"/>
      </c:valAx>
      <c:valAx>
        <c:axId val="893277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325663"/>
        <c:crosses val="autoZero"/>
        <c:crossBetween val="midCat"/>
        <c:majorUnit val="0.2"/>
        <c:minorUnit val="5.000000000000001E-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63500</xdr:rowOff>
    </xdr:from>
    <xdr:to>
      <xdr:col>4</xdr:col>
      <xdr:colOff>146050</xdr:colOff>
      <xdr:row>29</xdr:row>
      <xdr:rowOff>12700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63500"/>
          <a:ext cx="9429750" cy="4565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698500</xdr:colOff>
      <xdr:row>9</xdr:row>
      <xdr:rowOff>190500</xdr:rowOff>
    </xdr:from>
    <xdr:to>
      <xdr:col>10</xdr:col>
      <xdr:colOff>125437</xdr:colOff>
      <xdr:row>17</xdr:row>
      <xdr:rowOff>176905</xdr:rowOff>
    </xdr:to>
    <xdr:pic>
      <xdr:nvPicPr>
        <xdr:cNvPr id="8" name="Image 7"/>
        <xdr:cNvPicPr>
          <a:picLocks noChangeAspect="1"/>
        </xdr:cNvPicPr>
      </xdr:nvPicPr>
      <xdr:blipFill>
        <a:blip xmlns:r="http://schemas.openxmlformats.org/officeDocument/2006/relationships" r:embed="rId1"/>
        <a:stretch>
          <a:fillRect/>
        </a:stretch>
      </xdr:blipFill>
      <xdr:spPr>
        <a:xfrm>
          <a:off x="4508500" y="1873250"/>
          <a:ext cx="3236937" cy="1535805"/>
        </a:xfrm>
        <a:prstGeom prst="rect">
          <a:avLst/>
        </a:prstGeom>
      </xdr:spPr>
    </xdr:pic>
    <xdr:clientData/>
  </xdr:twoCellAnchor>
  <xdr:twoCellAnchor editAs="oneCell">
    <xdr:from>
      <xdr:col>1</xdr:col>
      <xdr:colOff>577850</xdr:colOff>
      <xdr:row>19</xdr:row>
      <xdr:rowOff>69850</xdr:rowOff>
    </xdr:from>
    <xdr:to>
      <xdr:col>7</xdr:col>
      <xdr:colOff>27517</xdr:colOff>
      <xdr:row>33</xdr:row>
      <xdr:rowOff>9226</xdr:rowOff>
    </xdr:to>
    <xdr:pic>
      <xdr:nvPicPr>
        <xdr:cNvPr id="10" name="Image 9"/>
        <xdr:cNvPicPr>
          <a:picLocks noChangeAspect="1"/>
        </xdr:cNvPicPr>
      </xdr:nvPicPr>
      <xdr:blipFill>
        <a:blip xmlns:r="http://schemas.openxmlformats.org/officeDocument/2006/relationships" r:embed="rId2"/>
        <a:stretch>
          <a:fillRect/>
        </a:stretch>
      </xdr:blipFill>
      <xdr:spPr>
        <a:xfrm>
          <a:off x="1339850" y="3670300"/>
          <a:ext cx="4021667" cy="2517476"/>
        </a:xfrm>
        <a:prstGeom prst="rect">
          <a:avLst/>
        </a:prstGeom>
      </xdr:spPr>
    </xdr:pic>
    <xdr:clientData/>
  </xdr:twoCellAnchor>
  <xdr:twoCellAnchor editAs="oneCell">
    <xdr:from>
      <xdr:col>1</xdr:col>
      <xdr:colOff>552451</xdr:colOff>
      <xdr:row>37</xdr:row>
      <xdr:rowOff>88900</xdr:rowOff>
    </xdr:from>
    <xdr:to>
      <xdr:col>7</xdr:col>
      <xdr:colOff>19209</xdr:colOff>
      <xdr:row>48</xdr:row>
      <xdr:rowOff>107559</xdr:rowOff>
    </xdr:to>
    <xdr:pic>
      <xdr:nvPicPr>
        <xdr:cNvPr id="14" name="Image 13"/>
        <xdr:cNvPicPr>
          <a:picLocks noChangeAspect="1"/>
        </xdr:cNvPicPr>
      </xdr:nvPicPr>
      <xdr:blipFill>
        <a:blip xmlns:r="http://schemas.openxmlformats.org/officeDocument/2006/relationships" r:embed="rId3"/>
        <a:stretch>
          <a:fillRect/>
        </a:stretch>
      </xdr:blipFill>
      <xdr:spPr>
        <a:xfrm>
          <a:off x="1314451" y="7004050"/>
          <a:ext cx="4038758" cy="2044309"/>
        </a:xfrm>
        <a:prstGeom prst="rect">
          <a:avLst/>
        </a:prstGeom>
      </xdr:spPr>
    </xdr:pic>
    <xdr:clientData/>
  </xdr:twoCellAnchor>
  <xdr:twoCellAnchor>
    <xdr:from>
      <xdr:col>0</xdr:col>
      <xdr:colOff>0</xdr:colOff>
      <xdr:row>49</xdr:row>
      <xdr:rowOff>0</xdr:rowOff>
    </xdr:from>
    <xdr:to>
      <xdr:col>13</xdr:col>
      <xdr:colOff>333388</xdr:colOff>
      <xdr:row>60</xdr:row>
      <xdr:rowOff>88900</xdr:rowOff>
    </xdr:to>
    <xdr:grpSp>
      <xdr:nvGrpSpPr>
        <xdr:cNvPr id="32" name="Groupe 31"/>
        <xdr:cNvGrpSpPr/>
      </xdr:nvGrpSpPr>
      <xdr:grpSpPr>
        <a:xfrm>
          <a:off x="0" y="8985250"/>
          <a:ext cx="10239388" cy="2114550"/>
          <a:chOff x="135208" y="5084625"/>
          <a:chExt cx="10239388" cy="2060630"/>
        </a:xfrm>
      </xdr:grpSpPr>
      <mc:AlternateContent xmlns:mc="http://schemas.openxmlformats.org/markup-compatibility/2006">
        <mc:Choice xmlns:a14="http://schemas.microsoft.com/office/drawing/2010/main" Requires="a14">
          <xdr:sp macro="" textlink="">
            <xdr:nvSpPr>
              <xdr:cNvPr id="33" name="ZoneTexte 12"/>
              <xdr:cNvSpPr txBox="1"/>
            </xdr:nvSpPr>
            <xdr:spPr bwMode="auto">
              <a:xfrm>
                <a:off x="135208" y="5084625"/>
                <a:ext cx="10239388" cy="2060630"/>
              </a:xfrm>
              <a:prstGeom prst="rect">
                <a:avLst/>
              </a:prstGeom>
              <a:noFill/>
              <a:ln w="19050">
                <a:noFill/>
                <a:miter lim="800000"/>
                <a:headEnd/>
                <a:tailEnd/>
              </a:ln>
            </xdr:spPr>
            <xdr:txBody>
              <a:bodyPr wrap="square" lIns="92075" tIns="46038" rIns="92075" bIns="46038" rtlCol="0">
                <a:no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14:m>
                  <m:oMath xmlns:m="http://schemas.openxmlformats.org/officeDocument/2006/math">
                    <m:sSub>
                      <m:sSubPr>
                        <m:ctrlPr>
                          <a:rPr lang="en-GB" sz="1400" b="1" i="1" cap="small">
                            <a:solidFill>
                              <a:srgbClr val="00B0F0">
                                <a:lumMod val="75000"/>
                              </a:srgbClr>
                            </a:solidFill>
                            <a:latin typeface="Cambria Math" panose="02040503050406030204" pitchFamily="18" charset="0"/>
                          </a:rPr>
                        </m:ctrlPr>
                      </m:sSubPr>
                      <m:e>
                        <m:r>
                          <m:rPr>
                            <m:sty m:val="p"/>
                          </m:rPr>
                          <a:rPr lang="el-GR" sz="1400" b="1" i="1" cap="small">
                            <a:solidFill>
                              <a:srgbClr val="00B0F0">
                                <a:lumMod val="75000"/>
                              </a:srgbClr>
                            </a:solidFill>
                            <a:latin typeface="Cambria Math" panose="02040503050406030204" pitchFamily="18" charset="0"/>
                          </a:rPr>
                          <m:t>ρ</m:t>
                        </m:r>
                      </m:e>
                      <m:sub>
                        <m:r>
                          <a:rPr lang="fr-FR" sz="1400" b="1" i="1" cap="small">
                            <a:solidFill>
                              <a:srgbClr val="00B0F0">
                                <a:lumMod val="75000"/>
                              </a:srgbClr>
                            </a:solidFill>
                            <a:latin typeface="Cambria Math" panose="02040503050406030204" pitchFamily="18" charset="0"/>
                          </a:rPr>
                          <m:t>𝒂</m:t>
                        </m:r>
                      </m:sub>
                    </m:sSub>
                  </m:oMath>
                </a14:m>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Choice>
        <mc:Fallback>
          <xdr:sp macro="" textlink="">
            <xdr:nvSpPr>
              <xdr:cNvPr id="33" name="ZoneTexte 12"/>
              <xdr:cNvSpPr txBox="1"/>
            </xdr:nvSpPr>
            <xdr:spPr bwMode="auto">
              <a:xfrm>
                <a:off x="135208" y="5084625"/>
                <a:ext cx="10239388" cy="2060630"/>
              </a:xfrm>
              <a:prstGeom prst="rect">
                <a:avLst/>
              </a:prstGeom>
              <a:noFill/>
              <a:ln w="19050">
                <a:noFill/>
                <a:miter lim="800000"/>
                <a:headEnd/>
                <a:tailEnd/>
              </a:ln>
            </xdr:spPr>
            <xdr:txBody>
              <a:bodyPr wrap="square" lIns="92075" tIns="46038" rIns="92075" bIns="46038" rtlCol="0">
                <a:noAutofit/>
              </a:bodyPr>
              <a:lstStyle>
                <a:defPPr>
                  <a:defRPr lang="fr-FR"/>
                </a:defPPr>
                <a:lvl1pPr marL="0" algn="l" defTabSz="995690" rtl="0" eaLnBrk="1" latinLnBrk="0" hangingPunct="1">
                  <a:defRPr sz="2000" kern="1200">
                    <a:solidFill>
                      <a:sysClr val="windowText" lastClr="000000"/>
                    </a:solidFill>
                    <a:latin typeface="Calibri"/>
                  </a:defRPr>
                </a:lvl1pPr>
                <a:lvl2pPr marL="497845" algn="l" defTabSz="995690" rtl="0" eaLnBrk="1" latinLnBrk="0" hangingPunct="1">
                  <a:defRPr sz="2000" kern="1200">
                    <a:solidFill>
                      <a:sysClr val="windowText" lastClr="000000"/>
                    </a:solidFill>
                    <a:latin typeface="Calibri"/>
                  </a:defRPr>
                </a:lvl2pPr>
                <a:lvl3pPr marL="995690" algn="l" defTabSz="995690" rtl="0" eaLnBrk="1" latinLnBrk="0" hangingPunct="1">
                  <a:defRPr sz="2000" kern="1200">
                    <a:solidFill>
                      <a:sysClr val="windowText" lastClr="000000"/>
                    </a:solidFill>
                    <a:latin typeface="Calibri"/>
                  </a:defRPr>
                </a:lvl3pPr>
                <a:lvl4pPr marL="1493535" algn="l" defTabSz="995690" rtl="0" eaLnBrk="1" latinLnBrk="0" hangingPunct="1">
                  <a:defRPr sz="2000" kern="1200">
                    <a:solidFill>
                      <a:sysClr val="windowText" lastClr="000000"/>
                    </a:solidFill>
                    <a:latin typeface="Calibri"/>
                  </a:defRPr>
                </a:lvl4pPr>
                <a:lvl5pPr marL="1991380" algn="l" defTabSz="995690" rtl="0" eaLnBrk="1" latinLnBrk="0" hangingPunct="1">
                  <a:defRPr sz="2000" kern="1200">
                    <a:solidFill>
                      <a:sysClr val="windowText" lastClr="000000"/>
                    </a:solidFill>
                    <a:latin typeface="Calibri"/>
                  </a:defRPr>
                </a:lvl5pPr>
                <a:lvl6pPr marL="2489225" algn="l" defTabSz="995690" rtl="0" eaLnBrk="1" latinLnBrk="0" hangingPunct="1">
                  <a:defRPr sz="2000" kern="1200">
                    <a:solidFill>
                      <a:sysClr val="windowText" lastClr="000000"/>
                    </a:solidFill>
                    <a:latin typeface="Calibri"/>
                  </a:defRPr>
                </a:lvl6pPr>
                <a:lvl7pPr marL="2987070" algn="l" defTabSz="995690" rtl="0" eaLnBrk="1" latinLnBrk="0" hangingPunct="1">
                  <a:defRPr sz="2000" kern="1200">
                    <a:solidFill>
                      <a:sysClr val="windowText" lastClr="000000"/>
                    </a:solidFill>
                    <a:latin typeface="Calibri"/>
                  </a:defRPr>
                </a:lvl7pPr>
                <a:lvl8pPr marL="3484916" algn="l" defTabSz="995690" rtl="0" eaLnBrk="1" latinLnBrk="0" hangingPunct="1">
                  <a:defRPr sz="2000" kern="1200">
                    <a:solidFill>
                      <a:sysClr val="windowText" lastClr="000000"/>
                    </a:solidFill>
                    <a:latin typeface="Calibri"/>
                  </a:defRPr>
                </a:lvl8pPr>
                <a:lvl9pPr marL="3982761" algn="l" defTabSz="995690" rtl="0" eaLnBrk="1" latinLnBrk="0" hangingPunct="1">
                  <a:defRPr sz="2000" kern="1200">
                    <a:solidFill>
                      <a:sysClr val="windowText" lastClr="000000"/>
                    </a:solidFill>
                    <a:latin typeface="Calibri"/>
                  </a:defRPr>
                </a:lvl9pPr>
              </a:lstStyle>
              <a:p>
                <a:pPr algn="just"/>
                <a:r>
                  <a:rPr lang="en-GB" sz="1400" b="1" i="1" u="sng" cap="small">
                    <a:solidFill>
                      <a:srgbClr val="00B0F0">
                        <a:lumMod val="75000"/>
                      </a:srgbClr>
                    </a:solidFill>
                  </a:rPr>
                  <a:t>Note on the wind forces calculation:</a:t>
                </a:r>
                <a:endParaRPr lang="en-GB" sz="1400" b="1" i="1" cap="small">
                  <a:solidFill>
                    <a:srgbClr val="00B0F0">
                      <a:lumMod val="75000"/>
                    </a:srgbClr>
                  </a:solidFill>
                </a:endParaRPr>
              </a:p>
              <a:p>
                <a:pPr algn="just"/>
                <a:r>
                  <a:rPr lang="en-US" sz="1400" b="1" i="1" cap="small">
                    <a:solidFill>
                      <a:srgbClr val="00B0F0">
                        <a:lumMod val="75000"/>
                      </a:srgbClr>
                    </a:solidFill>
                  </a:rPr>
                  <a:t>The following formulas are used, </a:t>
                </a:r>
                <a:r>
                  <a:rPr lang="en-US" sz="1400" b="1" i="1" cap="small">
                    <a:solidFill>
                      <a:srgbClr val="00B0F0">
                        <a:lumMod val="75000"/>
                      </a:srgbClr>
                    </a:solidFill>
                    <a:effectLst>
                      <a:outerShdw blurRad="38100" dist="38100" dir="2700000" algn="tl">
                        <a:srgbClr val="000000">
                          <a:alpha val="43137"/>
                        </a:srgbClr>
                      </a:outerShdw>
                    </a:effectLst>
                  </a:rPr>
                  <a:t>relative to coordinate system R2</a:t>
                </a:r>
                <a:r>
                  <a:rPr lang="en-US" sz="1400" b="1" i="1" cap="small">
                    <a:solidFill>
                      <a:srgbClr val="00B0F0">
                        <a:lumMod val="75000"/>
                      </a:srgbClr>
                    </a:solidFill>
                  </a:rPr>
                  <a:t>:		with:</a:t>
                </a:r>
              </a:p>
              <a:p>
                <a:pPr algn="just"/>
                <a:r>
                  <a:rPr lang="en-US" sz="1400" b="1" i="1" cap="small">
                    <a:solidFill>
                      <a:srgbClr val="00B0F0">
                        <a:lumMod val="75000"/>
                      </a:srgbClr>
                    </a:solidFill>
                  </a:rPr>
                  <a:t>Surge wind force: 				Cx, Cy, Cn, Ck: Wind coefficients vs. relative direction</a:t>
                </a:r>
              </a:p>
              <a:p>
                <a:pPr algn="just"/>
                <a:r>
                  <a:rPr lang="en-US" sz="1400" b="1" i="1" cap="small">
                    <a:solidFill>
                      <a:srgbClr val="00B0F0">
                        <a:lumMod val="75000"/>
                      </a:srgbClr>
                    </a:solidFill>
                  </a:rPr>
                  <a:t>					V, wind speed (m/s)</a:t>
                </a:r>
              </a:p>
              <a:p>
                <a:pPr algn="just"/>
                <a:r>
                  <a:rPr lang="en-US" sz="1400" b="1" i="1" cap="small">
                    <a:solidFill>
                      <a:srgbClr val="00B0F0">
                        <a:lumMod val="75000"/>
                      </a:srgbClr>
                    </a:solidFill>
                  </a:rPr>
                  <a:t>Sway wind force:				At, Al: Side wind and front wind areas (m2)</a:t>
                </a:r>
              </a:p>
              <a:p>
                <a:pPr algn="just"/>
                <a:r>
                  <a:rPr lang="en-US" sz="1400" b="1" i="1" cap="small">
                    <a:solidFill>
                      <a:srgbClr val="00B0F0">
                        <a:lumMod val="75000"/>
                      </a:srgbClr>
                    </a:solidFill>
                  </a:rPr>
                  <a:t>					Lpp: ship length (m) 		</a:t>
                </a:r>
              </a:p>
              <a:p>
                <a:pPr algn="just"/>
                <a:r>
                  <a:rPr lang="en-US" sz="1400" b="1" i="1" cap="small">
                    <a:solidFill>
                      <a:srgbClr val="00B0F0">
                        <a:lumMod val="75000"/>
                      </a:srgbClr>
                    </a:solidFill>
                  </a:rPr>
                  <a:t>Yaw wind moment: 				H: </a:t>
                </a:r>
                <a:r>
                  <a:rPr lang="en-GB" sz="1400" b="1" i="1" cap="small">
                    <a:solidFill>
                      <a:srgbClr val="00B0F0">
                        <a:lumMod val="75000"/>
                      </a:srgbClr>
                    </a:solidFill>
                  </a:rPr>
                  <a:t>Height of side wind area centre of gravity </a:t>
                </a:r>
                <a:r>
                  <a:rPr lang="en-GB" sz="1400" b="1" i="1" cap="small">
                    <a:solidFill>
                      <a:srgbClr val="00B0F0">
                        <a:lumMod val="75000"/>
                      </a:srgbClr>
                    </a:solidFill>
                    <a:effectLst>
                      <a:outerShdw blurRad="38100" dist="38100" dir="2700000" algn="tl">
                        <a:srgbClr val="000000">
                          <a:alpha val="43137"/>
                        </a:srgbClr>
                      </a:outerShdw>
                    </a:effectLst>
                  </a:rPr>
                  <a:t>above ship COG</a:t>
                </a:r>
                <a:r>
                  <a:rPr lang="en-US" sz="1400" b="1" i="1" cap="small">
                    <a:solidFill>
                      <a:srgbClr val="00B0F0">
                        <a:lumMod val="75000"/>
                      </a:srgbClr>
                    </a:solidFill>
                  </a:rPr>
                  <a:t>						</a:t>
                </a:r>
                <a:r>
                  <a:rPr lang="el-GR" sz="1400" b="1" i="0" cap="small">
                    <a:solidFill>
                      <a:srgbClr val="00B0F0">
                        <a:lumMod val="75000"/>
                      </a:srgbClr>
                    </a:solidFill>
                    <a:latin typeface="Cambria Math" panose="02040503050406030204" pitchFamily="18" charset="0"/>
                  </a:rPr>
                  <a:t>ρ</a:t>
                </a:r>
                <a:r>
                  <a:rPr lang="en-GB" sz="1400" b="1" i="0" cap="small">
                    <a:solidFill>
                      <a:srgbClr val="00B0F0">
                        <a:lumMod val="75000"/>
                      </a:srgbClr>
                    </a:solidFill>
                    <a:latin typeface="Cambria Math" panose="02040503050406030204" pitchFamily="18" charset="0"/>
                  </a:rPr>
                  <a:t>_</a:t>
                </a:r>
                <a:r>
                  <a:rPr lang="fr-FR" sz="1400" b="1" i="0" cap="small">
                    <a:solidFill>
                      <a:srgbClr val="00B0F0">
                        <a:lumMod val="75000"/>
                      </a:srgbClr>
                    </a:solidFill>
                    <a:latin typeface="Cambria Math" panose="02040503050406030204" pitchFamily="18" charset="0"/>
                  </a:rPr>
                  <a:t>𝒂</a:t>
                </a:r>
                <a:r>
                  <a:rPr lang="en-GB" sz="1400" b="1" i="1" cap="small">
                    <a:solidFill>
                      <a:srgbClr val="00B0F0">
                        <a:lumMod val="75000"/>
                      </a:srgbClr>
                    </a:solidFill>
                  </a:rPr>
                  <a:t>: air density (kg/m3)</a:t>
                </a:r>
                <a:endParaRPr lang="en-US" sz="1400" b="1" i="1" cap="small">
                  <a:solidFill>
                    <a:srgbClr val="00B0F0">
                      <a:lumMod val="75000"/>
                    </a:srgbClr>
                  </a:solidFill>
                </a:endParaRPr>
              </a:p>
              <a:p>
                <a:pPr algn="just"/>
                <a:r>
                  <a:rPr lang="en-US" sz="1400" b="1" i="1" cap="small">
                    <a:solidFill>
                      <a:srgbClr val="00B0F0">
                        <a:lumMod val="75000"/>
                      </a:srgbClr>
                    </a:solidFill>
                  </a:rPr>
                  <a:t> Roll wind moment: 					 										</a:t>
                </a:r>
                <a:endParaRPr lang="en-GB" sz="1400" b="1" i="1" cap="small">
                  <a:solidFill>
                    <a:srgbClr val="00B0F0">
                      <a:lumMod val="75000"/>
                    </a:srgbClr>
                  </a:solidFill>
                </a:endParaRPr>
              </a:p>
              <a:p>
                <a:pPr algn="just"/>
                <a:r>
                  <a:rPr lang="en-GB" sz="1400" b="1" i="1" cap="small">
                    <a:solidFill>
                      <a:srgbClr val="00B0F0">
                        <a:lumMod val="75000"/>
                      </a:srgbClr>
                    </a:solidFill>
                  </a:rPr>
                  <a:t>				</a:t>
                </a:r>
              </a:p>
            </xdr:txBody>
          </xdr:sp>
        </mc:Fallback>
      </mc:AlternateContent>
      <xdr:pic>
        <xdr:nvPicPr>
          <xdr:cNvPr id="34" name="Image 33"/>
          <xdr:cNvPicPr>
            <a:picLocks noChangeAspect="1"/>
          </xdr:cNvPicPr>
        </xdr:nvPicPr>
        <xdr:blipFill>
          <a:blip xmlns:r="http://schemas.openxmlformats.org/officeDocument/2006/relationships" r:embed="rId4"/>
          <a:stretch>
            <a:fillRect/>
          </a:stretch>
        </xdr:blipFill>
        <xdr:spPr>
          <a:xfrm>
            <a:off x="1624613" y="5521910"/>
            <a:ext cx="1441503" cy="356832"/>
          </a:xfrm>
          <a:prstGeom prst="rect">
            <a:avLst/>
          </a:prstGeom>
        </xdr:spPr>
      </xdr:pic>
      <xdr:pic>
        <xdr:nvPicPr>
          <xdr:cNvPr id="35" name="Image 34"/>
          <xdr:cNvPicPr>
            <a:picLocks noChangeAspect="1"/>
          </xdr:cNvPicPr>
        </xdr:nvPicPr>
        <xdr:blipFill>
          <a:blip xmlns:r="http://schemas.openxmlformats.org/officeDocument/2006/relationships" r:embed="rId5"/>
          <a:stretch>
            <a:fillRect/>
          </a:stretch>
        </xdr:blipFill>
        <xdr:spPr>
          <a:xfrm>
            <a:off x="1544880" y="5940886"/>
            <a:ext cx="1521236" cy="344504"/>
          </a:xfrm>
          <a:prstGeom prst="rect">
            <a:avLst/>
          </a:prstGeom>
        </xdr:spPr>
      </xdr:pic>
      <xdr:pic>
        <xdr:nvPicPr>
          <xdr:cNvPr id="36" name="Image 35"/>
          <xdr:cNvPicPr>
            <a:picLocks noChangeAspect="1"/>
          </xdr:cNvPicPr>
        </xdr:nvPicPr>
        <xdr:blipFill>
          <a:blip xmlns:r="http://schemas.openxmlformats.org/officeDocument/2006/relationships" r:embed="rId6"/>
          <a:stretch>
            <a:fillRect/>
          </a:stretch>
        </xdr:blipFill>
        <xdr:spPr>
          <a:xfrm>
            <a:off x="1624613" y="6368487"/>
            <a:ext cx="1832848" cy="323892"/>
          </a:xfrm>
          <a:prstGeom prst="rect">
            <a:avLst/>
          </a:prstGeom>
        </xdr:spPr>
      </xdr:pic>
      <xdr:pic>
        <xdr:nvPicPr>
          <xdr:cNvPr id="37" name="Image 36"/>
          <xdr:cNvPicPr>
            <a:picLocks noChangeAspect="1"/>
          </xdr:cNvPicPr>
        </xdr:nvPicPr>
        <xdr:blipFill>
          <a:blip xmlns:r="http://schemas.openxmlformats.org/officeDocument/2006/relationships" r:embed="rId7"/>
          <a:stretch>
            <a:fillRect/>
          </a:stretch>
        </xdr:blipFill>
        <xdr:spPr>
          <a:xfrm>
            <a:off x="1624613" y="6797203"/>
            <a:ext cx="1671101" cy="294483"/>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138906</xdr:colOff>
      <xdr:row>9</xdr:row>
      <xdr:rowOff>21430</xdr:rowOff>
    </xdr:from>
    <xdr:to>
      <xdr:col>16</xdr:col>
      <xdr:colOff>690562</xdr:colOff>
      <xdr:row>31</xdr:row>
      <xdr:rowOff>150812</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E9"/>
  <sheetViews>
    <sheetView zoomScale="80" zoomScaleNormal="80" workbookViewId="0">
      <selection activeCell="F23" sqref="F23"/>
    </sheetView>
  </sheetViews>
  <sheetFormatPr baseColWidth="10" defaultColWidth="9.1796875" defaultRowHeight="12.5" x14ac:dyDescent="0.25"/>
  <cols>
    <col min="1" max="1" width="3.1796875" style="26" customWidth="1"/>
    <col min="2" max="2" width="102.1796875" style="26" customWidth="1"/>
    <col min="3" max="3" width="15.7265625" style="26" customWidth="1"/>
    <col min="4" max="4" width="13.7265625" style="26" customWidth="1"/>
    <col min="5" max="5" width="25.81640625" style="26" customWidth="1"/>
    <col min="6" max="256" width="9.1796875" style="26"/>
    <col min="257" max="257" width="3.1796875" style="26" customWidth="1"/>
    <col min="258" max="258" width="102.1796875" style="26" customWidth="1"/>
    <col min="259" max="259" width="15.7265625" style="26" customWidth="1"/>
    <col min="260" max="260" width="13.7265625" style="26" customWidth="1"/>
    <col min="261" max="261" width="25.81640625" style="26" customWidth="1"/>
    <col min="262" max="512" width="9.1796875" style="26"/>
    <col min="513" max="513" width="3.1796875" style="26" customWidth="1"/>
    <col min="514" max="514" width="102.1796875" style="26" customWidth="1"/>
    <col min="515" max="515" width="15.7265625" style="26" customWidth="1"/>
    <col min="516" max="516" width="13.7265625" style="26" customWidth="1"/>
    <col min="517" max="517" width="25.81640625" style="26" customWidth="1"/>
    <col min="518" max="768" width="9.1796875" style="26"/>
    <col min="769" max="769" width="3.1796875" style="26" customWidth="1"/>
    <col min="770" max="770" width="102.1796875" style="26" customWidth="1"/>
    <col min="771" max="771" width="15.7265625" style="26" customWidth="1"/>
    <col min="772" max="772" width="13.7265625" style="26" customWidth="1"/>
    <col min="773" max="773" width="25.81640625" style="26" customWidth="1"/>
    <col min="774" max="1024" width="9.1796875" style="26"/>
    <col min="1025" max="1025" width="3.1796875" style="26" customWidth="1"/>
    <col min="1026" max="1026" width="102.1796875" style="26" customWidth="1"/>
    <col min="1027" max="1027" width="15.7265625" style="26" customWidth="1"/>
    <col min="1028" max="1028" width="13.7265625" style="26" customWidth="1"/>
    <col min="1029" max="1029" width="25.81640625" style="26" customWidth="1"/>
    <col min="1030" max="1280" width="9.1796875" style="26"/>
    <col min="1281" max="1281" width="3.1796875" style="26" customWidth="1"/>
    <col min="1282" max="1282" width="102.1796875" style="26" customWidth="1"/>
    <col min="1283" max="1283" width="15.7265625" style="26" customWidth="1"/>
    <col min="1284" max="1284" width="13.7265625" style="26" customWidth="1"/>
    <col min="1285" max="1285" width="25.81640625" style="26" customWidth="1"/>
    <col min="1286" max="1536" width="9.1796875" style="26"/>
    <col min="1537" max="1537" width="3.1796875" style="26" customWidth="1"/>
    <col min="1538" max="1538" width="102.1796875" style="26" customWidth="1"/>
    <col min="1539" max="1539" width="15.7265625" style="26" customWidth="1"/>
    <col min="1540" max="1540" width="13.7265625" style="26" customWidth="1"/>
    <col min="1541" max="1541" width="25.81640625" style="26" customWidth="1"/>
    <col min="1542" max="1792" width="9.1796875" style="26"/>
    <col min="1793" max="1793" width="3.1796875" style="26" customWidth="1"/>
    <col min="1794" max="1794" width="102.1796875" style="26" customWidth="1"/>
    <col min="1795" max="1795" width="15.7265625" style="26" customWidth="1"/>
    <col min="1796" max="1796" width="13.7265625" style="26" customWidth="1"/>
    <col min="1797" max="1797" width="25.81640625" style="26" customWidth="1"/>
    <col min="1798" max="2048" width="9.1796875" style="26"/>
    <col min="2049" max="2049" width="3.1796875" style="26" customWidth="1"/>
    <col min="2050" max="2050" width="102.1796875" style="26" customWidth="1"/>
    <col min="2051" max="2051" width="15.7265625" style="26" customWidth="1"/>
    <col min="2052" max="2052" width="13.7265625" style="26" customWidth="1"/>
    <col min="2053" max="2053" width="25.81640625" style="26" customWidth="1"/>
    <col min="2054" max="2304" width="9.1796875" style="26"/>
    <col min="2305" max="2305" width="3.1796875" style="26" customWidth="1"/>
    <col min="2306" max="2306" width="102.1796875" style="26" customWidth="1"/>
    <col min="2307" max="2307" width="15.7265625" style="26" customWidth="1"/>
    <col min="2308" max="2308" width="13.7265625" style="26" customWidth="1"/>
    <col min="2309" max="2309" width="25.81640625" style="26" customWidth="1"/>
    <col min="2310" max="2560" width="9.1796875" style="26"/>
    <col min="2561" max="2561" width="3.1796875" style="26" customWidth="1"/>
    <col min="2562" max="2562" width="102.1796875" style="26" customWidth="1"/>
    <col min="2563" max="2563" width="15.7265625" style="26" customWidth="1"/>
    <col min="2564" max="2564" width="13.7265625" style="26" customWidth="1"/>
    <col min="2565" max="2565" width="25.81640625" style="26" customWidth="1"/>
    <col min="2566" max="2816" width="9.1796875" style="26"/>
    <col min="2817" max="2817" width="3.1796875" style="26" customWidth="1"/>
    <col min="2818" max="2818" width="102.1796875" style="26" customWidth="1"/>
    <col min="2819" max="2819" width="15.7265625" style="26" customWidth="1"/>
    <col min="2820" max="2820" width="13.7265625" style="26" customWidth="1"/>
    <col min="2821" max="2821" width="25.81640625" style="26" customWidth="1"/>
    <col min="2822" max="3072" width="9.1796875" style="26"/>
    <col min="3073" max="3073" width="3.1796875" style="26" customWidth="1"/>
    <col min="3074" max="3074" width="102.1796875" style="26" customWidth="1"/>
    <col min="3075" max="3075" width="15.7265625" style="26" customWidth="1"/>
    <col min="3076" max="3076" width="13.7265625" style="26" customWidth="1"/>
    <col min="3077" max="3077" width="25.81640625" style="26" customWidth="1"/>
    <col min="3078" max="3328" width="9.1796875" style="26"/>
    <col min="3329" max="3329" width="3.1796875" style="26" customWidth="1"/>
    <col min="3330" max="3330" width="102.1796875" style="26" customWidth="1"/>
    <col min="3331" max="3331" width="15.7265625" style="26" customWidth="1"/>
    <col min="3332" max="3332" width="13.7265625" style="26" customWidth="1"/>
    <col min="3333" max="3333" width="25.81640625" style="26" customWidth="1"/>
    <col min="3334" max="3584" width="9.1796875" style="26"/>
    <col min="3585" max="3585" width="3.1796875" style="26" customWidth="1"/>
    <col min="3586" max="3586" width="102.1796875" style="26" customWidth="1"/>
    <col min="3587" max="3587" width="15.7265625" style="26" customWidth="1"/>
    <col min="3588" max="3588" width="13.7265625" style="26" customWidth="1"/>
    <col min="3589" max="3589" width="25.81640625" style="26" customWidth="1"/>
    <col min="3590" max="3840" width="9.1796875" style="26"/>
    <col min="3841" max="3841" width="3.1796875" style="26" customWidth="1"/>
    <col min="3842" max="3842" width="102.1796875" style="26" customWidth="1"/>
    <col min="3843" max="3843" width="15.7265625" style="26" customWidth="1"/>
    <col min="3844" max="3844" width="13.7265625" style="26" customWidth="1"/>
    <col min="3845" max="3845" width="25.81640625" style="26" customWidth="1"/>
    <col min="3846" max="4096" width="9.1796875" style="26"/>
    <col min="4097" max="4097" width="3.1796875" style="26" customWidth="1"/>
    <col min="4098" max="4098" width="102.1796875" style="26" customWidth="1"/>
    <col min="4099" max="4099" width="15.7265625" style="26" customWidth="1"/>
    <col min="4100" max="4100" width="13.7265625" style="26" customWidth="1"/>
    <col min="4101" max="4101" width="25.81640625" style="26" customWidth="1"/>
    <col min="4102" max="4352" width="9.1796875" style="26"/>
    <col min="4353" max="4353" width="3.1796875" style="26" customWidth="1"/>
    <col min="4354" max="4354" width="102.1796875" style="26" customWidth="1"/>
    <col min="4355" max="4355" width="15.7265625" style="26" customWidth="1"/>
    <col min="4356" max="4356" width="13.7265625" style="26" customWidth="1"/>
    <col min="4357" max="4357" width="25.81640625" style="26" customWidth="1"/>
    <col min="4358" max="4608" width="9.1796875" style="26"/>
    <col min="4609" max="4609" width="3.1796875" style="26" customWidth="1"/>
    <col min="4610" max="4610" width="102.1796875" style="26" customWidth="1"/>
    <col min="4611" max="4611" width="15.7265625" style="26" customWidth="1"/>
    <col min="4612" max="4612" width="13.7265625" style="26" customWidth="1"/>
    <col min="4613" max="4613" width="25.81640625" style="26" customWidth="1"/>
    <col min="4614" max="4864" width="9.1796875" style="26"/>
    <col min="4865" max="4865" width="3.1796875" style="26" customWidth="1"/>
    <col min="4866" max="4866" width="102.1796875" style="26" customWidth="1"/>
    <col min="4867" max="4867" width="15.7265625" style="26" customWidth="1"/>
    <col min="4868" max="4868" width="13.7265625" style="26" customWidth="1"/>
    <col min="4869" max="4869" width="25.81640625" style="26" customWidth="1"/>
    <col min="4870" max="5120" width="9.1796875" style="26"/>
    <col min="5121" max="5121" width="3.1796875" style="26" customWidth="1"/>
    <col min="5122" max="5122" width="102.1796875" style="26" customWidth="1"/>
    <col min="5123" max="5123" width="15.7265625" style="26" customWidth="1"/>
    <col min="5124" max="5124" width="13.7265625" style="26" customWidth="1"/>
    <col min="5125" max="5125" width="25.81640625" style="26" customWidth="1"/>
    <col min="5126" max="5376" width="9.1796875" style="26"/>
    <col min="5377" max="5377" width="3.1796875" style="26" customWidth="1"/>
    <col min="5378" max="5378" width="102.1796875" style="26" customWidth="1"/>
    <col min="5379" max="5379" width="15.7265625" style="26" customWidth="1"/>
    <col min="5380" max="5380" width="13.7265625" style="26" customWidth="1"/>
    <col min="5381" max="5381" width="25.81640625" style="26" customWidth="1"/>
    <col min="5382" max="5632" width="9.1796875" style="26"/>
    <col min="5633" max="5633" width="3.1796875" style="26" customWidth="1"/>
    <col min="5634" max="5634" width="102.1796875" style="26" customWidth="1"/>
    <col min="5635" max="5635" width="15.7265625" style="26" customWidth="1"/>
    <col min="5636" max="5636" width="13.7265625" style="26" customWidth="1"/>
    <col min="5637" max="5637" width="25.81640625" style="26" customWidth="1"/>
    <col min="5638" max="5888" width="9.1796875" style="26"/>
    <col min="5889" max="5889" width="3.1796875" style="26" customWidth="1"/>
    <col min="5890" max="5890" width="102.1796875" style="26" customWidth="1"/>
    <col min="5891" max="5891" width="15.7265625" style="26" customWidth="1"/>
    <col min="5892" max="5892" width="13.7265625" style="26" customWidth="1"/>
    <col min="5893" max="5893" width="25.81640625" style="26" customWidth="1"/>
    <col min="5894" max="6144" width="9.1796875" style="26"/>
    <col min="6145" max="6145" width="3.1796875" style="26" customWidth="1"/>
    <col min="6146" max="6146" width="102.1796875" style="26" customWidth="1"/>
    <col min="6147" max="6147" width="15.7265625" style="26" customWidth="1"/>
    <col min="6148" max="6148" width="13.7265625" style="26" customWidth="1"/>
    <col min="6149" max="6149" width="25.81640625" style="26" customWidth="1"/>
    <col min="6150" max="6400" width="9.1796875" style="26"/>
    <col min="6401" max="6401" width="3.1796875" style="26" customWidth="1"/>
    <col min="6402" max="6402" width="102.1796875" style="26" customWidth="1"/>
    <col min="6403" max="6403" width="15.7265625" style="26" customWidth="1"/>
    <col min="6404" max="6404" width="13.7265625" style="26" customWidth="1"/>
    <col min="6405" max="6405" width="25.81640625" style="26" customWidth="1"/>
    <col min="6406" max="6656" width="9.1796875" style="26"/>
    <col min="6657" max="6657" width="3.1796875" style="26" customWidth="1"/>
    <col min="6658" max="6658" width="102.1796875" style="26" customWidth="1"/>
    <col min="6659" max="6659" width="15.7265625" style="26" customWidth="1"/>
    <col min="6660" max="6660" width="13.7265625" style="26" customWidth="1"/>
    <col min="6661" max="6661" width="25.81640625" style="26" customWidth="1"/>
    <col min="6662" max="6912" width="9.1796875" style="26"/>
    <col min="6913" max="6913" width="3.1796875" style="26" customWidth="1"/>
    <col min="6914" max="6914" width="102.1796875" style="26" customWidth="1"/>
    <col min="6915" max="6915" width="15.7265625" style="26" customWidth="1"/>
    <col min="6916" max="6916" width="13.7265625" style="26" customWidth="1"/>
    <col min="6917" max="6917" width="25.81640625" style="26" customWidth="1"/>
    <col min="6918" max="7168" width="9.1796875" style="26"/>
    <col min="7169" max="7169" width="3.1796875" style="26" customWidth="1"/>
    <col min="7170" max="7170" width="102.1796875" style="26" customWidth="1"/>
    <col min="7171" max="7171" width="15.7265625" style="26" customWidth="1"/>
    <col min="7172" max="7172" width="13.7265625" style="26" customWidth="1"/>
    <col min="7173" max="7173" width="25.81640625" style="26" customWidth="1"/>
    <col min="7174" max="7424" width="9.1796875" style="26"/>
    <col min="7425" max="7425" width="3.1796875" style="26" customWidth="1"/>
    <col min="7426" max="7426" width="102.1796875" style="26" customWidth="1"/>
    <col min="7427" max="7427" width="15.7265625" style="26" customWidth="1"/>
    <col min="7428" max="7428" width="13.7265625" style="26" customWidth="1"/>
    <col min="7429" max="7429" width="25.81640625" style="26" customWidth="1"/>
    <col min="7430" max="7680" width="9.1796875" style="26"/>
    <col min="7681" max="7681" width="3.1796875" style="26" customWidth="1"/>
    <col min="7682" max="7682" width="102.1796875" style="26" customWidth="1"/>
    <col min="7683" max="7683" width="15.7265625" style="26" customWidth="1"/>
    <col min="7684" max="7684" width="13.7265625" style="26" customWidth="1"/>
    <col min="7685" max="7685" width="25.81640625" style="26" customWidth="1"/>
    <col min="7686" max="7936" width="9.1796875" style="26"/>
    <col min="7937" max="7937" width="3.1796875" style="26" customWidth="1"/>
    <col min="7938" max="7938" width="102.1796875" style="26" customWidth="1"/>
    <col min="7939" max="7939" width="15.7265625" style="26" customWidth="1"/>
    <col min="7940" max="7940" width="13.7265625" style="26" customWidth="1"/>
    <col min="7941" max="7941" width="25.81640625" style="26" customWidth="1"/>
    <col min="7942" max="8192" width="9.1796875" style="26"/>
    <col min="8193" max="8193" width="3.1796875" style="26" customWidth="1"/>
    <col min="8194" max="8194" width="102.1796875" style="26" customWidth="1"/>
    <col min="8195" max="8195" width="15.7265625" style="26" customWidth="1"/>
    <col min="8196" max="8196" width="13.7265625" style="26" customWidth="1"/>
    <col min="8197" max="8197" width="25.81640625" style="26" customWidth="1"/>
    <col min="8198" max="8448" width="9.1796875" style="26"/>
    <col min="8449" max="8449" width="3.1796875" style="26" customWidth="1"/>
    <col min="8450" max="8450" width="102.1796875" style="26" customWidth="1"/>
    <col min="8451" max="8451" width="15.7265625" style="26" customWidth="1"/>
    <col min="8452" max="8452" width="13.7265625" style="26" customWidth="1"/>
    <col min="8453" max="8453" width="25.81640625" style="26" customWidth="1"/>
    <col min="8454" max="8704" width="9.1796875" style="26"/>
    <col min="8705" max="8705" width="3.1796875" style="26" customWidth="1"/>
    <col min="8706" max="8706" width="102.1796875" style="26" customWidth="1"/>
    <col min="8707" max="8707" width="15.7265625" style="26" customWidth="1"/>
    <col min="8708" max="8708" width="13.7265625" style="26" customWidth="1"/>
    <col min="8709" max="8709" width="25.81640625" style="26" customWidth="1"/>
    <col min="8710" max="8960" width="9.1796875" style="26"/>
    <col min="8961" max="8961" width="3.1796875" style="26" customWidth="1"/>
    <col min="8962" max="8962" width="102.1796875" style="26" customWidth="1"/>
    <col min="8963" max="8963" width="15.7265625" style="26" customWidth="1"/>
    <col min="8964" max="8964" width="13.7265625" style="26" customWidth="1"/>
    <col min="8965" max="8965" width="25.81640625" style="26" customWidth="1"/>
    <col min="8966" max="9216" width="9.1796875" style="26"/>
    <col min="9217" max="9217" width="3.1796875" style="26" customWidth="1"/>
    <col min="9218" max="9218" width="102.1796875" style="26" customWidth="1"/>
    <col min="9219" max="9219" width="15.7265625" style="26" customWidth="1"/>
    <col min="9220" max="9220" width="13.7265625" style="26" customWidth="1"/>
    <col min="9221" max="9221" width="25.81640625" style="26" customWidth="1"/>
    <col min="9222" max="9472" width="9.1796875" style="26"/>
    <col min="9473" max="9473" width="3.1796875" style="26" customWidth="1"/>
    <col min="9474" max="9474" width="102.1796875" style="26" customWidth="1"/>
    <col min="9475" max="9475" width="15.7265625" style="26" customWidth="1"/>
    <col min="9476" max="9476" width="13.7265625" style="26" customWidth="1"/>
    <col min="9477" max="9477" width="25.81640625" style="26" customWidth="1"/>
    <col min="9478" max="9728" width="9.1796875" style="26"/>
    <col min="9729" max="9729" width="3.1796875" style="26" customWidth="1"/>
    <col min="9730" max="9730" width="102.1796875" style="26" customWidth="1"/>
    <col min="9731" max="9731" width="15.7265625" style="26" customWidth="1"/>
    <col min="9732" max="9732" width="13.7265625" style="26" customWidth="1"/>
    <col min="9733" max="9733" width="25.81640625" style="26" customWidth="1"/>
    <col min="9734" max="9984" width="9.1796875" style="26"/>
    <col min="9985" max="9985" width="3.1796875" style="26" customWidth="1"/>
    <col min="9986" max="9986" width="102.1796875" style="26" customWidth="1"/>
    <col min="9987" max="9987" width="15.7265625" style="26" customWidth="1"/>
    <col min="9988" max="9988" width="13.7265625" style="26" customWidth="1"/>
    <col min="9989" max="9989" width="25.81640625" style="26" customWidth="1"/>
    <col min="9990" max="10240" width="9.1796875" style="26"/>
    <col min="10241" max="10241" width="3.1796875" style="26" customWidth="1"/>
    <col min="10242" max="10242" width="102.1796875" style="26" customWidth="1"/>
    <col min="10243" max="10243" width="15.7265625" style="26" customWidth="1"/>
    <col min="10244" max="10244" width="13.7265625" style="26" customWidth="1"/>
    <col min="10245" max="10245" width="25.81640625" style="26" customWidth="1"/>
    <col min="10246" max="10496" width="9.1796875" style="26"/>
    <col min="10497" max="10497" width="3.1796875" style="26" customWidth="1"/>
    <col min="10498" max="10498" width="102.1796875" style="26" customWidth="1"/>
    <col min="10499" max="10499" width="15.7265625" style="26" customWidth="1"/>
    <col min="10500" max="10500" width="13.7265625" style="26" customWidth="1"/>
    <col min="10501" max="10501" width="25.81640625" style="26" customWidth="1"/>
    <col min="10502" max="10752" width="9.1796875" style="26"/>
    <col min="10753" max="10753" width="3.1796875" style="26" customWidth="1"/>
    <col min="10754" max="10754" width="102.1796875" style="26" customWidth="1"/>
    <col min="10755" max="10755" width="15.7265625" style="26" customWidth="1"/>
    <col min="10756" max="10756" width="13.7265625" style="26" customWidth="1"/>
    <col min="10757" max="10757" width="25.81640625" style="26" customWidth="1"/>
    <col min="10758" max="11008" width="9.1796875" style="26"/>
    <col min="11009" max="11009" width="3.1796875" style="26" customWidth="1"/>
    <col min="11010" max="11010" width="102.1796875" style="26" customWidth="1"/>
    <col min="11011" max="11011" width="15.7265625" style="26" customWidth="1"/>
    <col min="11012" max="11012" width="13.7265625" style="26" customWidth="1"/>
    <col min="11013" max="11013" width="25.81640625" style="26" customWidth="1"/>
    <col min="11014" max="11264" width="9.1796875" style="26"/>
    <col min="11265" max="11265" width="3.1796875" style="26" customWidth="1"/>
    <col min="11266" max="11266" width="102.1796875" style="26" customWidth="1"/>
    <col min="11267" max="11267" width="15.7265625" style="26" customWidth="1"/>
    <col min="11268" max="11268" width="13.7265625" style="26" customWidth="1"/>
    <col min="11269" max="11269" width="25.81640625" style="26" customWidth="1"/>
    <col min="11270" max="11520" width="9.1796875" style="26"/>
    <col min="11521" max="11521" width="3.1796875" style="26" customWidth="1"/>
    <col min="11522" max="11522" width="102.1796875" style="26" customWidth="1"/>
    <col min="11523" max="11523" width="15.7265625" style="26" customWidth="1"/>
    <col min="11524" max="11524" width="13.7265625" style="26" customWidth="1"/>
    <col min="11525" max="11525" width="25.81640625" style="26" customWidth="1"/>
    <col min="11526" max="11776" width="9.1796875" style="26"/>
    <col min="11777" max="11777" width="3.1796875" style="26" customWidth="1"/>
    <col min="11778" max="11778" width="102.1796875" style="26" customWidth="1"/>
    <col min="11779" max="11779" width="15.7265625" style="26" customWidth="1"/>
    <col min="11780" max="11780" width="13.7265625" style="26" customWidth="1"/>
    <col min="11781" max="11781" width="25.81640625" style="26" customWidth="1"/>
    <col min="11782" max="12032" width="9.1796875" style="26"/>
    <col min="12033" max="12033" width="3.1796875" style="26" customWidth="1"/>
    <col min="12034" max="12034" width="102.1796875" style="26" customWidth="1"/>
    <col min="12035" max="12035" width="15.7265625" style="26" customWidth="1"/>
    <col min="12036" max="12036" width="13.7265625" style="26" customWidth="1"/>
    <col min="12037" max="12037" width="25.81640625" style="26" customWidth="1"/>
    <col min="12038" max="12288" width="9.1796875" style="26"/>
    <col min="12289" max="12289" width="3.1796875" style="26" customWidth="1"/>
    <col min="12290" max="12290" width="102.1796875" style="26" customWidth="1"/>
    <col min="12291" max="12291" width="15.7265625" style="26" customWidth="1"/>
    <col min="12292" max="12292" width="13.7265625" style="26" customWidth="1"/>
    <col min="12293" max="12293" width="25.81640625" style="26" customWidth="1"/>
    <col min="12294" max="12544" width="9.1796875" style="26"/>
    <col min="12545" max="12545" width="3.1796875" style="26" customWidth="1"/>
    <col min="12546" max="12546" width="102.1796875" style="26" customWidth="1"/>
    <col min="12547" max="12547" width="15.7265625" style="26" customWidth="1"/>
    <col min="12548" max="12548" width="13.7265625" style="26" customWidth="1"/>
    <col min="12549" max="12549" width="25.81640625" style="26" customWidth="1"/>
    <col min="12550" max="12800" width="9.1796875" style="26"/>
    <col min="12801" max="12801" width="3.1796875" style="26" customWidth="1"/>
    <col min="12802" max="12802" width="102.1796875" style="26" customWidth="1"/>
    <col min="12803" max="12803" width="15.7265625" style="26" customWidth="1"/>
    <col min="12804" max="12804" width="13.7265625" style="26" customWidth="1"/>
    <col min="12805" max="12805" width="25.81640625" style="26" customWidth="1"/>
    <col min="12806" max="13056" width="9.1796875" style="26"/>
    <col min="13057" max="13057" width="3.1796875" style="26" customWidth="1"/>
    <col min="13058" max="13058" width="102.1796875" style="26" customWidth="1"/>
    <col min="13059" max="13059" width="15.7265625" style="26" customWidth="1"/>
    <col min="13060" max="13060" width="13.7265625" style="26" customWidth="1"/>
    <col min="13061" max="13061" width="25.81640625" style="26" customWidth="1"/>
    <col min="13062" max="13312" width="9.1796875" style="26"/>
    <col min="13313" max="13313" width="3.1796875" style="26" customWidth="1"/>
    <col min="13314" max="13314" width="102.1796875" style="26" customWidth="1"/>
    <col min="13315" max="13315" width="15.7265625" style="26" customWidth="1"/>
    <col min="13316" max="13316" width="13.7265625" style="26" customWidth="1"/>
    <col min="13317" max="13317" width="25.81640625" style="26" customWidth="1"/>
    <col min="13318" max="13568" width="9.1796875" style="26"/>
    <col min="13569" max="13569" width="3.1796875" style="26" customWidth="1"/>
    <col min="13570" max="13570" width="102.1796875" style="26" customWidth="1"/>
    <col min="13571" max="13571" width="15.7265625" style="26" customWidth="1"/>
    <col min="13572" max="13572" width="13.7265625" style="26" customWidth="1"/>
    <col min="13573" max="13573" width="25.81640625" style="26" customWidth="1"/>
    <col min="13574" max="13824" width="9.1796875" style="26"/>
    <col min="13825" max="13825" width="3.1796875" style="26" customWidth="1"/>
    <col min="13826" max="13826" width="102.1796875" style="26" customWidth="1"/>
    <col min="13827" max="13827" width="15.7265625" style="26" customWidth="1"/>
    <col min="13828" max="13828" width="13.7265625" style="26" customWidth="1"/>
    <col min="13829" max="13829" width="25.81640625" style="26" customWidth="1"/>
    <col min="13830" max="14080" width="9.1796875" style="26"/>
    <col min="14081" max="14081" width="3.1796875" style="26" customWidth="1"/>
    <col min="14082" max="14082" width="102.1796875" style="26" customWidth="1"/>
    <col min="14083" max="14083" width="15.7265625" style="26" customWidth="1"/>
    <col min="14084" max="14084" width="13.7265625" style="26" customWidth="1"/>
    <col min="14085" max="14085" width="25.81640625" style="26" customWidth="1"/>
    <col min="14086" max="14336" width="9.1796875" style="26"/>
    <col min="14337" max="14337" width="3.1796875" style="26" customWidth="1"/>
    <col min="14338" max="14338" width="102.1796875" style="26" customWidth="1"/>
    <col min="14339" max="14339" width="15.7265625" style="26" customWidth="1"/>
    <col min="14340" max="14340" width="13.7265625" style="26" customWidth="1"/>
    <col min="14341" max="14341" width="25.81640625" style="26" customWidth="1"/>
    <col min="14342" max="14592" width="9.1796875" style="26"/>
    <col min="14593" max="14593" width="3.1796875" style="26" customWidth="1"/>
    <col min="14594" max="14594" width="102.1796875" style="26" customWidth="1"/>
    <col min="14595" max="14595" width="15.7265625" style="26" customWidth="1"/>
    <col min="14596" max="14596" width="13.7265625" style="26" customWidth="1"/>
    <col min="14597" max="14597" width="25.81640625" style="26" customWidth="1"/>
    <col min="14598" max="14848" width="9.1796875" style="26"/>
    <col min="14849" max="14849" width="3.1796875" style="26" customWidth="1"/>
    <col min="14850" max="14850" width="102.1796875" style="26" customWidth="1"/>
    <col min="14851" max="14851" width="15.7265625" style="26" customWidth="1"/>
    <col min="14852" max="14852" width="13.7265625" style="26" customWidth="1"/>
    <col min="14853" max="14853" width="25.81640625" style="26" customWidth="1"/>
    <col min="14854" max="15104" width="9.1796875" style="26"/>
    <col min="15105" max="15105" width="3.1796875" style="26" customWidth="1"/>
    <col min="15106" max="15106" width="102.1796875" style="26" customWidth="1"/>
    <col min="15107" max="15107" width="15.7265625" style="26" customWidth="1"/>
    <col min="15108" max="15108" width="13.7265625" style="26" customWidth="1"/>
    <col min="15109" max="15109" width="25.81640625" style="26" customWidth="1"/>
    <col min="15110" max="15360" width="9.1796875" style="26"/>
    <col min="15361" max="15361" width="3.1796875" style="26" customWidth="1"/>
    <col min="15362" max="15362" width="102.1796875" style="26" customWidth="1"/>
    <col min="15363" max="15363" width="15.7265625" style="26" customWidth="1"/>
    <col min="15364" max="15364" width="13.7265625" style="26" customWidth="1"/>
    <col min="15365" max="15365" width="25.81640625" style="26" customWidth="1"/>
    <col min="15366" max="15616" width="9.1796875" style="26"/>
    <col min="15617" max="15617" width="3.1796875" style="26" customWidth="1"/>
    <col min="15618" max="15618" width="102.1796875" style="26" customWidth="1"/>
    <col min="15619" max="15619" width="15.7265625" style="26" customWidth="1"/>
    <col min="15620" max="15620" width="13.7265625" style="26" customWidth="1"/>
    <col min="15621" max="15621" width="25.81640625" style="26" customWidth="1"/>
    <col min="15622" max="15872" width="9.1796875" style="26"/>
    <col min="15873" max="15873" width="3.1796875" style="26" customWidth="1"/>
    <col min="15874" max="15874" width="102.1796875" style="26" customWidth="1"/>
    <col min="15875" max="15875" width="15.7265625" style="26" customWidth="1"/>
    <col min="15876" max="15876" width="13.7265625" style="26" customWidth="1"/>
    <col min="15877" max="15877" width="25.81640625" style="26" customWidth="1"/>
    <col min="15878" max="16128" width="9.1796875" style="26"/>
    <col min="16129" max="16129" width="3.1796875" style="26" customWidth="1"/>
    <col min="16130" max="16130" width="102.1796875" style="26" customWidth="1"/>
    <col min="16131" max="16131" width="15.7265625" style="26" customWidth="1"/>
    <col min="16132" max="16132" width="13.7265625" style="26" customWidth="1"/>
    <col min="16133" max="16133" width="25.81640625" style="26" customWidth="1"/>
    <col min="16134" max="16384" width="9.1796875" style="26"/>
  </cols>
  <sheetData>
    <row r="8" spans="3:5" ht="13" x14ac:dyDescent="0.3">
      <c r="C8" s="25"/>
      <c r="D8" s="25"/>
    </row>
    <row r="9" spans="3:5" ht="13" x14ac:dyDescent="0.3">
      <c r="C9" s="25"/>
      <c r="D9" s="25"/>
      <c r="E9" s="25"/>
    </row>
  </sheetData>
  <pageMargins left="0.78740157499999996" right="0.78740157499999996" top="0.984251969" bottom="0.984251969" header="0.5" footer="0.5"/>
  <pageSetup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abSelected="1" topLeftCell="A51" workbookViewId="0">
      <selection activeCell="G70" sqref="G70"/>
    </sheetView>
  </sheetViews>
  <sheetFormatPr baseColWidth="10" defaultRowHeight="14.5" x14ac:dyDescent="0.35"/>
  <sheetData>
    <row r="1" spans="1:15" x14ac:dyDescent="0.35">
      <c r="A1" s="27" t="s">
        <v>64</v>
      </c>
    </row>
    <row r="2" spans="1:15" x14ac:dyDescent="0.35">
      <c r="A2" s="27" t="s">
        <v>65</v>
      </c>
    </row>
    <row r="3" spans="1:15" x14ac:dyDescent="0.35">
      <c r="A3" s="31" t="s">
        <v>66</v>
      </c>
    </row>
    <row r="4" spans="1:15" x14ac:dyDescent="0.35">
      <c r="A4" s="31" t="s">
        <v>67</v>
      </c>
    </row>
    <row r="5" spans="1:15" x14ac:dyDescent="0.35">
      <c r="A5" s="31" t="s">
        <v>68</v>
      </c>
    </row>
    <row r="6" spans="1:15" x14ac:dyDescent="0.35">
      <c r="A6" s="28"/>
    </row>
    <row r="7" spans="1:15" x14ac:dyDescent="0.35">
      <c r="A7" s="29" t="s">
        <v>63</v>
      </c>
      <c r="B7" s="30"/>
      <c r="C7" s="30"/>
      <c r="D7" s="30"/>
      <c r="E7" s="30"/>
      <c r="F7" s="30"/>
      <c r="G7" s="30"/>
      <c r="H7" s="30"/>
    </row>
    <row r="8" spans="1:15" ht="15.5" customHeight="1" x14ac:dyDescent="0.35">
      <c r="A8" s="33" t="s">
        <v>69</v>
      </c>
      <c r="B8" s="33"/>
      <c r="C8" s="33"/>
      <c r="D8" s="33"/>
      <c r="E8" s="33"/>
      <c r="F8" s="33"/>
      <c r="G8" s="33"/>
      <c r="H8" s="33"/>
      <c r="I8" s="33"/>
      <c r="J8" s="33"/>
      <c r="K8" s="33"/>
      <c r="L8" s="33"/>
      <c r="M8" s="33"/>
      <c r="N8" s="33"/>
      <c r="O8" s="33"/>
    </row>
    <row r="9" spans="1:15" ht="15.5" customHeight="1" x14ac:dyDescent="0.35">
      <c r="A9" s="33"/>
      <c r="B9" s="33"/>
      <c r="C9" s="33"/>
      <c r="D9" s="33"/>
      <c r="E9" s="33"/>
      <c r="F9" s="33"/>
      <c r="G9" s="33"/>
      <c r="H9" s="33"/>
      <c r="I9" s="33"/>
      <c r="J9" s="33"/>
      <c r="K9" s="33"/>
      <c r="L9" s="33"/>
      <c r="M9" s="33"/>
      <c r="N9" s="33"/>
      <c r="O9" s="33"/>
    </row>
    <row r="10" spans="1:15" ht="15.5" customHeight="1" x14ac:dyDescent="0.35">
      <c r="A10" s="33" t="s">
        <v>70</v>
      </c>
      <c r="B10" s="33"/>
      <c r="C10" s="33"/>
      <c r="D10" s="33"/>
      <c r="E10" s="33"/>
      <c r="F10" s="33"/>
      <c r="G10" s="33"/>
      <c r="H10" s="33"/>
      <c r="I10" s="33"/>
      <c r="J10" s="33"/>
      <c r="K10" s="33"/>
      <c r="L10" s="33"/>
      <c r="M10" s="33"/>
      <c r="N10" s="33"/>
      <c r="O10" s="33"/>
    </row>
    <row r="11" spans="1:15" ht="15.5" customHeight="1" x14ac:dyDescent="0.35">
      <c r="A11" s="33"/>
      <c r="B11" s="33"/>
      <c r="C11" s="33"/>
      <c r="D11" s="33"/>
      <c r="E11" s="33"/>
      <c r="F11" s="33"/>
      <c r="G11" s="33"/>
      <c r="H11" s="33"/>
      <c r="I11" s="33"/>
      <c r="J11" s="33"/>
      <c r="K11" s="33"/>
      <c r="L11" s="33"/>
      <c r="M11" s="33"/>
      <c r="N11" s="33"/>
      <c r="O11" s="33"/>
    </row>
    <row r="12" spans="1:15" ht="15.5" customHeight="1" x14ac:dyDescent="0.35">
      <c r="A12" s="33"/>
      <c r="B12" s="33"/>
      <c r="C12" s="33"/>
      <c r="D12" s="33"/>
      <c r="E12" s="33"/>
      <c r="F12" s="33"/>
      <c r="G12" s="33"/>
      <c r="H12" s="33"/>
      <c r="I12" s="33"/>
      <c r="J12" s="33"/>
      <c r="K12" s="33"/>
      <c r="L12" s="33"/>
      <c r="M12" s="33"/>
      <c r="N12" s="33"/>
      <c r="O12" s="33"/>
    </row>
    <row r="13" spans="1:15" ht="15.5" customHeight="1" x14ac:dyDescent="0.35">
      <c r="A13" s="33"/>
      <c r="B13" s="33"/>
      <c r="C13" s="33"/>
      <c r="D13" s="33"/>
      <c r="E13" s="33"/>
      <c r="F13" s="33"/>
      <c r="G13" s="33"/>
      <c r="H13" s="33"/>
      <c r="I13" s="33"/>
      <c r="J13" s="33"/>
      <c r="K13" s="33"/>
      <c r="L13" s="33"/>
      <c r="M13" s="33"/>
      <c r="N13" s="33"/>
      <c r="O13" s="33"/>
    </row>
    <row r="14" spans="1:15" ht="15.5" customHeight="1" x14ac:dyDescent="0.35">
      <c r="A14" s="33"/>
      <c r="B14" s="33"/>
      <c r="C14" s="33"/>
      <c r="D14" s="33"/>
      <c r="E14" s="33"/>
      <c r="F14" s="33"/>
      <c r="G14" s="33"/>
      <c r="H14" s="33"/>
      <c r="I14" s="33"/>
      <c r="J14" s="33"/>
      <c r="K14" s="33"/>
      <c r="L14" s="33"/>
      <c r="M14" s="33"/>
      <c r="N14" s="33"/>
      <c r="O14" s="33"/>
    </row>
    <row r="15" spans="1:15" ht="15.5" customHeight="1" x14ac:dyDescent="0.35">
      <c r="A15" s="33"/>
      <c r="B15" s="33"/>
      <c r="C15" s="33"/>
      <c r="D15" s="33"/>
      <c r="E15" s="33"/>
      <c r="F15" s="33"/>
      <c r="G15" s="33"/>
      <c r="H15" s="33"/>
      <c r="I15" s="33"/>
      <c r="J15" s="33"/>
      <c r="K15" s="33"/>
      <c r="L15" s="33"/>
      <c r="M15" s="33"/>
      <c r="N15" s="33"/>
      <c r="O15" s="33"/>
    </row>
    <row r="16" spans="1:15" ht="14.5" customHeight="1" x14ac:dyDescent="0.35">
      <c r="A16" s="33"/>
      <c r="B16" s="33"/>
      <c r="C16" s="33"/>
      <c r="D16" s="33"/>
      <c r="E16" s="33"/>
      <c r="F16" s="33"/>
      <c r="G16" s="33"/>
      <c r="H16" s="33"/>
      <c r="I16" s="33"/>
      <c r="J16" s="33"/>
      <c r="K16" s="33"/>
      <c r="L16" s="33"/>
      <c r="M16" s="33"/>
      <c r="N16" s="33"/>
      <c r="O16" s="33"/>
    </row>
    <row r="17" spans="1:15" ht="14.5" customHeight="1" x14ac:dyDescent="0.35">
      <c r="A17" s="33"/>
      <c r="B17" s="33"/>
      <c r="C17" s="33"/>
      <c r="D17" s="33"/>
      <c r="E17" s="33"/>
      <c r="F17" s="33"/>
      <c r="G17" s="33"/>
      <c r="H17" s="33"/>
      <c r="I17" s="33"/>
      <c r="J17" s="33"/>
      <c r="K17" s="33"/>
      <c r="L17" s="33"/>
      <c r="M17" s="33"/>
      <c r="N17" s="33"/>
      <c r="O17" s="33"/>
    </row>
    <row r="18" spans="1:15" x14ac:dyDescent="0.35">
      <c r="A18" s="33"/>
      <c r="B18" s="33"/>
      <c r="C18" s="33"/>
      <c r="D18" s="33"/>
      <c r="E18" s="33"/>
      <c r="F18" s="33"/>
      <c r="G18" s="33"/>
      <c r="H18" s="33"/>
      <c r="I18" s="33"/>
      <c r="J18" s="33"/>
      <c r="K18" s="33"/>
      <c r="L18" s="33"/>
      <c r="M18" s="33"/>
      <c r="N18" s="33"/>
      <c r="O18" s="33"/>
    </row>
    <row r="19" spans="1:15" ht="14.5" customHeight="1" x14ac:dyDescent="0.35">
      <c r="A19" s="33" t="s">
        <v>71</v>
      </c>
      <c r="B19" s="33"/>
      <c r="C19" s="33"/>
      <c r="D19" s="33"/>
      <c r="E19" s="33"/>
      <c r="F19" s="33"/>
      <c r="G19" s="33"/>
      <c r="H19" s="33"/>
      <c r="I19" s="33"/>
      <c r="J19" s="33"/>
      <c r="K19" s="33"/>
      <c r="L19" s="33"/>
      <c r="M19" s="33"/>
      <c r="N19" s="33"/>
      <c r="O19" s="33"/>
    </row>
    <row r="20" spans="1:15" ht="14.5" customHeight="1" x14ac:dyDescent="0.35">
      <c r="A20" s="32"/>
      <c r="B20" s="32"/>
      <c r="C20" s="32"/>
      <c r="D20" s="32"/>
      <c r="E20" s="32"/>
      <c r="F20" s="32"/>
      <c r="G20" s="32"/>
      <c r="H20" s="32"/>
      <c r="I20" s="32"/>
      <c r="J20" s="32"/>
      <c r="K20" s="32"/>
      <c r="L20" s="32"/>
      <c r="M20" s="32"/>
      <c r="N20" s="32"/>
      <c r="O20" s="32"/>
    </row>
    <row r="35" spans="1:15" ht="14.5" customHeight="1" x14ac:dyDescent="0.35">
      <c r="A35" s="33" t="s">
        <v>72</v>
      </c>
      <c r="B35" s="33"/>
      <c r="C35" s="33"/>
      <c r="D35" s="33"/>
      <c r="E35" s="33"/>
      <c r="F35" s="33"/>
      <c r="G35" s="33"/>
      <c r="H35" s="33"/>
      <c r="I35" s="33"/>
      <c r="J35" s="33"/>
      <c r="K35" s="33"/>
      <c r="L35" s="33"/>
      <c r="M35" s="33"/>
      <c r="N35" s="33"/>
      <c r="O35" s="33"/>
    </row>
    <row r="36" spans="1:15" ht="14.5" customHeight="1" x14ac:dyDescent="0.35">
      <c r="A36" s="33" t="s">
        <v>73</v>
      </c>
      <c r="B36" s="33"/>
      <c r="C36" s="33"/>
      <c r="D36" s="33"/>
      <c r="E36" s="33"/>
      <c r="F36" s="33"/>
      <c r="G36" s="33"/>
      <c r="H36" s="33"/>
      <c r="I36" s="33"/>
      <c r="J36" s="33"/>
      <c r="K36" s="33"/>
      <c r="L36" s="33"/>
      <c r="M36" s="33"/>
      <c r="N36" s="33"/>
      <c r="O36" s="33"/>
    </row>
    <row r="37" spans="1:15" ht="3.5" customHeight="1" x14ac:dyDescent="0.35">
      <c r="A37" s="33"/>
      <c r="B37" s="33"/>
      <c r="C37" s="33"/>
      <c r="D37" s="33"/>
      <c r="E37" s="33"/>
      <c r="F37" s="33"/>
      <c r="G37" s="33"/>
      <c r="H37" s="33"/>
      <c r="I37" s="33"/>
      <c r="J37" s="33"/>
      <c r="K37" s="33"/>
      <c r="L37" s="33"/>
      <c r="M37" s="33"/>
      <c r="N37" s="33"/>
      <c r="O37" s="33"/>
    </row>
    <row r="63" spans="1:15" ht="18.5" customHeight="1" x14ac:dyDescent="0.35">
      <c r="A63" s="44" t="s">
        <v>74</v>
      </c>
      <c r="B63" s="44"/>
      <c r="C63" s="44"/>
      <c r="D63" s="44"/>
      <c r="E63" s="44"/>
      <c r="F63" s="44"/>
      <c r="G63" s="44"/>
      <c r="H63" s="44"/>
      <c r="I63" s="44"/>
      <c r="J63" s="44"/>
      <c r="K63" s="44"/>
      <c r="L63" s="44"/>
      <c r="M63" s="44"/>
      <c r="N63" s="44"/>
      <c r="O63" s="44"/>
    </row>
    <row r="64" spans="1:15" ht="18.5" customHeight="1" x14ac:dyDescent="0.35">
      <c r="A64" s="44"/>
      <c r="B64" s="44"/>
      <c r="C64" s="44"/>
      <c r="D64" s="44"/>
      <c r="E64" s="44"/>
      <c r="F64" s="44"/>
      <c r="G64" s="44"/>
      <c r="H64" s="44"/>
      <c r="I64" s="44"/>
      <c r="J64" s="44"/>
      <c r="K64" s="44"/>
      <c r="L64" s="44"/>
      <c r="M64" s="44"/>
      <c r="N64" s="44"/>
      <c r="O64" s="44"/>
    </row>
    <row r="65" spans="1:15" ht="14.5" customHeight="1" x14ac:dyDescent="0.35">
      <c r="A65" s="44"/>
      <c r="B65" s="44"/>
      <c r="C65" s="44"/>
      <c r="D65" s="44"/>
      <c r="E65" s="44"/>
      <c r="F65" s="44"/>
      <c r="G65" s="44"/>
      <c r="H65" s="44"/>
      <c r="I65" s="44"/>
      <c r="J65" s="44"/>
      <c r="K65" s="44"/>
      <c r="L65" s="44"/>
      <c r="M65" s="44"/>
      <c r="N65" s="44"/>
      <c r="O65" s="44"/>
    </row>
    <row r="66" spans="1:15" ht="14.5" customHeight="1" x14ac:dyDescent="0.35">
      <c r="A66" s="44"/>
      <c r="B66" s="44"/>
      <c r="C66" s="44"/>
      <c r="D66" s="44"/>
      <c r="E66" s="44"/>
      <c r="F66" s="44"/>
      <c r="G66" s="44"/>
      <c r="H66" s="44"/>
      <c r="I66" s="44"/>
      <c r="J66" s="44"/>
      <c r="K66" s="44"/>
      <c r="L66" s="44"/>
      <c r="M66" s="44"/>
      <c r="N66" s="44"/>
      <c r="O66" s="44"/>
    </row>
    <row r="67" spans="1:15" x14ac:dyDescent="0.35">
      <c r="A67" s="44"/>
      <c r="B67" s="44"/>
      <c r="C67" s="44"/>
      <c r="D67" s="44"/>
      <c r="E67" s="44"/>
      <c r="F67" s="44"/>
      <c r="G67" s="44"/>
      <c r="H67" s="44"/>
      <c r="I67" s="44"/>
      <c r="J67" s="44"/>
      <c r="K67" s="44"/>
      <c r="L67" s="44"/>
      <c r="M67" s="44"/>
      <c r="N67" s="44"/>
      <c r="O67" s="44"/>
    </row>
    <row r="68" spans="1:15" x14ac:dyDescent="0.35">
      <c r="A68" s="44"/>
      <c r="B68" s="44"/>
      <c r="C68" s="44"/>
      <c r="D68" s="44"/>
      <c r="E68" s="44"/>
      <c r="F68" s="44"/>
      <c r="G68" s="44"/>
      <c r="H68" s="44"/>
      <c r="I68" s="44"/>
      <c r="J68" s="44"/>
      <c r="K68" s="44"/>
      <c r="L68" s="44"/>
      <c r="M68" s="44"/>
      <c r="N68" s="44"/>
      <c r="O68" s="44"/>
    </row>
  </sheetData>
  <mergeCells count="6">
    <mergeCell ref="A63:O68"/>
    <mergeCell ref="A35:O35"/>
    <mergeCell ref="A36:O37"/>
    <mergeCell ref="A8:O9"/>
    <mergeCell ref="A10:O18"/>
    <mergeCell ref="A19:O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31" zoomScale="90" zoomScaleNormal="90" workbookViewId="0">
      <selection activeCell="E39" sqref="E39"/>
    </sheetView>
  </sheetViews>
  <sheetFormatPr baseColWidth="10" defaultRowHeight="14.5" x14ac:dyDescent="0.35"/>
  <sheetData>
    <row r="1" spans="1:12" x14ac:dyDescent="0.35">
      <c r="A1" s="39" t="s">
        <v>0</v>
      </c>
      <c r="B1" s="39" t="s">
        <v>1</v>
      </c>
      <c r="C1" s="35" t="s">
        <v>2</v>
      </c>
      <c r="D1" s="5" t="s">
        <v>3</v>
      </c>
      <c r="E1" s="5" t="s">
        <v>3</v>
      </c>
      <c r="F1" s="5" t="s">
        <v>4</v>
      </c>
      <c r="G1" s="5" t="s">
        <v>4</v>
      </c>
      <c r="H1" s="5" t="s">
        <v>5</v>
      </c>
      <c r="I1" s="5" t="s">
        <v>5</v>
      </c>
      <c r="J1" s="5" t="s">
        <v>6</v>
      </c>
      <c r="K1" s="5" t="s">
        <v>7</v>
      </c>
      <c r="L1" s="5" t="s">
        <v>8</v>
      </c>
    </row>
    <row r="2" spans="1:12" x14ac:dyDescent="0.35">
      <c r="A2" s="40"/>
      <c r="B2" s="40"/>
      <c r="C2" s="35"/>
      <c r="D2" s="5" t="s">
        <v>29</v>
      </c>
      <c r="E2" s="5" t="s">
        <v>30</v>
      </c>
      <c r="F2" s="5" t="s">
        <v>29</v>
      </c>
      <c r="G2" s="5" t="s">
        <v>30</v>
      </c>
      <c r="H2" s="5" t="s">
        <v>29</v>
      </c>
      <c r="I2" s="5" t="s">
        <v>30</v>
      </c>
      <c r="J2" s="5" t="s">
        <v>30</v>
      </c>
      <c r="K2" s="5" t="s">
        <v>30</v>
      </c>
      <c r="L2" s="5" t="s">
        <v>30</v>
      </c>
    </row>
    <row r="3" spans="1:12" hidden="1" x14ac:dyDescent="0.35">
      <c r="A3" s="36" t="s">
        <v>9</v>
      </c>
      <c r="B3" s="36" t="s">
        <v>10</v>
      </c>
      <c r="C3" s="2" t="s">
        <v>11</v>
      </c>
      <c r="D3" s="2">
        <v>2</v>
      </c>
      <c r="E3" s="2">
        <v>2</v>
      </c>
      <c r="F3" s="2">
        <v>1</v>
      </c>
      <c r="G3" s="2">
        <v>1</v>
      </c>
      <c r="H3" s="2">
        <v>1</v>
      </c>
      <c r="I3" s="2">
        <v>1</v>
      </c>
      <c r="J3" s="2">
        <v>2</v>
      </c>
      <c r="K3" s="2">
        <v>2</v>
      </c>
      <c r="L3" s="2">
        <v>1</v>
      </c>
    </row>
    <row r="4" spans="1:12" hidden="1" x14ac:dyDescent="0.35">
      <c r="A4" s="37"/>
      <c r="B4" s="37"/>
      <c r="C4" s="4" t="s">
        <v>9</v>
      </c>
      <c r="D4" s="7">
        <f>(D5*$E$40+D6*$E$39+D7)*($E$39)</f>
        <v>71.404381000000001</v>
      </c>
      <c r="E4" s="7">
        <f t="shared" ref="E4" si="0">(E5*$E$40+E6*$E$39+E7)*($E$39)</f>
        <v>71.404381000000001</v>
      </c>
      <c r="F4" s="7">
        <f>(F5*$E$40+F6*$E$39+F7)</f>
        <v>57.145799999999994</v>
      </c>
      <c r="G4" s="7">
        <f t="shared" ref="G4:I4" si="1">(G5*$E$40+G6*$E$39+G7)</f>
        <v>57.145799999999994</v>
      </c>
      <c r="H4" s="7">
        <f t="shared" si="1"/>
        <v>70.27600000000001</v>
      </c>
      <c r="I4" s="7">
        <f t="shared" si="1"/>
        <v>70.27600000000001</v>
      </c>
      <c r="J4" s="7">
        <f>(J5*$E$40+J6*$E$39+J7)*($E$39)</f>
        <v>38.656569999999995</v>
      </c>
      <c r="K4" s="7">
        <f t="shared" ref="K4" si="2">(K5*$E$40+K6*$E$39+K7)*($E$39)</f>
        <v>64.113258000000002</v>
      </c>
      <c r="L4" s="7">
        <f t="shared" ref="L4" si="3">(L5*$E$40+L6*$E$39+L7)</f>
        <v>36.684799999999996</v>
      </c>
    </row>
    <row r="5" spans="1:12" hidden="1" x14ac:dyDescent="0.35">
      <c r="A5" s="37"/>
      <c r="B5" s="37"/>
      <c r="C5" s="2" t="s">
        <v>13</v>
      </c>
      <c r="D5" s="2">
        <v>0</v>
      </c>
      <c r="E5" s="2">
        <v>0</v>
      </c>
      <c r="F5" s="2">
        <v>0</v>
      </c>
      <c r="G5" s="2">
        <v>0</v>
      </c>
      <c r="H5" s="2">
        <v>0</v>
      </c>
      <c r="I5" s="2">
        <v>0</v>
      </c>
      <c r="J5" s="2">
        <v>0</v>
      </c>
      <c r="K5" s="3">
        <v>0</v>
      </c>
      <c r="L5" s="3">
        <v>0</v>
      </c>
    </row>
    <row r="6" spans="1:12" hidden="1" x14ac:dyDescent="0.35">
      <c r="A6" s="37"/>
      <c r="B6" s="37"/>
      <c r="C6" s="2" t="s">
        <v>9</v>
      </c>
      <c r="D6" s="2">
        <v>4.269E-5</v>
      </c>
      <c r="E6" s="2">
        <v>4.269E-5</v>
      </c>
      <c r="F6" s="2">
        <v>0.13089999999999999</v>
      </c>
      <c r="G6" s="2">
        <v>0.13089999999999999</v>
      </c>
      <c r="H6" s="2">
        <v>0.1608</v>
      </c>
      <c r="I6" s="2">
        <v>0.1608</v>
      </c>
      <c r="J6" s="2">
        <v>-2.307E-4</v>
      </c>
      <c r="K6" s="3">
        <v>2.442E-5</v>
      </c>
      <c r="L6" s="3">
        <v>6.8159999999999998E-2</v>
      </c>
    </row>
    <row r="7" spans="1:12" hidden="1" x14ac:dyDescent="0.35">
      <c r="A7" s="38"/>
      <c r="B7" s="38"/>
      <c r="C7" s="2" t="s">
        <v>14</v>
      </c>
      <c r="D7" s="3">
        <v>0.1477</v>
      </c>
      <c r="E7" s="3">
        <v>0.1477</v>
      </c>
      <c r="F7" s="2">
        <v>0.85880000000000001</v>
      </c>
      <c r="G7" s="3">
        <v>0.85880000000000001</v>
      </c>
      <c r="H7" s="3">
        <v>1.1319999999999999</v>
      </c>
      <c r="I7" s="3">
        <v>1.1319999999999999</v>
      </c>
      <c r="J7" s="2">
        <v>0.18909999999999999</v>
      </c>
      <c r="K7" s="2">
        <v>0.1386</v>
      </c>
      <c r="L7" s="2">
        <v>7.3760000000000003</v>
      </c>
    </row>
    <row r="8" spans="1:12" x14ac:dyDescent="0.35">
      <c r="A8" s="34" t="s">
        <v>20</v>
      </c>
      <c r="B8" s="34" t="s">
        <v>21</v>
      </c>
      <c r="C8" s="1" t="s">
        <v>11</v>
      </c>
      <c r="D8" s="1">
        <v>4</v>
      </c>
      <c r="E8" s="1">
        <v>4</v>
      </c>
      <c r="F8" s="1">
        <v>1</v>
      </c>
      <c r="G8" s="1">
        <v>1</v>
      </c>
      <c r="H8" s="1">
        <v>2</v>
      </c>
      <c r="I8" s="1">
        <v>2</v>
      </c>
      <c r="J8" s="1">
        <v>2</v>
      </c>
      <c r="K8" s="1">
        <v>5</v>
      </c>
      <c r="L8" s="1">
        <v>3</v>
      </c>
    </row>
    <row r="9" spans="1:12" x14ac:dyDescent="0.35">
      <c r="A9" s="34"/>
      <c r="B9" s="34"/>
      <c r="C9" s="4" t="s">
        <v>20</v>
      </c>
      <c r="D9" s="7">
        <f>(D10*$E$40+D11*$E$39+D12)*($E$39^2)</f>
        <v>8242.8420000000024</v>
      </c>
      <c r="E9" s="7">
        <f>(E10*$E$40+E11*$E$39+E12)*($E$39^2)</f>
        <v>2926.3383399999993</v>
      </c>
      <c r="F9" s="7">
        <f>(F10*$E$40+F11*$E$39+F12)</f>
        <v>6254.53</v>
      </c>
      <c r="G9" s="7">
        <f>(G10*$E$40+G11*$E$39+G12)</f>
        <v>2957.5599999999995</v>
      </c>
      <c r="H9" s="7">
        <f>(H10*$E$40+H11*$E$39+H12)*($E$39)</f>
        <v>11303.065999999997</v>
      </c>
      <c r="I9" s="7">
        <f t="shared" ref="I9:J9" si="4">(I10*$E$40+I11*$E$39+I12)*($E$39)</f>
        <v>11083.293</v>
      </c>
      <c r="J9" s="7">
        <f t="shared" si="4"/>
        <v>13655.079999999998</v>
      </c>
      <c r="K9" s="7">
        <f>(K10*$E$40+K11*$E$39+K12)*($E$39*$E$40)</f>
        <v>33448.083200000001</v>
      </c>
      <c r="L9" s="7">
        <f>(L10*$E$40+L11*$E$39+L12)*($E$40)</f>
        <v>15968.735999999994</v>
      </c>
    </row>
    <row r="10" spans="1:12" ht="15" customHeight="1" x14ac:dyDescent="0.35">
      <c r="A10" s="34"/>
      <c r="B10" s="34"/>
      <c r="C10" s="1" t="s">
        <v>15</v>
      </c>
      <c r="D10" s="1">
        <v>1.521E-3</v>
      </c>
      <c r="E10" s="1">
        <v>4.3859999999999998E-4</v>
      </c>
      <c r="F10" s="1">
        <v>86.63</v>
      </c>
      <c r="G10" s="1">
        <v>69.44</v>
      </c>
      <c r="H10" s="1">
        <v>1.159</v>
      </c>
      <c r="I10" s="1">
        <v>0.94720000000000004</v>
      </c>
      <c r="J10" s="1">
        <v>0.2762</v>
      </c>
      <c r="K10" s="3">
        <v>-1.3520000000000001E-2</v>
      </c>
      <c r="L10" s="3">
        <v>-2.7450000000000001</v>
      </c>
    </row>
    <row r="11" spans="1:12" ht="15" customHeight="1" x14ac:dyDescent="0.35">
      <c r="A11" s="34"/>
      <c r="B11" s="34"/>
      <c r="C11" s="1" t="s">
        <v>16</v>
      </c>
      <c r="D11" s="3">
        <v>-2.7020000000000001E-4</v>
      </c>
      <c r="E11" s="3">
        <v>-2.0149999999999999E-4</v>
      </c>
      <c r="F11" s="1">
        <v>4.665</v>
      </c>
      <c r="G11" s="3">
        <v>-3.4660000000000002</v>
      </c>
      <c r="H11" s="3">
        <v>-9.1980000000000006E-2</v>
      </c>
      <c r="I11" s="3">
        <v>-6.4619999999999997E-2</v>
      </c>
      <c r="J11" s="1">
        <v>3.1559999999999998E-2</v>
      </c>
      <c r="K11" s="1">
        <v>3.7620000000000002E-3</v>
      </c>
      <c r="L11" s="1">
        <v>1.0169999999999999</v>
      </c>
    </row>
    <row r="12" spans="1:12" ht="15" customHeight="1" x14ac:dyDescent="0.35">
      <c r="A12" s="34"/>
      <c r="B12" s="34"/>
      <c r="C12" s="1" t="s">
        <v>17</v>
      </c>
      <c r="D12" s="1">
        <v>7.5590000000000004E-2</v>
      </c>
      <c r="E12" s="1">
        <v>7.7909999999999993E-2</v>
      </c>
      <c r="F12" s="3">
        <v>-602.70000000000005</v>
      </c>
      <c r="G12" s="1">
        <v>559.29999999999995</v>
      </c>
      <c r="H12" s="1">
        <v>0.93359999999999999</v>
      </c>
      <c r="I12" s="1">
        <v>0.51849999999999996</v>
      </c>
      <c r="J12" s="1">
        <v>2.718</v>
      </c>
      <c r="K12" s="1">
        <v>0.52849999999999997</v>
      </c>
      <c r="L12" s="1">
        <v>1.5660000000000001</v>
      </c>
    </row>
    <row r="13" spans="1:12" x14ac:dyDescent="0.35">
      <c r="A13" s="34" t="s">
        <v>24</v>
      </c>
      <c r="B13" s="34" t="s">
        <v>21</v>
      </c>
      <c r="C13" s="2" t="s">
        <v>11</v>
      </c>
      <c r="D13" s="2">
        <v>4</v>
      </c>
      <c r="E13" s="2">
        <v>4</v>
      </c>
      <c r="F13" s="2">
        <v>1</v>
      </c>
      <c r="G13" s="2">
        <v>1</v>
      </c>
      <c r="H13" s="2">
        <v>3</v>
      </c>
      <c r="I13" s="2">
        <v>3</v>
      </c>
      <c r="J13" s="2">
        <v>3</v>
      </c>
      <c r="K13" s="2">
        <v>6</v>
      </c>
      <c r="L13" s="2">
        <v>3</v>
      </c>
    </row>
    <row r="14" spans="1:12" x14ac:dyDescent="0.35">
      <c r="A14" s="34"/>
      <c r="B14" s="34"/>
      <c r="C14" s="4" t="s">
        <v>24</v>
      </c>
      <c r="D14" s="7">
        <f>(D15*$E$40+D16*$E$39+D17)*($E$39^2)</f>
        <v>2200.8092299999998</v>
      </c>
      <c r="E14" s="7">
        <f>(E15*$E$40+E16*$E$39+E17)*($E$39^2)</f>
        <v>1245.6897899999999</v>
      </c>
      <c r="F14" s="7">
        <f>(F15*$E$40+F16*$E$39+F17)</f>
        <v>1418.57</v>
      </c>
      <c r="G14" s="7">
        <f>(G15*$E$40+G16*$E$39+G17)</f>
        <v>625.44999999999982</v>
      </c>
      <c r="H14" s="7">
        <f>(H15*$E$40+H16*$E$39+H17)*($E$40)</f>
        <v>2243.0407999999998</v>
      </c>
      <c r="I14" s="7">
        <f t="shared" ref="I14:J14" si="5">(I15*$E$40+I16*$E$39+I17)*($E$40)</f>
        <v>2118.5864000000001</v>
      </c>
      <c r="J14" s="7">
        <f t="shared" si="5"/>
        <v>2641.2736</v>
      </c>
      <c r="K14" s="7">
        <f>(K15*$E$40+K16*$E$39+K17)*($E$40^2)</f>
        <v>4722.0633600000001</v>
      </c>
      <c r="L14" s="7">
        <f>(L15*$E$40+L16*$E$39+L17)*($E$40)</f>
        <v>3514.0447999999997</v>
      </c>
    </row>
    <row r="15" spans="1:12" ht="15" customHeight="1" x14ac:dyDescent="0.35">
      <c r="A15" s="34"/>
      <c r="B15" s="34"/>
      <c r="C15" s="2" t="s">
        <v>15</v>
      </c>
      <c r="D15" s="2">
        <v>0</v>
      </c>
      <c r="E15" s="2">
        <v>0</v>
      </c>
      <c r="F15" s="2">
        <v>17.920000000000002</v>
      </c>
      <c r="G15" s="2">
        <v>26.06</v>
      </c>
      <c r="H15" s="2">
        <v>1.1319999999999999</v>
      </c>
      <c r="I15" s="2">
        <v>1.018</v>
      </c>
      <c r="J15" s="2">
        <v>0</v>
      </c>
      <c r="K15" s="3">
        <v>-2.7650000000000001E-2</v>
      </c>
      <c r="L15" s="3">
        <v>0.51270000000000004</v>
      </c>
    </row>
    <row r="16" spans="1:12" ht="15" customHeight="1" x14ac:dyDescent="0.35">
      <c r="A16" s="34"/>
      <c r="B16" s="34"/>
      <c r="C16" s="2" t="s">
        <v>16</v>
      </c>
      <c r="D16" s="3">
        <v>-3.2110000000000003E-5</v>
      </c>
      <c r="E16" s="3">
        <v>-3.3030000000000001E-5</v>
      </c>
      <c r="F16" s="2">
        <v>1.1399999999999999</v>
      </c>
      <c r="G16" s="3">
        <v>-2.4470000000000001</v>
      </c>
      <c r="H16" s="3">
        <v>-6.4089999999999994E-2</v>
      </c>
      <c r="I16" s="3">
        <v>-5.4370000000000002E-2</v>
      </c>
      <c r="J16" s="2">
        <v>8.992E-2</v>
      </c>
      <c r="K16" s="2">
        <v>5.182E-3</v>
      </c>
      <c r="L16" s="2">
        <v>8.0649999999999999E-2</v>
      </c>
    </row>
    <row r="17" spans="1:12" ht="15" customHeight="1" x14ac:dyDescent="0.35">
      <c r="A17" s="34"/>
      <c r="B17" s="34"/>
      <c r="C17" s="2" t="s">
        <v>17</v>
      </c>
      <c r="D17" s="2">
        <v>2.571E-2</v>
      </c>
      <c r="E17" s="2">
        <v>2.094E-2</v>
      </c>
      <c r="F17" s="3">
        <v>-75.150000000000006</v>
      </c>
      <c r="G17" s="2">
        <v>218.3</v>
      </c>
      <c r="H17" s="2">
        <v>4.2210000000000001</v>
      </c>
      <c r="I17" s="2">
        <v>4.2030000000000003</v>
      </c>
      <c r="J17" s="2">
        <v>8.5</v>
      </c>
      <c r="K17" s="2">
        <v>0.82589999999999997</v>
      </c>
      <c r="L17" s="3">
        <v>-0.63990000000000002</v>
      </c>
    </row>
    <row r="18" spans="1:12" x14ac:dyDescent="0.35">
      <c r="A18" s="34" t="s">
        <v>25</v>
      </c>
      <c r="B18" s="34" t="s">
        <v>21</v>
      </c>
      <c r="C18" s="2" t="s">
        <v>11</v>
      </c>
      <c r="D18" s="2">
        <v>1</v>
      </c>
      <c r="E18" s="2">
        <v>1</v>
      </c>
      <c r="F18" s="2">
        <v>1</v>
      </c>
      <c r="G18" s="2">
        <v>1</v>
      </c>
      <c r="H18" s="2">
        <v>6</v>
      </c>
      <c r="I18" s="2">
        <v>6</v>
      </c>
      <c r="J18" s="2">
        <v>1</v>
      </c>
      <c r="K18" s="2">
        <v>5</v>
      </c>
      <c r="L18" s="2">
        <v>2</v>
      </c>
    </row>
    <row r="19" spans="1:12" x14ac:dyDescent="0.35">
      <c r="A19" s="34"/>
      <c r="B19" s="34"/>
      <c r="C19" s="4" t="s">
        <v>26</v>
      </c>
      <c r="D19" s="7">
        <f>(D20*$E$40+D21*$E$39+D22)</f>
        <v>1107.0500000000002</v>
      </c>
      <c r="E19" s="7">
        <f t="shared" ref="E19:G19" si="6">(E20*$E$40+E21*$E$39+E22)</f>
        <v>1107.0500000000002</v>
      </c>
      <c r="F19" s="7">
        <f t="shared" si="6"/>
        <v>1416.56</v>
      </c>
      <c r="G19" s="7">
        <f t="shared" si="6"/>
        <v>1416.56</v>
      </c>
      <c r="H19" s="7">
        <f>(H20*$E$40+H21*$E$39+H22)*($E$40^2)</f>
        <v>3755.6422400000006</v>
      </c>
      <c r="I19" s="7">
        <f>(I20*$E$40+I21*$E$39+I22)*($E$40^2)</f>
        <v>3755.6422400000006</v>
      </c>
      <c r="J19" s="7">
        <f t="shared" ref="J19" si="7">(J20*$E$40+J21*$E$39+J22)</f>
        <v>4396</v>
      </c>
      <c r="K19" s="7">
        <f>(K20*$E$40+K21*$E$39+K22)*($E$39*$E$40)</f>
        <v>24561.359199999999</v>
      </c>
      <c r="L19" s="7">
        <f>(L20*$E$40+L21*$E$39+L22)*($E$39)</f>
        <v>5751.9380000000001</v>
      </c>
    </row>
    <row r="20" spans="1:12" ht="15" customHeight="1" x14ac:dyDescent="0.35">
      <c r="A20" s="34"/>
      <c r="B20" s="34"/>
      <c r="C20" s="2" t="s">
        <v>15</v>
      </c>
      <c r="D20" s="3">
        <v>-21.72</v>
      </c>
      <c r="E20" s="3">
        <v>-21.72</v>
      </c>
      <c r="F20" s="2">
        <v>27.61</v>
      </c>
      <c r="G20" s="2">
        <v>27.61</v>
      </c>
      <c r="H20" s="2">
        <v>0</v>
      </c>
      <c r="I20" s="2">
        <v>0</v>
      </c>
      <c r="J20" s="2">
        <v>0</v>
      </c>
      <c r="K20" s="3">
        <v>0</v>
      </c>
      <c r="L20" s="3">
        <v>-0.24890000000000001</v>
      </c>
    </row>
    <row r="21" spans="1:12" ht="15" customHeight="1" x14ac:dyDescent="0.35">
      <c r="A21" s="34"/>
      <c r="B21" s="34"/>
      <c r="C21" s="2" t="s">
        <v>16</v>
      </c>
      <c r="D21" s="3">
        <v>5.48</v>
      </c>
      <c r="E21" s="3">
        <v>5.48</v>
      </c>
      <c r="F21" s="2">
        <v>0</v>
      </c>
      <c r="G21" s="3">
        <v>0</v>
      </c>
      <c r="H21" s="3">
        <v>-3.5869999999999999E-3</v>
      </c>
      <c r="I21" s="3">
        <v>-3.5869999999999999E-3</v>
      </c>
      <c r="J21" s="2">
        <v>12.42</v>
      </c>
      <c r="K21" s="2">
        <v>2.287E-3</v>
      </c>
      <c r="L21" s="2">
        <v>6.123E-2</v>
      </c>
    </row>
    <row r="22" spans="1:12" ht="15" customHeight="1" x14ac:dyDescent="0.35">
      <c r="A22" s="34"/>
      <c r="B22" s="34"/>
      <c r="C22" s="2" t="s">
        <v>17</v>
      </c>
      <c r="D22" s="3">
        <v>-33.03</v>
      </c>
      <c r="E22" s="3">
        <v>-33.03</v>
      </c>
      <c r="F22" s="3">
        <v>-129.6</v>
      </c>
      <c r="G22" s="3">
        <v>-129.6</v>
      </c>
      <c r="H22" s="2">
        <v>2.74</v>
      </c>
      <c r="I22" s="2">
        <v>2.74</v>
      </c>
      <c r="J22" s="3">
        <v>-944.6</v>
      </c>
      <c r="K22" s="2">
        <v>3.6580000000000001E-2</v>
      </c>
      <c r="L22" s="3">
        <v>0.98609999999999998</v>
      </c>
    </row>
    <row r="23" spans="1:12" x14ac:dyDescent="0.35">
      <c r="A23" s="34" t="s">
        <v>14</v>
      </c>
      <c r="B23" s="34" t="s">
        <v>21</v>
      </c>
      <c r="C23" s="2" t="s">
        <v>11</v>
      </c>
      <c r="D23" s="2">
        <v>1</v>
      </c>
      <c r="E23" s="2">
        <v>1</v>
      </c>
      <c r="F23" s="2">
        <v>1</v>
      </c>
      <c r="G23" s="2">
        <v>1</v>
      </c>
      <c r="H23" s="2">
        <v>1</v>
      </c>
      <c r="I23" s="2">
        <v>1</v>
      </c>
      <c r="J23" s="2">
        <v>1</v>
      </c>
      <c r="K23" s="2">
        <v>1</v>
      </c>
      <c r="L23" s="2">
        <v>3</v>
      </c>
    </row>
    <row r="24" spans="1:12" x14ac:dyDescent="0.35">
      <c r="A24" s="34"/>
      <c r="B24" s="34"/>
      <c r="C24" s="4" t="s">
        <v>14</v>
      </c>
      <c r="D24" s="7">
        <f>(D25*$E$40+D26*$E$39+D27)</f>
        <v>-19.510200000000008</v>
      </c>
      <c r="E24" s="7">
        <f t="shared" ref="E24:K24" si="8">(E25*$E$40+E26*$E$39+E27)</f>
        <v>-41.931000000000012</v>
      </c>
      <c r="F24" s="7">
        <f t="shared" si="8"/>
        <v>0.4291999999999998</v>
      </c>
      <c r="G24" s="7">
        <f t="shared" si="8"/>
        <v>-26.778200000000002</v>
      </c>
      <c r="H24" s="7">
        <f t="shared" si="8"/>
        <v>-6.5860000000000003</v>
      </c>
      <c r="I24" s="7">
        <f t="shared" si="8"/>
        <v>-1.7227999999999986</v>
      </c>
      <c r="J24" s="7">
        <f t="shared" si="8"/>
        <v>9.4739000000000004</v>
      </c>
      <c r="K24" s="7">
        <f t="shared" si="8"/>
        <v>-22.371199999999998</v>
      </c>
      <c r="L24" s="7">
        <f t="shared" ref="L24" si="9">(L25*$E$40+L26*$E$39+L27)*($E$40)</f>
        <v>87.041359999999997</v>
      </c>
    </row>
    <row r="25" spans="1:12" ht="15" customHeight="1" x14ac:dyDescent="0.35">
      <c r="A25" s="34"/>
      <c r="B25" s="34"/>
      <c r="C25" s="2" t="s">
        <v>15</v>
      </c>
      <c r="D25" s="3">
        <v>0.66269999999999996</v>
      </c>
      <c r="E25" s="3">
        <v>1.131</v>
      </c>
      <c r="F25" s="2">
        <v>0</v>
      </c>
      <c r="G25" s="2">
        <v>0.27929999999999999</v>
      </c>
      <c r="H25" s="2">
        <v>0.25659999999999999</v>
      </c>
      <c r="I25" s="3">
        <v>-0.19589999999999999</v>
      </c>
      <c r="J25" s="2">
        <v>0.15290000000000001</v>
      </c>
      <c r="K25" s="3">
        <v>-0.60519999999999996</v>
      </c>
      <c r="L25" s="3">
        <v>2.8539999999999999E-2</v>
      </c>
    </row>
    <row r="26" spans="1:12" ht="15" customHeight="1" x14ac:dyDescent="0.35">
      <c r="A26" s="34"/>
      <c r="B26" s="34"/>
      <c r="C26" s="2" t="s">
        <v>16</v>
      </c>
      <c r="D26" s="3">
        <v>-0.13200000000000001</v>
      </c>
      <c r="E26" s="3">
        <v>-0.24790000000000001</v>
      </c>
      <c r="F26" s="2">
        <v>2.3140000000000001E-2</v>
      </c>
      <c r="G26" s="3">
        <v>-0.1067</v>
      </c>
      <c r="H26" s="3">
        <v>-4.4420000000000001E-2</v>
      </c>
      <c r="I26" s="3">
        <v>2.5520000000000001E-2</v>
      </c>
      <c r="J26" s="2">
        <v>4.7050000000000002E-2</v>
      </c>
      <c r="K26" s="2">
        <v>0</v>
      </c>
      <c r="L26" s="2">
        <v>0</v>
      </c>
    </row>
    <row r="27" spans="1:12" ht="15" customHeight="1" x14ac:dyDescent="0.35">
      <c r="A27" s="34"/>
      <c r="B27" s="34"/>
      <c r="C27" s="2" t="s">
        <v>17</v>
      </c>
      <c r="D27" s="3">
        <v>0.1386</v>
      </c>
      <c r="E27" s="3">
        <v>1.33</v>
      </c>
      <c r="F27" s="3">
        <v>-9.5210000000000008</v>
      </c>
      <c r="G27" s="3">
        <v>3.4620000000000002</v>
      </c>
      <c r="H27" s="3">
        <v>-1.855</v>
      </c>
      <c r="I27" s="3">
        <v>-1.726</v>
      </c>
      <c r="J27" s="3">
        <v>-19.32</v>
      </c>
      <c r="K27" s="2">
        <v>11.52</v>
      </c>
      <c r="L27" s="3">
        <v>-4.3929999999999997E-2</v>
      </c>
    </row>
    <row r="28" spans="1:12" x14ac:dyDescent="0.35">
      <c r="A28" s="34" t="s">
        <v>18</v>
      </c>
      <c r="B28" s="34" t="s">
        <v>21</v>
      </c>
      <c r="C28" s="2" t="s">
        <v>11</v>
      </c>
      <c r="D28" s="2">
        <v>1</v>
      </c>
      <c r="E28" s="2">
        <v>1</v>
      </c>
      <c r="F28" s="2">
        <v>1</v>
      </c>
      <c r="G28" s="2">
        <v>1</v>
      </c>
      <c r="H28" s="2">
        <v>1</v>
      </c>
      <c r="I28" s="2">
        <v>1</v>
      </c>
      <c r="J28" s="2">
        <v>1</v>
      </c>
      <c r="K28" s="2">
        <v>1</v>
      </c>
      <c r="L28" s="2">
        <v>1</v>
      </c>
    </row>
    <row r="29" spans="1:12" x14ac:dyDescent="0.35">
      <c r="A29" s="34"/>
      <c r="B29" s="34"/>
      <c r="C29" s="4" t="s">
        <v>27</v>
      </c>
      <c r="D29" s="7">
        <f>(D30*$E$40+D31*$E$39+D32)</f>
        <v>15.091699999999999</v>
      </c>
      <c r="E29" s="7">
        <f t="shared" ref="E29:L29" si="10">(E30*$E$40+E31*$E$39+E32)</f>
        <v>11.631900000000002</v>
      </c>
      <c r="F29" s="7">
        <f t="shared" si="10"/>
        <v>10.864260000000002</v>
      </c>
      <c r="G29" s="7">
        <f t="shared" si="10"/>
        <v>7.7294399999999994</v>
      </c>
      <c r="H29" s="7">
        <f t="shared" si="10"/>
        <v>12.051700000000004</v>
      </c>
      <c r="I29" s="7">
        <f t="shared" si="10"/>
        <v>11.316300000000005</v>
      </c>
      <c r="J29" s="7">
        <f t="shared" si="10"/>
        <v>16.983169999999998</v>
      </c>
      <c r="K29" s="7">
        <f t="shared" si="10"/>
        <v>27.875900000000001</v>
      </c>
      <c r="L29" s="7">
        <f t="shared" si="10"/>
        <v>21.455500000000001</v>
      </c>
    </row>
    <row r="30" spans="1:12" x14ac:dyDescent="0.35">
      <c r="A30" s="34" t="s">
        <v>12</v>
      </c>
      <c r="B30" s="34"/>
      <c r="C30" s="2" t="s">
        <v>15</v>
      </c>
      <c r="D30" s="3">
        <v>0</v>
      </c>
      <c r="E30" s="3">
        <v>-0.1704</v>
      </c>
      <c r="F30" s="2">
        <v>0.16170000000000001</v>
      </c>
      <c r="G30" s="2">
        <v>0.11219999999999999</v>
      </c>
      <c r="H30" s="2">
        <v>0.81720000000000004</v>
      </c>
      <c r="I30" s="3">
        <v>0.7349</v>
      </c>
      <c r="J30" s="2">
        <v>0.18529999999999999</v>
      </c>
      <c r="K30" s="3">
        <v>0.2334</v>
      </c>
      <c r="L30" s="3">
        <v>0.14369999999999999</v>
      </c>
    </row>
    <row r="31" spans="1:12" x14ac:dyDescent="0.35">
      <c r="A31" s="34" t="s">
        <v>12</v>
      </c>
      <c r="B31" s="34"/>
      <c r="C31" s="2" t="s">
        <v>16</v>
      </c>
      <c r="D31" s="3">
        <v>3.099E-2</v>
      </c>
      <c r="E31" s="3">
        <v>4.3110000000000002E-2</v>
      </c>
      <c r="F31" s="3">
        <v>-9.6579999999999999E-3</v>
      </c>
      <c r="G31" s="3">
        <v>-9.332E-3</v>
      </c>
      <c r="H31" s="3">
        <v>-7.8920000000000004E-2</v>
      </c>
      <c r="I31" s="3">
        <v>-7.0279999999999995E-2</v>
      </c>
      <c r="J31" s="2">
        <v>9.0589999999999993E-3</v>
      </c>
      <c r="K31" s="2">
        <v>3.6499999999999998E-2</v>
      </c>
      <c r="L31" s="2">
        <v>3.0110000000000001E-2</v>
      </c>
    </row>
    <row r="32" spans="1:12" x14ac:dyDescent="0.35">
      <c r="A32" s="34" t="s">
        <v>12</v>
      </c>
      <c r="B32" s="34"/>
      <c r="C32" s="2" t="s">
        <v>17</v>
      </c>
      <c r="D32" s="3">
        <v>1.766</v>
      </c>
      <c r="E32" s="3">
        <v>2.637</v>
      </c>
      <c r="F32" s="3">
        <v>5.9619999999999997</v>
      </c>
      <c r="G32" s="3">
        <v>5.4589999999999996</v>
      </c>
      <c r="H32" s="3">
        <v>0.22409999999999999</v>
      </c>
      <c r="I32" s="3">
        <v>0.38229999999999997</v>
      </c>
      <c r="J32" s="3">
        <v>2.7109999999999999</v>
      </c>
      <c r="K32" s="3">
        <v>-0.88949999999999996</v>
      </c>
      <c r="L32" s="3">
        <v>0.46100000000000002</v>
      </c>
    </row>
    <row r="33" spans="1:12" x14ac:dyDescent="0.35">
      <c r="A33" s="34" t="s">
        <v>19</v>
      </c>
      <c r="B33" s="34" t="s">
        <v>21</v>
      </c>
      <c r="C33" s="2" t="s">
        <v>11</v>
      </c>
      <c r="D33" s="2">
        <v>1</v>
      </c>
      <c r="E33" s="2">
        <v>2</v>
      </c>
      <c r="F33" s="2">
        <v>1</v>
      </c>
      <c r="G33" s="2">
        <v>1</v>
      </c>
      <c r="H33" s="2">
        <v>1</v>
      </c>
      <c r="I33" s="2">
        <v>1</v>
      </c>
      <c r="J33" s="2">
        <v>1</v>
      </c>
      <c r="K33" s="2">
        <v>3</v>
      </c>
      <c r="L33" s="2">
        <v>1</v>
      </c>
    </row>
    <row r="34" spans="1:12" x14ac:dyDescent="0.35">
      <c r="A34" s="34"/>
      <c r="B34" s="34"/>
      <c r="C34" s="4" t="s">
        <v>28</v>
      </c>
      <c r="D34" s="7">
        <f>(D35*$E$40+D36*$E$39+D37)</f>
        <v>48.961600000000004</v>
      </c>
      <c r="E34" s="7">
        <f>(E35*$E$40+E36*$E$39+E37)*($E$39)</f>
        <v>35.292336000000006</v>
      </c>
      <c r="F34" s="7">
        <f t="shared" ref="F34" si="11">(F35*$E$40+F36*$E$39+F37)</f>
        <v>30.055</v>
      </c>
      <c r="G34" s="7">
        <f t="shared" ref="G34" si="12">(G35*$E$40+G36*$E$39+G37)</f>
        <v>12.582439999999998</v>
      </c>
      <c r="H34" s="7">
        <f t="shared" ref="H34" si="13">(H35*$E$40+H36*$E$39+H37)</f>
        <v>46.095299999999995</v>
      </c>
      <c r="I34" s="7">
        <f t="shared" ref="I34" si="14">(I35*$E$40+I36*$E$39+I37)</f>
        <v>44.056999999999995</v>
      </c>
      <c r="J34" s="7">
        <f t="shared" ref="J34:L34" si="15">(J35*$E$40+J36*$E$39+J37)</f>
        <v>50.409700000000001</v>
      </c>
      <c r="K34" s="7">
        <f t="shared" ref="K34" si="16">(K35*$E$40+K36*$E$39+K37)*($E$40)</f>
        <v>73.51176000000001</v>
      </c>
      <c r="L34" s="7">
        <f t="shared" si="15"/>
        <v>59.206699999999991</v>
      </c>
    </row>
    <row r="35" spans="1:12" x14ac:dyDescent="0.35">
      <c r="A35" s="34" t="s">
        <v>12</v>
      </c>
      <c r="B35" s="34"/>
      <c r="C35" s="2" t="s">
        <v>15</v>
      </c>
      <c r="D35" s="3">
        <v>-0.16839999999999999</v>
      </c>
      <c r="E35" s="3">
        <v>-9.1830000000000004E-4</v>
      </c>
      <c r="F35" s="3">
        <v>-0.41039999999999999</v>
      </c>
      <c r="G35" s="2">
        <v>8.0640000000000003E-2</v>
      </c>
      <c r="H35" s="2">
        <v>1.4219999999999999</v>
      </c>
      <c r="I35" s="3">
        <v>1.306</v>
      </c>
      <c r="J35" s="2">
        <v>0.18909999999999999</v>
      </c>
      <c r="K35" s="3">
        <v>-2.0080000000000001E-2</v>
      </c>
      <c r="L35" s="3">
        <v>0.40479999999999999</v>
      </c>
    </row>
    <row r="36" spans="1:12" x14ac:dyDescent="0.35">
      <c r="A36" s="34" t="s">
        <v>12</v>
      </c>
      <c r="B36" s="34"/>
      <c r="C36" s="2" t="s">
        <v>16</v>
      </c>
      <c r="D36" s="3">
        <v>0.1203</v>
      </c>
      <c r="E36" s="3">
        <v>0</v>
      </c>
      <c r="F36" s="3">
        <v>7.8179999999999999E-2</v>
      </c>
      <c r="G36" s="3">
        <v>-3.0380000000000001E-2</v>
      </c>
      <c r="H36" s="3">
        <v>-8.3589999999999998E-2</v>
      </c>
      <c r="I36" s="3">
        <v>-7.3099999999999998E-2</v>
      </c>
      <c r="J36" s="2">
        <v>7.5870000000000007E-2</v>
      </c>
      <c r="K36" s="2">
        <v>3.5130000000000001E-3</v>
      </c>
      <c r="L36" s="2">
        <v>8.3089999999999997E-2</v>
      </c>
    </row>
    <row r="37" spans="1:12" x14ac:dyDescent="0.35">
      <c r="A37" s="34" t="s">
        <v>12</v>
      </c>
      <c r="B37" s="34"/>
      <c r="C37" s="2" t="s">
        <v>17</v>
      </c>
      <c r="D37" s="3">
        <v>6.6630000000000003</v>
      </c>
      <c r="E37" s="3">
        <v>0.13350000000000001</v>
      </c>
      <c r="F37" s="3">
        <v>19.420000000000002</v>
      </c>
      <c r="G37" s="3">
        <v>21.13</v>
      </c>
      <c r="H37" s="3">
        <v>2.407</v>
      </c>
      <c r="I37" s="3">
        <v>2.3540000000000001</v>
      </c>
      <c r="J37" s="3">
        <v>7.1959999999999997</v>
      </c>
      <c r="K37" s="3">
        <v>0.92659999999999998</v>
      </c>
      <c r="L37" s="3">
        <v>0.80920000000000003</v>
      </c>
    </row>
    <row r="39" spans="1:12" x14ac:dyDescent="0.35">
      <c r="D39" s="6" t="s">
        <v>22</v>
      </c>
      <c r="E39" s="9">
        <v>430</v>
      </c>
    </row>
    <row r="40" spans="1:12" x14ac:dyDescent="0.35">
      <c r="D40" s="6" t="s">
        <v>23</v>
      </c>
      <c r="E40" s="9">
        <v>56</v>
      </c>
    </row>
    <row r="41" spans="1:12" x14ac:dyDescent="0.35">
      <c r="D41" s="6" t="s">
        <v>59</v>
      </c>
      <c r="E41" s="9" t="s">
        <v>6</v>
      </c>
    </row>
    <row r="42" spans="1:12" x14ac:dyDescent="0.35">
      <c r="D42" s="6" t="s">
        <v>60</v>
      </c>
      <c r="E42" s="9" t="s">
        <v>30</v>
      </c>
    </row>
  </sheetData>
  <sheetProtection sheet="1" objects="1" scenarios="1"/>
  <mergeCells count="17">
    <mergeCell ref="A13:A17"/>
    <mergeCell ref="B13:B17"/>
    <mergeCell ref="A18:A22"/>
    <mergeCell ref="B18:B22"/>
    <mergeCell ref="A23:A27"/>
    <mergeCell ref="C1:C2"/>
    <mergeCell ref="A8:A12"/>
    <mergeCell ref="B8:B12"/>
    <mergeCell ref="A3:A7"/>
    <mergeCell ref="B3:B7"/>
    <mergeCell ref="A1:A2"/>
    <mergeCell ref="B1:B2"/>
    <mergeCell ref="B23:B27"/>
    <mergeCell ref="A28:A32"/>
    <mergeCell ref="B28:B32"/>
    <mergeCell ref="A33:A37"/>
    <mergeCell ref="B33: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4"/>
  <sheetViews>
    <sheetView topLeftCell="A16" zoomScale="80" zoomScaleNormal="80" workbookViewId="0">
      <selection activeCell="H26" sqref="H26"/>
    </sheetView>
  </sheetViews>
  <sheetFormatPr baseColWidth="10" defaultRowHeight="14.5" x14ac:dyDescent="0.35"/>
  <cols>
    <col min="8" max="8" width="13.26953125" customWidth="1"/>
  </cols>
  <sheetData>
    <row r="2" spans="1:8" x14ac:dyDescent="0.35">
      <c r="B2" s="8"/>
      <c r="C2" s="21" t="s">
        <v>31</v>
      </c>
      <c r="D2" s="8" t="s">
        <v>58</v>
      </c>
      <c r="E2" s="8">
        <v>1</v>
      </c>
      <c r="F2" s="8">
        <v>2</v>
      </c>
      <c r="G2" s="8">
        <v>3</v>
      </c>
      <c r="H2" s="8">
        <v>4</v>
      </c>
    </row>
    <row r="3" spans="1:8" x14ac:dyDescent="0.35">
      <c r="B3" s="12" t="s">
        <v>32</v>
      </c>
      <c r="C3" s="8"/>
      <c r="D3" s="10">
        <v>0.40400000000000003</v>
      </c>
      <c r="E3" s="10">
        <v>0.36799999999999999</v>
      </c>
      <c r="F3" s="10">
        <v>0.90200000000000002</v>
      </c>
      <c r="G3" s="11"/>
      <c r="H3" s="11"/>
    </row>
    <row r="4" spans="1:8" x14ac:dyDescent="0.35">
      <c r="B4" s="42" t="s">
        <v>33</v>
      </c>
      <c r="C4" s="8">
        <v>1</v>
      </c>
      <c r="D4" s="10">
        <v>-0.92200000000000004</v>
      </c>
      <c r="E4" s="10">
        <v>0.50700000000000001</v>
      </c>
      <c r="F4" s="10">
        <v>1.1619999999999999</v>
      </c>
      <c r="G4" s="11"/>
      <c r="H4" s="11"/>
    </row>
    <row r="5" spans="1:8" x14ac:dyDescent="0.35">
      <c r="B5" s="43"/>
      <c r="C5" s="8">
        <v>2</v>
      </c>
      <c r="D5" s="10">
        <v>1.7999999999999999E-2</v>
      </c>
      <c r="E5" s="10">
        <v>-5.0910000000000002</v>
      </c>
      <c r="F5" s="10">
        <v>10.367000000000001</v>
      </c>
      <c r="G5" s="10">
        <v>-3.0110000000000001</v>
      </c>
      <c r="H5" s="10">
        <v>-0.34100000000000003</v>
      </c>
    </row>
    <row r="6" spans="1:8" x14ac:dyDescent="0.35">
      <c r="B6" s="42" t="s">
        <v>34</v>
      </c>
      <c r="C6" s="8">
        <v>1</v>
      </c>
      <c r="D6" s="10">
        <v>0.11600000000000001</v>
      </c>
      <c r="E6" s="10">
        <v>3.3450000000000002</v>
      </c>
      <c r="F6" s="11"/>
      <c r="G6" s="11"/>
      <c r="H6" s="11"/>
    </row>
    <row r="7" spans="1:8" x14ac:dyDescent="0.35">
      <c r="B7" s="43"/>
      <c r="C7" s="8">
        <v>2</v>
      </c>
      <c r="D7" s="10">
        <v>0.44600000000000001</v>
      </c>
      <c r="E7" s="10">
        <v>2.1920000000000002</v>
      </c>
      <c r="F7" s="11"/>
      <c r="G7" s="11"/>
      <c r="H7" s="11"/>
    </row>
    <row r="8" spans="1:8" x14ac:dyDescent="0.35">
      <c r="B8" s="42" t="s">
        <v>35</v>
      </c>
      <c r="C8" s="8">
        <v>1</v>
      </c>
      <c r="D8" s="10">
        <v>0.45800000000000002</v>
      </c>
      <c r="E8" s="10">
        <v>3.2450000000000001</v>
      </c>
      <c r="F8" s="10">
        <v>-2.3130000000000002</v>
      </c>
      <c r="G8" s="11"/>
      <c r="H8" s="11"/>
    </row>
    <row r="9" spans="1:8" x14ac:dyDescent="0.35">
      <c r="B9" s="43"/>
      <c r="C9" s="8">
        <v>2</v>
      </c>
      <c r="D9" s="10">
        <v>-1.901</v>
      </c>
      <c r="E9" s="10">
        <v>12.727</v>
      </c>
      <c r="F9" s="10">
        <v>24.407</v>
      </c>
      <c r="G9" s="10">
        <v>-40.31</v>
      </c>
      <c r="H9" s="10">
        <v>-5.4809999999999999</v>
      </c>
    </row>
    <row r="10" spans="1:8" x14ac:dyDescent="0.35">
      <c r="B10" s="42" t="s">
        <v>36</v>
      </c>
      <c r="C10" s="8">
        <v>1</v>
      </c>
      <c r="D10" s="10">
        <v>-0.58499999999999996</v>
      </c>
      <c r="E10" s="10">
        <v>-0.90600000000000003</v>
      </c>
      <c r="F10" s="10">
        <v>3.2389999999999999</v>
      </c>
      <c r="G10" s="11"/>
      <c r="H10" s="11"/>
    </row>
    <row r="11" spans="1:8" x14ac:dyDescent="0.35">
      <c r="B11" s="43"/>
      <c r="C11" s="8">
        <v>2</v>
      </c>
      <c r="D11" s="10">
        <v>-0.314</v>
      </c>
      <c r="E11" s="10">
        <v>-1.117</v>
      </c>
      <c r="F11" s="11"/>
      <c r="G11" s="11"/>
      <c r="H11" s="11"/>
    </row>
    <row r="12" spans="1:8" ht="14.5" customHeight="1" x14ac:dyDescent="0.35">
      <c r="A12" s="41" t="s">
        <v>62</v>
      </c>
      <c r="B12" s="41"/>
      <c r="C12" s="41"/>
      <c r="D12" s="41"/>
      <c r="E12" s="23"/>
      <c r="F12" s="24"/>
      <c r="G12" s="24"/>
      <c r="H12" s="24"/>
    </row>
    <row r="13" spans="1:8" ht="14" customHeight="1" x14ac:dyDescent="0.35">
      <c r="A13" s="41"/>
      <c r="B13" s="41"/>
      <c r="C13" s="41"/>
      <c r="D13" s="41"/>
    </row>
    <row r="14" spans="1:8" x14ac:dyDescent="0.35">
      <c r="B14" s="14" t="s">
        <v>61</v>
      </c>
      <c r="C14" s="22" t="str">
        <f>Parameters!E41</f>
        <v>Container</v>
      </c>
    </row>
    <row r="15" spans="1:8" x14ac:dyDescent="0.35">
      <c r="B15" s="14" t="s">
        <v>60</v>
      </c>
      <c r="C15" s="22" t="str">
        <f>Parameters!E42</f>
        <v>full</v>
      </c>
    </row>
    <row r="16" spans="1:8" x14ac:dyDescent="0.35">
      <c r="B16" s="14" t="s">
        <v>37</v>
      </c>
      <c r="C16" s="22">
        <f>Parameters!E39</f>
        <v>430</v>
      </c>
      <c r="F16" s="13" t="s">
        <v>42</v>
      </c>
      <c r="G16" s="15">
        <f>Wind_Coef.!D3+Wind_Coef.!E3*Wind_Coef.!C19/(Wind_Coef.!C17*Wind_Coef.!C23)+Wind_Coef.!F3*Wind_Coef.!C23/Wind_Coef.!C16</f>
        <v>0.85406061672004618</v>
      </c>
    </row>
    <row r="17" spans="2:8" ht="16" x14ac:dyDescent="0.35">
      <c r="B17" s="14" t="s">
        <v>38</v>
      </c>
      <c r="C17" s="22">
        <f>Parameters!E40</f>
        <v>56</v>
      </c>
      <c r="F17" s="16" t="s">
        <v>47</v>
      </c>
      <c r="G17" s="17" t="s">
        <v>48</v>
      </c>
      <c r="H17" s="17" t="s">
        <v>49</v>
      </c>
    </row>
    <row r="18" spans="2:8" x14ac:dyDescent="0.35">
      <c r="B18" s="14" t="s">
        <v>39</v>
      </c>
      <c r="C18" s="22">
        <f>Parameters!J9</f>
        <v>13655.079999999998</v>
      </c>
      <c r="F18" s="13" t="s">
        <v>46</v>
      </c>
      <c r="G18" s="15">
        <f>D4+E4*C18/(C16*C17)+F4*C21/C16</f>
        <v>-0.60889322338870433</v>
      </c>
      <c r="H18" s="15">
        <f>D5+E5*C17/C16+F5*C22/C16+G5*C20/(C16*C16)+H5*C19/(C17*C17)</f>
        <v>-0.59435295350853756</v>
      </c>
    </row>
    <row r="19" spans="2:8" x14ac:dyDescent="0.35">
      <c r="B19" s="14" t="s">
        <v>40</v>
      </c>
      <c r="C19" s="22">
        <f>Parameters!J14</f>
        <v>2641.2736</v>
      </c>
      <c r="F19" s="13" t="s">
        <v>50</v>
      </c>
      <c r="G19" s="15">
        <f>PI()*$C$18/($C$16^2)+D6+E6*C19/(C16*C17)</f>
        <v>0.71491476350557548</v>
      </c>
      <c r="H19" s="15">
        <f>PI()*$C$18/($C$16^2)+D7+E7*C20/(C16*C16)</f>
        <v>0.73012510011996168</v>
      </c>
    </row>
    <row r="20" spans="2:8" x14ac:dyDescent="0.35">
      <c r="B20" s="14" t="s">
        <v>44</v>
      </c>
      <c r="C20" s="22">
        <f>Parameters!J19</f>
        <v>4396</v>
      </c>
      <c r="F20" s="13" t="s">
        <v>51</v>
      </c>
      <c r="G20" s="15">
        <f>D8+E8*C18/(C16*C23)+F8*C19/(C17*C23)</f>
        <v>0.33806647926887079</v>
      </c>
      <c r="H20" s="15">
        <f>D9+E9*C18/(C16*C23)+F9*C19/C18+G9*C17/C16+H9*C19/(C17*C23)</f>
        <v>0.45952562912010109</v>
      </c>
    </row>
    <row r="21" spans="2:8" x14ac:dyDescent="0.35">
      <c r="B21" s="14" t="s">
        <v>41</v>
      </c>
      <c r="C21" s="22">
        <f>Parameters!J24</f>
        <v>9.4739000000000004</v>
      </c>
      <c r="F21" s="13" t="s">
        <v>52</v>
      </c>
      <c r="G21" s="15">
        <f>D10+E10*C20/C18+F10*C17/C16</f>
        <v>-0.45484665750768211</v>
      </c>
      <c r="H21" s="15">
        <f>D11+E11*C20/C18</f>
        <v>-0.67359745384135428</v>
      </c>
    </row>
    <row r="22" spans="2:8" x14ac:dyDescent="0.35">
      <c r="B22" s="14" t="s">
        <v>43</v>
      </c>
      <c r="C22" s="22">
        <f>Parameters!J29</f>
        <v>16.983169999999998</v>
      </c>
      <c r="F22" s="18"/>
      <c r="G22" s="19"/>
      <c r="H22" s="19"/>
    </row>
    <row r="23" spans="2:8" x14ac:dyDescent="0.35">
      <c r="B23" s="14" t="s">
        <v>45</v>
      </c>
      <c r="C23" s="22">
        <f>Parameters!J34</f>
        <v>50.409700000000001</v>
      </c>
    </row>
    <row r="25" spans="2:8" x14ac:dyDescent="0.35">
      <c r="D25" s="20" t="s">
        <v>57</v>
      </c>
      <c r="E25" s="20" t="s">
        <v>53</v>
      </c>
      <c r="F25" s="20" t="s">
        <v>54</v>
      </c>
      <c r="G25" s="20" t="s">
        <v>55</v>
      </c>
      <c r="H25" s="20" t="s">
        <v>56</v>
      </c>
    </row>
    <row r="26" spans="2:8" x14ac:dyDescent="0.35">
      <c r="D26" s="20">
        <v>0</v>
      </c>
      <c r="E26" s="20">
        <f>-($G$18*COS(D26*PI()/180)+$G$20*SIN(D26*PI()/180)*COS(D26*PI()/180)*(SIN(D26*PI()/180)-0.5*SIN(D26*PI()/180)*COS(D26*PI()/180)^2)+$G$21*SIN(D26*PI()/180)*COS(D26*PI()/180)^3)</f>
        <v>0.60889322338870433</v>
      </c>
      <c r="F26" s="20">
        <f t="shared" ref="F26:F35" si="0">$G$16*SIN(D26*PI()/180)^2+$G$19*SIN(D26*PI()/180)*COS(D26*PI()/180)*(COS(D26*PI()/180)+0.5*COS(D26*PI()/180)*SIN(D26*PI()/180)^2)</f>
        <v>0</v>
      </c>
      <c r="G26" s="20">
        <f>-(F26*(0.927*$C$21/$C$16-0.149*(D26*PI()/180-PI()/2)))</f>
        <v>0</v>
      </c>
      <c r="H26" s="20">
        <f>-F26*IF($C$22/$C$16&lt;=0.097,0.0737*POWER($C$22/$C$16,-0.821),0.5)</f>
        <v>0</v>
      </c>
    </row>
    <row r="27" spans="2:8" x14ac:dyDescent="0.35">
      <c r="D27" s="20">
        <v>10</v>
      </c>
      <c r="E27" s="20">
        <f t="shared" ref="E27:E35" si="1">-($G$18*COS(D27*PI()/180)+$G$20*SIN(D27*PI()/180)*COS(D27*PI()/180)*(SIN(D27*PI()/180)-0.5*SIN(D27*PI()/180)*COS(D27*PI()/180)^2)+$G$21*SIN(D27*PI()/180)*COS(D27*PI()/180)^3)</f>
        <v>0.66990977235051063</v>
      </c>
      <c r="F27" s="20">
        <f t="shared" si="0"/>
        <v>0.14796859163552845</v>
      </c>
      <c r="G27" s="20">
        <f t="shared" ref="G27:G44" si="2">-(F27*(0.927*$C$21/$C$16-0.149*(D27*PI()/180-PI()/2)))</f>
        <v>-3.380597169096352E-2</v>
      </c>
      <c r="H27" s="20">
        <f t="shared" ref="H27:H44" si="3">-F27*IF($C$22/$C$16&lt;=0.097,0.0737*POWER($C$22/$C$16,-0.821),0.5)</f>
        <v>-0.15483503289400224</v>
      </c>
    </row>
    <row r="28" spans="2:8" x14ac:dyDescent="0.35">
      <c r="D28" s="20">
        <v>20</v>
      </c>
      <c r="E28" s="20">
        <f t="shared" si="1"/>
        <v>0.68050278996114222</v>
      </c>
      <c r="F28" s="20">
        <f t="shared" si="0"/>
        <v>0.32844698914689086</v>
      </c>
      <c r="G28" s="20">
        <f t="shared" si="2"/>
        <v>-6.6497970859701702E-2</v>
      </c>
      <c r="H28" s="20">
        <f t="shared" si="3"/>
        <v>-0.34368848014556708</v>
      </c>
    </row>
    <row r="29" spans="2:8" x14ac:dyDescent="0.35">
      <c r="D29" s="20">
        <v>30</v>
      </c>
      <c r="E29" s="20">
        <f t="shared" si="1"/>
        <v>0.62928682235503219</v>
      </c>
      <c r="F29" s="20">
        <f t="shared" si="0"/>
        <v>0.5151198200339262</v>
      </c>
      <c r="G29" s="20">
        <f t="shared" si="2"/>
        <v>-9.0896189497204377E-2</v>
      </c>
      <c r="H29" s="20">
        <f t="shared" si="3"/>
        <v>-0.53902381172731795</v>
      </c>
    </row>
    <row r="30" spans="2:8" x14ac:dyDescent="0.35">
      <c r="D30" s="20">
        <v>40</v>
      </c>
      <c r="E30" s="20">
        <f t="shared" si="1"/>
        <v>0.52226305789536431</v>
      </c>
      <c r="F30" s="20">
        <f t="shared" si="0"/>
        <v>0.67825564507165859</v>
      </c>
      <c r="G30" s="20">
        <f t="shared" si="2"/>
        <v>-0.10204423672476629</v>
      </c>
      <c r="H30" s="20">
        <f t="shared" si="3"/>
        <v>-0.70972990926269897</v>
      </c>
    </row>
    <row r="31" spans="2:8" x14ac:dyDescent="0.35">
      <c r="D31" s="20">
        <v>50</v>
      </c>
      <c r="E31" s="20">
        <f t="shared" si="1"/>
        <v>0.38275158238002349</v>
      </c>
      <c r="F31" s="20">
        <f t="shared" si="0"/>
        <v>0.79385463641540799</v>
      </c>
      <c r="G31" s="20">
        <f t="shared" si="2"/>
        <v>-9.8791707993917982E-2</v>
      </c>
      <c r="H31" s="20">
        <f t="shared" si="3"/>
        <v>-0.83069323958424868</v>
      </c>
    </row>
    <row r="32" spans="2:8" x14ac:dyDescent="0.35">
      <c r="D32" s="20">
        <v>60</v>
      </c>
      <c r="E32" s="20">
        <f t="shared" si="1"/>
        <v>0.24275714321276562</v>
      </c>
      <c r="F32" s="20">
        <f t="shared" si="0"/>
        <v>0.85337289423066265</v>
      </c>
      <c r="G32" s="20">
        <f t="shared" si="2"/>
        <v>-8.4006184197966391E-2</v>
      </c>
      <c r="H32" s="20">
        <f t="shared" si="3"/>
        <v>-0.89297342556667669</v>
      </c>
    </row>
    <row r="33" spans="4:8" x14ac:dyDescent="0.35">
      <c r="D33" s="20">
        <v>70</v>
      </c>
      <c r="E33" s="20">
        <f t="shared" si="1"/>
        <v>0.12922591717609402</v>
      </c>
      <c r="F33" s="20">
        <f t="shared" si="0"/>
        <v>0.86743664336215742</v>
      </c>
      <c r="G33" s="20">
        <f t="shared" si="2"/>
        <v>-6.28325802775693E-2</v>
      </c>
      <c r="H33" s="20">
        <f t="shared" si="3"/>
        <v>-0.90768979905728675</v>
      </c>
    </row>
    <row r="34" spans="4:8" x14ac:dyDescent="0.35">
      <c r="D34" s="20">
        <v>80</v>
      </c>
      <c r="E34" s="20">
        <f t="shared" si="1"/>
        <v>5.2002579113350413E-2</v>
      </c>
      <c r="F34" s="20">
        <f t="shared" si="0"/>
        <v>0.85983218003540152</v>
      </c>
      <c r="G34" s="20">
        <f t="shared" si="2"/>
        <v>-3.9921467859545583E-2</v>
      </c>
      <c r="H34" s="20">
        <f t="shared" si="3"/>
        <v>-0.89973245272908953</v>
      </c>
    </row>
    <row r="35" spans="4:8" x14ac:dyDescent="0.35">
      <c r="D35" s="20">
        <v>90</v>
      </c>
      <c r="E35" s="20">
        <f t="shared" si="1"/>
        <v>1.6590148355317315E-17</v>
      </c>
      <c r="F35" s="20">
        <f t="shared" si="0"/>
        <v>0.85406061672004618</v>
      </c>
      <c r="G35" s="20">
        <f t="shared" si="2"/>
        <v>-1.7443304838934259E-2</v>
      </c>
      <c r="H35" s="20">
        <f t="shared" si="3"/>
        <v>-0.89369306162652329</v>
      </c>
    </row>
    <row r="36" spans="4:8" x14ac:dyDescent="0.35">
      <c r="D36" s="20">
        <v>100</v>
      </c>
      <c r="E36" s="20">
        <f>-($H$18*COS(D36*PI()/180)+$H$20*SIN(D36*PI()/180)*COS(D36*PI()/180)*(SIN(D36*PI()/180)-0.5*SIN(D36*PI()/180)*COS(D36*PI()/180)^2)+$H$21*SIN(D36*PI()/180)*COS(D36*PI()/180)^3)</f>
        <v>-3.0458910629097204E-2</v>
      </c>
      <c r="F36" s="20">
        <f>$G$16*SIN(D36*PI()/180)^2+$H$19*SIN(D36*PI()/180)*COS(D36*PI()/180)*(COS(D36*PI()/180)+0.5*COS(D36*PI()/180)*SIN(D36*PI()/180)^2)</f>
        <v>0.86050288994631718</v>
      </c>
      <c r="G36" s="20">
        <f t="shared" si="2"/>
        <v>4.8028452851378101E-3</v>
      </c>
      <c r="H36" s="20">
        <f t="shared" si="3"/>
        <v>-0.90043428674650561</v>
      </c>
    </row>
    <row r="37" spans="4:8" x14ac:dyDescent="0.35">
      <c r="D37" s="20">
        <v>110</v>
      </c>
      <c r="E37" s="20">
        <f t="shared" ref="E37:E44" si="4">-($H$18*COS(D37*PI()/180)+$H$20*SIN(D37*PI()/180)*COS(D37*PI()/180)*(SIN(D37*PI()/180)-0.5*SIN(D37*PI()/180)*COS(D37*PI()/180)^2)+$H$21*SIN(D37*PI()/180)*COS(D37*PI()/180)^3)</f>
        <v>-9.7940438192950008E-2</v>
      </c>
      <c r="F37" s="20">
        <f t="shared" ref="F37:F44" si="5">$G$16*SIN(D37*PI()/180)^2+$H$19*SIN(D37*PI()/180)*COS(D37*PI()/180)*(COS(D37*PI()/180)+0.5*COS(D37*PI()/180)*SIN(D37*PI()/180)^2)</f>
        <v>0.86984680408816162</v>
      </c>
      <c r="G37" s="20">
        <f t="shared" si="2"/>
        <v>2.74757169534064E-2</v>
      </c>
      <c r="H37" s="20">
        <f t="shared" si="3"/>
        <v>-0.91021180262010959</v>
      </c>
    </row>
    <row r="38" spans="4:8" x14ac:dyDescent="0.35">
      <c r="D38" s="20">
        <v>120</v>
      </c>
      <c r="E38" s="20">
        <f t="shared" si="4"/>
        <v>-0.21931369306812651</v>
      </c>
      <c r="F38" s="20">
        <f t="shared" si="5"/>
        <v>0.85790095413659639</v>
      </c>
      <c r="G38" s="20">
        <f t="shared" si="2"/>
        <v>4.9408447727365655E-2</v>
      </c>
      <c r="H38" s="20">
        <f t="shared" si="3"/>
        <v>-0.89771160883065071</v>
      </c>
    </row>
    <row r="39" spans="4:8" x14ac:dyDescent="0.35">
      <c r="D39" s="20">
        <v>130</v>
      </c>
      <c r="E39" s="20">
        <f t="shared" si="4"/>
        <v>-0.38155999637019544</v>
      </c>
      <c r="F39" s="20">
        <f t="shared" si="5"/>
        <v>0.8000814331108812</v>
      </c>
      <c r="G39" s="20">
        <f t="shared" si="2"/>
        <v>6.6884933701247998E-2</v>
      </c>
      <c r="H39" s="20">
        <f t="shared" si="3"/>
        <v>-0.83720898904507113</v>
      </c>
    </row>
    <row r="40" spans="4:8" x14ac:dyDescent="0.35">
      <c r="D40" s="20">
        <v>140</v>
      </c>
      <c r="E40" s="20">
        <f t="shared" si="4"/>
        <v>-0.54717010114035047</v>
      </c>
      <c r="F40" s="20">
        <f t="shared" si="5"/>
        <v>0.68517830887888742</v>
      </c>
      <c r="G40" s="20">
        <f t="shared" si="2"/>
        <v>7.5097641669210582E-2</v>
      </c>
      <c r="H40" s="20">
        <f t="shared" si="3"/>
        <v>-0.71697381735467158</v>
      </c>
    </row>
    <row r="41" spans="4:8" x14ac:dyDescent="0.35">
      <c r="D41" s="20">
        <v>150</v>
      </c>
      <c r="E41" s="20">
        <f t="shared" si="4"/>
        <v>-0.67130056095499802</v>
      </c>
      <c r="F41" s="20">
        <f t="shared" si="5"/>
        <v>0.52153668079312032</v>
      </c>
      <c r="G41" s="20">
        <f t="shared" si="2"/>
        <v>7.0724790973636362E-2</v>
      </c>
      <c r="H41" s="20">
        <f t="shared" si="3"/>
        <v>-0.54573844512177061</v>
      </c>
    </row>
    <row r="42" spans="4:8" x14ac:dyDescent="0.35">
      <c r="D42" s="20">
        <v>160</v>
      </c>
      <c r="E42" s="20">
        <f t="shared" si="4"/>
        <v>-0.72146393428257416</v>
      </c>
      <c r="F42" s="20">
        <f t="shared" si="5"/>
        <v>0.33330936411059747</v>
      </c>
      <c r="G42" s="20">
        <f t="shared" si="2"/>
        <v>5.3867417964047225E-2</v>
      </c>
      <c r="H42" s="20">
        <f t="shared" si="3"/>
        <v>-0.34877649226440188</v>
      </c>
    </row>
    <row r="43" spans="4:8" x14ac:dyDescent="0.35">
      <c r="D43" s="20">
        <v>170</v>
      </c>
      <c r="E43" s="20">
        <f t="shared" si="4"/>
        <v>-0.69001320463679316</v>
      </c>
      <c r="F43" s="20">
        <f t="shared" si="5"/>
        <v>0.15056881642525352</v>
      </c>
      <c r="G43" s="20">
        <f t="shared" si="2"/>
        <v>2.8249613082306172E-2</v>
      </c>
      <c r="H43" s="20">
        <f t="shared" si="3"/>
        <v>-0.15755592039045532</v>
      </c>
    </row>
    <row r="44" spans="4:8" x14ac:dyDescent="0.35">
      <c r="D44" s="20">
        <v>180</v>
      </c>
      <c r="E44" s="20">
        <f t="shared" si="4"/>
        <v>-0.59435295350853767</v>
      </c>
      <c r="F44" s="20">
        <f t="shared" si="5"/>
        <v>8.9451163830197268E-17</v>
      </c>
      <c r="G44" s="20">
        <f t="shared" si="2"/>
        <v>1.9108976864142051E-17</v>
      </c>
      <c r="H44" s="20">
        <f t="shared" si="3"/>
        <v>-9.3602120159193556E-17</v>
      </c>
    </row>
  </sheetData>
  <sheetProtection sheet="1" objects="1" scenarios="1"/>
  <mergeCells count="5">
    <mergeCell ref="A12:D13"/>
    <mergeCell ref="B4:B5"/>
    <mergeCell ref="B6:B7"/>
    <mergeCell ref="B8:B9"/>
    <mergeCell ref="B10:B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NOTICE</vt:lpstr>
      <vt:lpstr>NOTE</vt:lpstr>
      <vt:lpstr>Parameters</vt:lpstr>
      <vt:lpstr>Wind_Coef.</vt:lpstr>
    </vt:vector>
  </TitlesOfParts>
  <Company>ARTELIAGROUP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DEMENET Pierre-François</dc:creator>
  <cp:lastModifiedBy>DEMENET Pierre-François</cp:lastModifiedBy>
  <dcterms:created xsi:type="dcterms:W3CDTF">2022-07-29T14:23:42Z</dcterms:created>
  <dcterms:modified xsi:type="dcterms:W3CDTF">2022-07-31T13:30:43Z</dcterms:modified>
</cp:coreProperties>
</file>