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fyca-my.sharepoint.com/personal/ricardo_panero_efyca_com/Documents/Documents/200inv/200gierm/2425.304.ssee/Prácticas/p1/"/>
    </mc:Choice>
  </mc:AlternateContent>
  <xr:revisionPtr revIDLastSave="967" documentId="8_{2A192D86-DA24-4462-ADAF-D319A8646057}" xr6:coauthVersionLast="47" xr6:coauthVersionMax="47" xr10:uidLastSave="{12BEA2CF-3157-4744-947A-86362A501577}"/>
  <bookViews>
    <workbookView xWindow="38290" yWindow="-110" windowWidth="38620" windowHeight="21220" activeTab="3" xr2:uid="{4561421D-6A52-4111-B24E-8601440EA0EC}"/>
  </bookViews>
  <sheets>
    <sheet name="rectangular" sheetId="3" r:id="rId1"/>
    <sheet name="Hamming" sheetId="4" r:id="rId2"/>
    <sheet name="Hann" sheetId="5" r:id="rId3"/>
    <sheet name="Kaiser" sheetId="6" r:id="rId4"/>
    <sheet name="redondeo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8" i="6" l="1"/>
  <c r="F58" i="6"/>
  <c r="E58" i="6"/>
  <c r="T58" i="6" s="1"/>
  <c r="F57" i="6"/>
  <c r="G58" i="6" s="1"/>
  <c r="E57" i="6"/>
  <c r="T57" i="6" s="1"/>
  <c r="T56" i="6"/>
  <c r="F56" i="6"/>
  <c r="G57" i="6" s="1"/>
  <c r="E56" i="6"/>
  <c r="F55" i="6"/>
  <c r="G56" i="6" s="1"/>
  <c r="E55" i="6"/>
  <c r="F54" i="6"/>
  <c r="G55" i="6" s="1"/>
  <c r="E54" i="6"/>
  <c r="T54" i="6" s="1"/>
  <c r="F53" i="6"/>
  <c r="U53" i="6" s="1"/>
  <c r="E53" i="6"/>
  <c r="H52" i="6"/>
  <c r="W52" i="6" s="1"/>
  <c r="F52" i="6"/>
  <c r="G53" i="6" s="1"/>
  <c r="V53" i="6" s="1"/>
  <c r="E52" i="6"/>
  <c r="T52" i="6" s="1"/>
  <c r="AB57" i="5"/>
  <c r="AA57" i="5"/>
  <c r="Z57" i="5"/>
  <c r="Y57" i="5"/>
  <c r="X57" i="5"/>
  <c r="W57" i="5"/>
  <c r="V57" i="5"/>
  <c r="U57" i="5"/>
  <c r="T57" i="5"/>
  <c r="S57" i="5"/>
  <c r="L57" i="5"/>
  <c r="K57" i="5"/>
  <c r="J57" i="5"/>
  <c r="I57" i="5"/>
  <c r="H57" i="5"/>
  <c r="G57" i="5"/>
  <c r="F57" i="5"/>
  <c r="E57" i="5"/>
  <c r="Q57" i="5" s="1"/>
  <c r="D57" i="5"/>
  <c r="AA56" i="5"/>
  <c r="U56" i="5"/>
  <c r="L56" i="5"/>
  <c r="K56" i="5"/>
  <c r="Z56" i="5" s="1"/>
  <c r="J56" i="5"/>
  <c r="Y56" i="5" s="1"/>
  <c r="I56" i="5"/>
  <c r="X56" i="5" s="1"/>
  <c r="H56" i="5"/>
  <c r="W56" i="5" s="1"/>
  <c r="G56" i="5"/>
  <c r="V56" i="5" s="1"/>
  <c r="F56" i="5"/>
  <c r="E56" i="5"/>
  <c r="T56" i="5" s="1"/>
  <c r="D56" i="5"/>
  <c r="AA55" i="5"/>
  <c r="Z55" i="5"/>
  <c r="Y55" i="5"/>
  <c r="U55" i="5"/>
  <c r="AA54" i="5"/>
  <c r="Z54" i="5"/>
  <c r="Y54" i="5"/>
  <c r="X54" i="5"/>
  <c r="AA53" i="5"/>
  <c r="Z53" i="5"/>
  <c r="Y53" i="5"/>
  <c r="X53" i="5"/>
  <c r="W53" i="5"/>
  <c r="AA52" i="5"/>
  <c r="Z52" i="5"/>
  <c r="Y52" i="5"/>
  <c r="X52" i="5"/>
  <c r="W52" i="5"/>
  <c r="V52" i="5"/>
  <c r="F55" i="5"/>
  <c r="E55" i="5"/>
  <c r="T55" i="5" s="1"/>
  <c r="F54" i="5"/>
  <c r="G55" i="5" s="1"/>
  <c r="V55" i="5" s="1"/>
  <c r="E54" i="5"/>
  <c r="T54" i="5" s="1"/>
  <c r="L53" i="5"/>
  <c r="F53" i="5"/>
  <c r="U53" i="5" s="1"/>
  <c r="E53" i="5"/>
  <c r="T53" i="5" s="1"/>
  <c r="D53" i="5"/>
  <c r="D54" i="5" s="1"/>
  <c r="D55" i="5" s="1"/>
  <c r="L52" i="5"/>
  <c r="K52" i="5"/>
  <c r="J52" i="5"/>
  <c r="K53" i="5" s="1"/>
  <c r="L54" i="5" s="1"/>
  <c r="I52" i="5"/>
  <c r="J53" i="5" s="1"/>
  <c r="K54" i="5" s="1"/>
  <c r="L55" i="5" s="1"/>
  <c r="H52" i="5"/>
  <c r="I53" i="5" s="1"/>
  <c r="J54" i="5" s="1"/>
  <c r="K55" i="5" s="1"/>
  <c r="G52" i="5"/>
  <c r="H53" i="5" s="1"/>
  <c r="F52" i="5"/>
  <c r="U52" i="5" s="1"/>
  <c r="E52" i="5"/>
  <c r="T52" i="5" s="1"/>
  <c r="D52" i="5"/>
  <c r="M58" i="4"/>
  <c r="L58" i="4"/>
  <c r="K58" i="4"/>
  <c r="J58" i="4"/>
  <c r="I58" i="4"/>
  <c r="H58" i="4"/>
  <c r="G58" i="4"/>
  <c r="F58" i="4"/>
  <c r="E58" i="4"/>
  <c r="Q58" i="4" s="1"/>
  <c r="D58" i="4"/>
  <c r="AB55" i="4"/>
  <c r="AA55" i="4"/>
  <c r="Z55" i="4"/>
  <c r="Y55" i="4"/>
  <c r="X55" i="4"/>
  <c r="W55" i="4"/>
  <c r="V55" i="4"/>
  <c r="U55" i="4"/>
  <c r="S55" i="4" s="1"/>
  <c r="T55" i="4"/>
  <c r="AB54" i="4"/>
  <c r="AA54" i="4"/>
  <c r="Z54" i="4"/>
  <c r="Y54" i="4"/>
  <c r="X54" i="4"/>
  <c r="W54" i="4"/>
  <c r="V54" i="4"/>
  <c r="U54" i="4"/>
  <c r="S54" i="4" s="1"/>
  <c r="T54" i="4"/>
  <c r="AB53" i="4"/>
  <c r="AA53" i="4"/>
  <c r="Z53" i="4"/>
  <c r="Y53" i="4"/>
  <c r="X53" i="4"/>
  <c r="W53" i="4"/>
  <c r="S53" i="4" s="1"/>
  <c r="V53" i="4"/>
  <c r="U53" i="4"/>
  <c r="T53" i="4"/>
  <c r="AB52" i="4"/>
  <c r="AA52" i="4"/>
  <c r="Z52" i="4"/>
  <c r="Y52" i="4"/>
  <c r="X52" i="4"/>
  <c r="W52" i="4"/>
  <c r="V52" i="4"/>
  <c r="U52" i="4"/>
  <c r="T52" i="4"/>
  <c r="S52" i="4"/>
  <c r="Q50" i="4"/>
  <c r="Q49" i="4"/>
  <c r="F57" i="4"/>
  <c r="E57" i="4"/>
  <c r="G56" i="4"/>
  <c r="H57" i="4" s="1"/>
  <c r="F56" i="4"/>
  <c r="G57" i="4" s="1"/>
  <c r="E56" i="4"/>
  <c r="F55" i="4"/>
  <c r="E55" i="4"/>
  <c r="F54" i="4"/>
  <c r="G55" i="4" s="1"/>
  <c r="E54" i="4"/>
  <c r="G53" i="4"/>
  <c r="H54" i="4" s="1"/>
  <c r="I55" i="4" s="1"/>
  <c r="J56" i="4" s="1"/>
  <c r="K57" i="4" s="1"/>
  <c r="F53" i="4"/>
  <c r="G54" i="4" s="1"/>
  <c r="H55" i="4" s="1"/>
  <c r="I56" i="4" s="1"/>
  <c r="J57" i="4" s="1"/>
  <c r="E53" i="4"/>
  <c r="L52" i="4"/>
  <c r="K52" i="4"/>
  <c r="L53" i="4" s="1"/>
  <c r="J52" i="4"/>
  <c r="K53" i="4" s="1"/>
  <c r="L54" i="4" s="1"/>
  <c r="I52" i="4"/>
  <c r="J53" i="4" s="1"/>
  <c r="K54" i="4" s="1"/>
  <c r="L55" i="4" s="1"/>
  <c r="F52" i="4"/>
  <c r="E52" i="4"/>
  <c r="D52" i="4"/>
  <c r="D53" i="4" s="1"/>
  <c r="D54" i="4" s="1"/>
  <c r="D55" i="4" s="1"/>
  <c r="D56" i="4" s="1"/>
  <c r="D57" i="4" s="1"/>
  <c r="B29" i="2"/>
  <c r="B28" i="2"/>
  <c r="B27" i="2"/>
  <c r="E27" i="2" s="1"/>
  <c r="B26" i="2"/>
  <c r="E26" i="2" s="1"/>
  <c r="F26" i="2" s="1"/>
  <c r="B25" i="2"/>
  <c r="C25" i="2" s="1"/>
  <c r="B24" i="2"/>
  <c r="C24" i="2" s="1"/>
  <c r="B23" i="2"/>
  <c r="B13" i="2"/>
  <c r="B10" i="2"/>
  <c r="B22" i="2"/>
  <c r="C22" i="2" s="1"/>
  <c r="C19" i="2"/>
  <c r="B19" i="2"/>
  <c r="D18" i="2"/>
  <c r="D19" i="2" s="1"/>
  <c r="B8" i="2"/>
  <c r="B7" i="2"/>
  <c r="C7" i="2" s="1"/>
  <c r="D3" i="2"/>
  <c r="C4" i="2"/>
  <c r="B4" i="2"/>
  <c r="B14" i="2"/>
  <c r="B12" i="2"/>
  <c r="E12" i="2" s="1"/>
  <c r="B11" i="2"/>
  <c r="C11" i="2" s="1"/>
  <c r="B9" i="2"/>
  <c r="C9" i="2" s="1"/>
  <c r="F51" i="6"/>
  <c r="U51" i="6" s="1"/>
  <c r="E51" i="6"/>
  <c r="T51" i="6" s="1"/>
  <c r="F50" i="6"/>
  <c r="G51" i="6" s="1"/>
  <c r="V51" i="6" s="1"/>
  <c r="E50" i="6"/>
  <c r="T50" i="6" s="1"/>
  <c r="F49" i="6"/>
  <c r="G50" i="6" s="1"/>
  <c r="E49" i="6"/>
  <c r="F48" i="6"/>
  <c r="G49" i="6" s="1"/>
  <c r="E48" i="6"/>
  <c r="T48" i="6" s="1"/>
  <c r="F47" i="6"/>
  <c r="G48" i="6" s="1"/>
  <c r="E47" i="6"/>
  <c r="T47" i="6" s="1"/>
  <c r="F46" i="6"/>
  <c r="U46" i="6" s="1"/>
  <c r="E46" i="6"/>
  <c r="T46" i="6" s="1"/>
  <c r="F45" i="6"/>
  <c r="G46" i="6" s="1"/>
  <c r="E45" i="6"/>
  <c r="T45" i="6" s="1"/>
  <c r="F44" i="6"/>
  <c r="U44" i="6" s="1"/>
  <c r="E44" i="6"/>
  <c r="T44" i="6" s="1"/>
  <c r="F43" i="6"/>
  <c r="G44" i="6" s="1"/>
  <c r="E43" i="6"/>
  <c r="T43" i="6" s="1"/>
  <c r="L42" i="6"/>
  <c r="K42" i="6"/>
  <c r="L43" i="6" s="1"/>
  <c r="J42" i="6"/>
  <c r="K43" i="6" s="1"/>
  <c r="L44" i="6" s="1"/>
  <c r="I42" i="6"/>
  <c r="J43" i="6" s="1"/>
  <c r="K44" i="6" s="1"/>
  <c r="L45" i="6" s="1"/>
  <c r="H42" i="6"/>
  <c r="I43" i="6" s="1"/>
  <c r="J44" i="6" s="1"/>
  <c r="K45" i="6" s="1"/>
  <c r="L46" i="6" s="1"/>
  <c r="G42" i="6"/>
  <c r="H43" i="6" s="1"/>
  <c r="F42" i="6"/>
  <c r="G43" i="6" s="1"/>
  <c r="E42" i="6"/>
  <c r="T42" i="6" s="1"/>
  <c r="D42" i="6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W41" i="6"/>
  <c r="V41" i="6"/>
  <c r="U41" i="6"/>
  <c r="E41" i="6"/>
  <c r="T41" i="6" s="1"/>
  <c r="F38" i="6"/>
  <c r="U38" i="6" s="1"/>
  <c r="E38" i="6"/>
  <c r="T38" i="6" s="1"/>
  <c r="G37" i="6"/>
  <c r="V37" i="6" s="1"/>
  <c r="F37" i="6"/>
  <c r="G38" i="6" s="1"/>
  <c r="E37" i="6"/>
  <c r="T37" i="6" s="1"/>
  <c r="F36" i="6"/>
  <c r="U36" i="6" s="1"/>
  <c r="E36" i="6"/>
  <c r="T36" i="6" s="1"/>
  <c r="F35" i="6"/>
  <c r="G36" i="6" s="1"/>
  <c r="E35" i="6"/>
  <c r="T35" i="6" s="1"/>
  <c r="T34" i="6"/>
  <c r="F34" i="6"/>
  <c r="U34" i="6" s="1"/>
  <c r="E34" i="6"/>
  <c r="F33" i="6"/>
  <c r="G34" i="6" s="1"/>
  <c r="E33" i="6"/>
  <c r="T33" i="6" s="1"/>
  <c r="F32" i="6"/>
  <c r="G33" i="6" s="1"/>
  <c r="E32" i="6"/>
  <c r="T32" i="6" s="1"/>
  <c r="F31" i="6"/>
  <c r="G32" i="6" s="1"/>
  <c r="E31" i="6"/>
  <c r="T31" i="6" s="1"/>
  <c r="F30" i="6"/>
  <c r="G31" i="6" s="1"/>
  <c r="E30" i="6"/>
  <c r="T30" i="6" s="1"/>
  <c r="D30" i="6"/>
  <c r="D31" i="6" s="1"/>
  <c r="D32" i="6" s="1"/>
  <c r="D33" i="6" s="1"/>
  <c r="D34" i="6" s="1"/>
  <c r="D35" i="6" s="1"/>
  <c r="D36" i="6" s="1"/>
  <c r="D37" i="6" s="1"/>
  <c r="D38" i="6" s="1"/>
  <c r="L29" i="6"/>
  <c r="K29" i="6"/>
  <c r="L30" i="6" s="1"/>
  <c r="J29" i="6"/>
  <c r="K30" i="6" s="1"/>
  <c r="I29" i="6"/>
  <c r="J30" i="6" s="1"/>
  <c r="K31" i="6" s="1"/>
  <c r="L32" i="6" s="1"/>
  <c r="H29" i="6"/>
  <c r="I30" i="6" s="1"/>
  <c r="J31" i="6" s="1"/>
  <c r="K32" i="6" s="1"/>
  <c r="L33" i="6" s="1"/>
  <c r="G29" i="6"/>
  <c r="H30" i="6" s="1"/>
  <c r="F29" i="6"/>
  <c r="G30" i="6" s="1"/>
  <c r="E29" i="6"/>
  <c r="T29" i="6" s="1"/>
  <c r="D29" i="6"/>
  <c r="W28" i="6"/>
  <c r="V28" i="6"/>
  <c r="U28" i="6"/>
  <c r="E28" i="6"/>
  <c r="T28" i="6" s="1"/>
  <c r="H24" i="6"/>
  <c r="G24" i="6"/>
  <c r="F24" i="6"/>
  <c r="E24" i="6"/>
  <c r="L23" i="6"/>
  <c r="AA28" i="6" s="1"/>
  <c r="K23" i="6"/>
  <c r="J23" i="6"/>
  <c r="Y29" i="6" s="1"/>
  <c r="I23" i="6"/>
  <c r="X28" i="6" s="1"/>
  <c r="C13" i="6"/>
  <c r="F51" i="5"/>
  <c r="U51" i="5" s="1"/>
  <c r="E51" i="5"/>
  <c r="T51" i="5" s="1"/>
  <c r="U50" i="5"/>
  <c r="F50" i="5"/>
  <c r="G51" i="5" s="1"/>
  <c r="V51" i="5" s="1"/>
  <c r="E50" i="5"/>
  <c r="T50" i="5" s="1"/>
  <c r="F49" i="5"/>
  <c r="G50" i="5" s="1"/>
  <c r="E49" i="5"/>
  <c r="T49" i="5" s="1"/>
  <c r="F48" i="5"/>
  <c r="G49" i="5" s="1"/>
  <c r="E48" i="5"/>
  <c r="T48" i="5" s="1"/>
  <c r="F47" i="5"/>
  <c r="G48" i="5" s="1"/>
  <c r="E47" i="5"/>
  <c r="F46" i="5"/>
  <c r="G47" i="5" s="1"/>
  <c r="E46" i="5"/>
  <c r="T46" i="5" s="1"/>
  <c r="F45" i="5"/>
  <c r="G46" i="5" s="1"/>
  <c r="E45" i="5"/>
  <c r="T45" i="5" s="1"/>
  <c r="F44" i="5"/>
  <c r="U44" i="5" s="1"/>
  <c r="E44" i="5"/>
  <c r="T44" i="5" s="1"/>
  <c r="F43" i="5"/>
  <c r="G44" i="5" s="1"/>
  <c r="E43" i="5"/>
  <c r="T43" i="5" s="1"/>
  <c r="D43" i="5"/>
  <c r="D44" i="5" s="1"/>
  <c r="D45" i="5" s="1"/>
  <c r="D46" i="5" s="1"/>
  <c r="D47" i="5" s="1"/>
  <c r="D48" i="5" s="1"/>
  <c r="D49" i="5" s="1"/>
  <c r="D50" i="5" s="1"/>
  <c r="D51" i="5" s="1"/>
  <c r="V42" i="5"/>
  <c r="L42" i="5"/>
  <c r="K42" i="5"/>
  <c r="L43" i="5" s="1"/>
  <c r="AA43" i="5" s="1"/>
  <c r="J42" i="5"/>
  <c r="K43" i="5" s="1"/>
  <c r="L44" i="5" s="1"/>
  <c r="I42" i="5"/>
  <c r="J43" i="5" s="1"/>
  <c r="K44" i="5" s="1"/>
  <c r="L45" i="5" s="1"/>
  <c r="H42" i="5"/>
  <c r="I43" i="5" s="1"/>
  <c r="J44" i="5" s="1"/>
  <c r="K45" i="5" s="1"/>
  <c r="L46" i="5" s="1"/>
  <c r="G42" i="5"/>
  <c r="H43" i="5" s="1"/>
  <c r="F42" i="5"/>
  <c r="G43" i="5" s="1"/>
  <c r="E42" i="5"/>
  <c r="T42" i="5" s="1"/>
  <c r="D42" i="5"/>
  <c r="W41" i="5"/>
  <c r="V41" i="5"/>
  <c r="U41" i="5"/>
  <c r="E41" i="5"/>
  <c r="T41" i="5" s="1"/>
  <c r="T38" i="5"/>
  <c r="F38" i="5"/>
  <c r="U38" i="5" s="1"/>
  <c r="E38" i="5"/>
  <c r="F37" i="5"/>
  <c r="G38" i="5" s="1"/>
  <c r="V38" i="5" s="1"/>
  <c r="E37" i="5"/>
  <c r="U36" i="5"/>
  <c r="F36" i="5"/>
  <c r="G37" i="5" s="1"/>
  <c r="E36" i="5"/>
  <c r="T36" i="5" s="1"/>
  <c r="U35" i="5"/>
  <c r="T35" i="5"/>
  <c r="F35" i="5"/>
  <c r="G36" i="5" s="1"/>
  <c r="E35" i="5"/>
  <c r="T34" i="5"/>
  <c r="F34" i="5"/>
  <c r="U34" i="5" s="1"/>
  <c r="E34" i="5"/>
  <c r="F33" i="5"/>
  <c r="G34" i="5" s="1"/>
  <c r="E33" i="5"/>
  <c r="T33" i="5" s="1"/>
  <c r="U32" i="5"/>
  <c r="F32" i="5"/>
  <c r="G33" i="5" s="1"/>
  <c r="E32" i="5"/>
  <c r="T32" i="5" s="1"/>
  <c r="U31" i="5"/>
  <c r="T31" i="5"/>
  <c r="F31" i="5"/>
  <c r="G32" i="5" s="1"/>
  <c r="E31" i="5"/>
  <c r="F30" i="5"/>
  <c r="U30" i="5" s="1"/>
  <c r="E30" i="5"/>
  <c r="T30" i="5" s="1"/>
  <c r="Z29" i="5"/>
  <c r="W29" i="5"/>
  <c r="V29" i="5"/>
  <c r="L29" i="5"/>
  <c r="K29" i="5"/>
  <c r="L30" i="5" s="1"/>
  <c r="J29" i="5"/>
  <c r="K30" i="5" s="1"/>
  <c r="L31" i="5" s="1"/>
  <c r="I29" i="5"/>
  <c r="J30" i="5" s="1"/>
  <c r="K31" i="5" s="1"/>
  <c r="L32" i="5" s="1"/>
  <c r="H29" i="5"/>
  <c r="I30" i="5" s="1"/>
  <c r="G29" i="5"/>
  <c r="H30" i="5" s="1"/>
  <c r="F29" i="5"/>
  <c r="G30" i="5" s="1"/>
  <c r="E29" i="5"/>
  <c r="D29" i="5"/>
  <c r="D30" i="5" s="1"/>
  <c r="D31" i="5" s="1"/>
  <c r="D32" i="5" s="1"/>
  <c r="D33" i="5" s="1"/>
  <c r="D34" i="5" s="1"/>
  <c r="D35" i="5" s="1"/>
  <c r="D36" i="5" s="1"/>
  <c r="D37" i="5" s="1"/>
  <c r="D38" i="5" s="1"/>
  <c r="W28" i="5"/>
  <c r="V28" i="5"/>
  <c r="U28" i="5"/>
  <c r="E28" i="5"/>
  <c r="T28" i="5" s="1"/>
  <c r="H24" i="5"/>
  <c r="G24" i="5"/>
  <c r="F24" i="5"/>
  <c r="E24" i="5"/>
  <c r="E25" i="5" s="1"/>
  <c r="L23" i="5"/>
  <c r="K23" i="5"/>
  <c r="Z42" i="5" s="1"/>
  <c r="J23" i="5"/>
  <c r="Y28" i="5" s="1"/>
  <c r="I23" i="5"/>
  <c r="C13" i="5"/>
  <c r="F51" i="4"/>
  <c r="U51" i="4" s="1"/>
  <c r="E51" i="4"/>
  <c r="T51" i="4" s="1"/>
  <c r="F50" i="4"/>
  <c r="G51" i="4" s="1"/>
  <c r="V51" i="4" s="1"/>
  <c r="E50" i="4"/>
  <c r="T50" i="4" s="1"/>
  <c r="F49" i="4"/>
  <c r="G50" i="4" s="1"/>
  <c r="E49" i="4"/>
  <c r="T49" i="4" s="1"/>
  <c r="F48" i="4"/>
  <c r="G49" i="4" s="1"/>
  <c r="E48" i="4"/>
  <c r="T47" i="4"/>
  <c r="F47" i="4"/>
  <c r="G48" i="4" s="1"/>
  <c r="E47" i="4"/>
  <c r="F46" i="4"/>
  <c r="U46" i="4" s="1"/>
  <c r="E46" i="4"/>
  <c r="F45" i="4"/>
  <c r="U45" i="4" s="1"/>
  <c r="E45" i="4"/>
  <c r="T45" i="4" s="1"/>
  <c r="F44" i="4"/>
  <c r="U44" i="4" s="1"/>
  <c r="E44" i="4"/>
  <c r="T44" i="4" s="1"/>
  <c r="D44" i="4"/>
  <c r="D45" i="4" s="1"/>
  <c r="D46" i="4" s="1"/>
  <c r="D47" i="4" s="1"/>
  <c r="D48" i="4" s="1"/>
  <c r="D49" i="4" s="1"/>
  <c r="D50" i="4" s="1"/>
  <c r="D51" i="4" s="1"/>
  <c r="U43" i="4"/>
  <c r="F43" i="4"/>
  <c r="E43" i="4"/>
  <c r="T43" i="4" s="1"/>
  <c r="D43" i="4"/>
  <c r="X42" i="4"/>
  <c r="W42" i="4"/>
  <c r="T42" i="4"/>
  <c r="L42" i="4"/>
  <c r="AA42" i="4" s="1"/>
  <c r="K42" i="4"/>
  <c r="Z42" i="4" s="1"/>
  <c r="J42" i="4"/>
  <c r="Y42" i="4" s="1"/>
  <c r="I42" i="4"/>
  <c r="J43" i="4" s="1"/>
  <c r="H42" i="4"/>
  <c r="I43" i="4" s="1"/>
  <c r="G42" i="4"/>
  <c r="H43" i="4" s="1"/>
  <c r="F42" i="4"/>
  <c r="G43" i="4" s="1"/>
  <c r="E42" i="4"/>
  <c r="D42" i="4"/>
  <c r="AA41" i="4"/>
  <c r="Z41" i="4"/>
  <c r="Y41" i="4"/>
  <c r="X41" i="4"/>
  <c r="W41" i="4"/>
  <c r="V41" i="4"/>
  <c r="U41" i="4"/>
  <c r="E41" i="4"/>
  <c r="Q41" i="4" s="1"/>
  <c r="U38" i="4"/>
  <c r="F38" i="4"/>
  <c r="E38" i="4"/>
  <c r="U37" i="4"/>
  <c r="T37" i="4"/>
  <c r="F37" i="4"/>
  <c r="G38" i="4" s="1"/>
  <c r="E37" i="4"/>
  <c r="T36" i="4"/>
  <c r="F36" i="4"/>
  <c r="U36" i="4" s="1"/>
  <c r="E36" i="4"/>
  <c r="F35" i="4"/>
  <c r="U35" i="4" s="1"/>
  <c r="E35" i="4"/>
  <c r="T35" i="4" s="1"/>
  <c r="U34" i="4"/>
  <c r="F34" i="4"/>
  <c r="G35" i="4" s="1"/>
  <c r="E34" i="4"/>
  <c r="T34" i="4" s="1"/>
  <c r="U33" i="4"/>
  <c r="T33" i="4"/>
  <c r="F33" i="4"/>
  <c r="E33" i="4"/>
  <c r="U32" i="4"/>
  <c r="T32" i="4"/>
  <c r="F32" i="4"/>
  <c r="G33" i="4" s="1"/>
  <c r="E32" i="4"/>
  <c r="T31" i="4"/>
  <c r="F31" i="4"/>
  <c r="G32" i="4" s="1"/>
  <c r="E31" i="4"/>
  <c r="U30" i="4"/>
  <c r="F30" i="4"/>
  <c r="G31" i="4" s="1"/>
  <c r="E30" i="4"/>
  <c r="Z29" i="4"/>
  <c r="Y29" i="4"/>
  <c r="X29" i="4"/>
  <c r="U29" i="4"/>
  <c r="T29" i="4"/>
  <c r="L29" i="4"/>
  <c r="AA29" i="4" s="1"/>
  <c r="K29" i="4"/>
  <c r="L30" i="4" s="1"/>
  <c r="AA30" i="4" s="1"/>
  <c r="J29" i="4"/>
  <c r="K30" i="4" s="1"/>
  <c r="I29" i="4"/>
  <c r="J30" i="4" s="1"/>
  <c r="H29" i="4"/>
  <c r="W29" i="4" s="1"/>
  <c r="G29" i="4"/>
  <c r="Q29" i="4" s="1"/>
  <c r="F29" i="4"/>
  <c r="G30" i="4" s="1"/>
  <c r="E29" i="4"/>
  <c r="M29" i="4" s="1"/>
  <c r="AB29" i="4" s="1"/>
  <c r="D29" i="4"/>
  <c r="D30" i="4" s="1"/>
  <c r="D31" i="4" s="1"/>
  <c r="D32" i="4" s="1"/>
  <c r="D33" i="4" s="1"/>
  <c r="D34" i="4" s="1"/>
  <c r="D35" i="4" s="1"/>
  <c r="D36" i="4" s="1"/>
  <c r="D37" i="4" s="1"/>
  <c r="D38" i="4" s="1"/>
  <c r="AA28" i="4"/>
  <c r="Z28" i="4"/>
  <c r="Y28" i="4"/>
  <c r="X28" i="4"/>
  <c r="W28" i="4"/>
  <c r="V28" i="4"/>
  <c r="U28" i="4"/>
  <c r="T28" i="4"/>
  <c r="N28" i="4"/>
  <c r="O28" i="4" s="1"/>
  <c r="M28" i="4"/>
  <c r="AB28" i="4" s="1"/>
  <c r="E28" i="4"/>
  <c r="Q28" i="4" s="1"/>
  <c r="F49" i="3"/>
  <c r="E49" i="3"/>
  <c r="T49" i="3" s="1"/>
  <c r="F48" i="3"/>
  <c r="G49" i="3" s="1"/>
  <c r="E48" i="3"/>
  <c r="T48" i="3" s="1"/>
  <c r="F47" i="3"/>
  <c r="G48" i="3" s="1"/>
  <c r="E47" i="3"/>
  <c r="F46" i="3"/>
  <c r="G47" i="3" s="1"/>
  <c r="E46" i="3"/>
  <c r="T46" i="3" s="1"/>
  <c r="F45" i="3"/>
  <c r="U45" i="3" s="1"/>
  <c r="E45" i="3"/>
  <c r="F44" i="3"/>
  <c r="U44" i="3" s="1"/>
  <c r="E44" i="3"/>
  <c r="T44" i="3" s="1"/>
  <c r="F43" i="3"/>
  <c r="U43" i="3" s="1"/>
  <c r="E43" i="3"/>
  <c r="T43" i="3" s="1"/>
  <c r="F42" i="3"/>
  <c r="U42" i="3" s="1"/>
  <c r="E42" i="3"/>
  <c r="T42" i="3" s="1"/>
  <c r="L41" i="3"/>
  <c r="K41" i="3"/>
  <c r="J41" i="3"/>
  <c r="I41" i="3"/>
  <c r="J42" i="3" s="1"/>
  <c r="H41" i="3"/>
  <c r="I42" i="3" s="1"/>
  <c r="G41" i="3"/>
  <c r="H42" i="3" s="1"/>
  <c r="F41" i="3"/>
  <c r="G42" i="3" s="1"/>
  <c r="E41" i="3"/>
  <c r="D41" i="3"/>
  <c r="D42" i="3" s="1"/>
  <c r="D43" i="3" s="1"/>
  <c r="D44" i="3" s="1"/>
  <c r="D45" i="3" s="1"/>
  <c r="D46" i="3" s="1"/>
  <c r="D47" i="3" s="1"/>
  <c r="D48" i="3" s="1"/>
  <c r="D49" i="3" s="1"/>
  <c r="W40" i="3"/>
  <c r="V40" i="3"/>
  <c r="U40" i="3"/>
  <c r="E40" i="3"/>
  <c r="H24" i="4"/>
  <c r="G24" i="4"/>
  <c r="F24" i="4"/>
  <c r="E24" i="4"/>
  <c r="L23" i="4"/>
  <c r="K23" i="4"/>
  <c r="J23" i="4"/>
  <c r="I23" i="4"/>
  <c r="C13" i="4"/>
  <c r="F37" i="3"/>
  <c r="U37" i="3" s="1"/>
  <c r="E37" i="3"/>
  <c r="T37" i="3" s="1"/>
  <c r="I23" i="3"/>
  <c r="J23" i="3"/>
  <c r="J24" i="3" s="1"/>
  <c r="K23" i="3"/>
  <c r="K24" i="3" s="1"/>
  <c r="L23" i="3"/>
  <c r="L24" i="3" s="1"/>
  <c r="F36" i="3"/>
  <c r="G37" i="3" s="1"/>
  <c r="V37" i="3" s="1"/>
  <c r="E36" i="3"/>
  <c r="F35" i="3"/>
  <c r="G36" i="3" s="1"/>
  <c r="H37" i="3" s="1"/>
  <c r="W37" i="3" s="1"/>
  <c r="E35" i="3"/>
  <c r="F34" i="3"/>
  <c r="G35" i="3" s="1"/>
  <c r="H36" i="3" s="1"/>
  <c r="I37" i="3" s="1"/>
  <c r="X37" i="3" s="1"/>
  <c r="E34" i="3"/>
  <c r="F33" i="3"/>
  <c r="G34" i="3" s="1"/>
  <c r="E33" i="3"/>
  <c r="F32" i="3"/>
  <c r="G33" i="3" s="1"/>
  <c r="E32" i="3"/>
  <c r="F31" i="3"/>
  <c r="G32" i="3" s="1"/>
  <c r="E31" i="3"/>
  <c r="T31" i="3" s="1"/>
  <c r="F30" i="3"/>
  <c r="G31" i="3" s="1"/>
  <c r="E30" i="3"/>
  <c r="L29" i="3"/>
  <c r="K29" i="3"/>
  <c r="L30" i="3" s="1"/>
  <c r="AA30" i="3" s="1"/>
  <c r="J29" i="3"/>
  <c r="K30" i="3" s="1"/>
  <c r="I29" i="3"/>
  <c r="H29" i="3"/>
  <c r="I30" i="3" s="1"/>
  <c r="G29" i="3"/>
  <c r="H30" i="3" s="1"/>
  <c r="I31" i="3" s="1"/>
  <c r="F29" i="3"/>
  <c r="G30" i="3" s="1"/>
  <c r="H31" i="3" s="1"/>
  <c r="E29" i="3"/>
  <c r="D29" i="3"/>
  <c r="D30" i="3" s="1"/>
  <c r="D31" i="3" s="1"/>
  <c r="D32" i="3" s="1"/>
  <c r="D33" i="3" s="1"/>
  <c r="D34" i="3" s="1"/>
  <c r="D35" i="3" s="1"/>
  <c r="D36" i="3" s="1"/>
  <c r="D37" i="3" s="1"/>
  <c r="AA28" i="3"/>
  <c r="W28" i="3"/>
  <c r="E28" i="3"/>
  <c r="I24" i="3"/>
  <c r="H24" i="3"/>
  <c r="G24" i="3"/>
  <c r="T32" i="3"/>
  <c r="E28" i="2" l="1"/>
  <c r="F28" i="2" s="1"/>
  <c r="G28" i="2" s="1"/>
  <c r="H28" i="2" s="1"/>
  <c r="I28" i="2" s="1"/>
  <c r="J28" i="2" s="1"/>
  <c r="K28" i="2" s="1"/>
  <c r="L28" i="2" s="1"/>
  <c r="C29" i="2"/>
  <c r="G26" i="2"/>
  <c r="H26" i="2" s="1"/>
  <c r="I26" i="2" s="1"/>
  <c r="J26" i="2" s="1"/>
  <c r="K26" i="2" s="1"/>
  <c r="L26" i="2" s="1"/>
  <c r="E24" i="2"/>
  <c r="F24" i="2" s="1"/>
  <c r="F27" i="2"/>
  <c r="G27" i="2" s="1"/>
  <c r="H27" i="2" s="1"/>
  <c r="I27" i="2" s="1"/>
  <c r="J27" i="2" s="1"/>
  <c r="K27" i="2" s="1"/>
  <c r="L27" i="2" s="1"/>
  <c r="C23" i="2"/>
  <c r="E29" i="2"/>
  <c r="U52" i="6"/>
  <c r="U37" i="6"/>
  <c r="G52" i="6"/>
  <c r="U35" i="6"/>
  <c r="V42" i="6"/>
  <c r="U57" i="6"/>
  <c r="U33" i="6"/>
  <c r="U55" i="6"/>
  <c r="W29" i="6"/>
  <c r="U31" i="6"/>
  <c r="I53" i="6"/>
  <c r="J54" i="6" s="1"/>
  <c r="K55" i="6" s="1"/>
  <c r="H56" i="6"/>
  <c r="V55" i="6"/>
  <c r="V58" i="6"/>
  <c r="H58" i="6"/>
  <c r="V57" i="6"/>
  <c r="Y54" i="6"/>
  <c r="H57" i="6"/>
  <c r="V56" i="6"/>
  <c r="G54" i="6"/>
  <c r="T55" i="6"/>
  <c r="U56" i="6"/>
  <c r="T53" i="6"/>
  <c r="U54" i="6"/>
  <c r="H54" i="6"/>
  <c r="U45" i="6"/>
  <c r="U43" i="6"/>
  <c r="M57" i="5"/>
  <c r="N57" i="5"/>
  <c r="O57" i="5" s="1"/>
  <c r="M56" i="5"/>
  <c r="AB56" i="5" s="1"/>
  <c r="S56" i="5" s="1"/>
  <c r="N56" i="5"/>
  <c r="O56" i="5" s="1"/>
  <c r="Q56" i="5"/>
  <c r="G54" i="5"/>
  <c r="G53" i="5"/>
  <c r="U54" i="5"/>
  <c r="N52" i="5"/>
  <c r="O52" i="5" s="1"/>
  <c r="M53" i="5"/>
  <c r="AB53" i="5" s="1"/>
  <c r="I54" i="5"/>
  <c r="J55" i="5" s="1"/>
  <c r="Q52" i="5"/>
  <c r="N53" i="5"/>
  <c r="O53" i="5" s="1"/>
  <c r="M52" i="5"/>
  <c r="AB52" i="5" s="1"/>
  <c r="S52" i="5" s="1"/>
  <c r="N58" i="4"/>
  <c r="O58" i="4" s="1"/>
  <c r="G52" i="4"/>
  <c r="H53" i="4" s="1"/>
  <c r="I54" i="4" s="1"/>
  <c r="J55" i="4" s="1"/>
  <c r="K56" i="4" s="1"/>
  <c r="L57" i="4" s="1"/>
  <c r="Q52" i="4"/>
  <c r="H52" i="4"/>
  <c r="I53" i="4" s="1"/>
  <c r="M53" i="4" s="1"/>
  <c r="J54" i="4"/>
  <c r="K55" i="4" s="1"/>
  <c r="L56" i="4" s="1"/>
  <c r="M56" i="4" s="1"/>
  <c r="N53" i="4"/>
  <c r="O53" i="4" s="1"/>
  <c r="Q55" i="4"/>
  <c r="N54" i="4"/>
  <c r="O54" i="4" s="1"/>
  <c r="N57" i="4"/>
  <c r="O57" i="4" s="1"/>
  <c r="H56" i="4"/>
  <c r="I57" i="4" s="1"/>
  <c r="Q57" i="4" s="1"/>
  <c r="Q54" i="4"/>
  <c r="N56" i="4"/>
  <c r="O56" i="4" s="1"/>
  <c r="M52" i="4"/>
  <c r="Q53" i="4"/>
  <c r="N55" i="4"/>
  <c r="O55" i="4" s="1"/>
  <c r="N52" i="4"/>
  <c r="O52" i="4" s="1"/>
  <c r="M57" i="4"/>
  <c r="M54" i="4"/>
  <c r="Q56" i="4"/>
  <c r="U45" i="5"/>
  <c r="U46" i="5"/>
  <c r="U42" i="5"/>
  <c r="U47" i="4"/>
  <c r="U50" i="4"/>
  <c r="U48" i="4"/>
  <c r="U42" i="4"/>
  <c r="T41" i="4"/>
  <c r="Q42" i="4"/>
  <c r="X41" i="3"/>
  <c r="Z40" i="3"/>
  <c r="Z41" i="3"/>
  <c r="AA41" i="3"/>
  <c r="Y40" i="3"/>
  <c r="X28" i="3"/>
  <c r="X29" i="3"/>
  <c r="Y28" i="3"/>
  <c r="Q40" i="3"/>
  <c r="W41" i="3"/>
  <c r="X40" i="3"/>
  <c r="Y41" i="3"/>
  <c r="C27" i="2"/>
  <c r="D27" i="2" s="1"/>
  <c r="C28" i="2"/>
  <c r="D28" i="2" s="1"/>
  <c r="D29" i="2"/>
  <c r="C26" i="2"/>
  <c r="D26" i="2" s="1"/>
  <c r="D23" i="2"/>
  <c r="E25" i="2"/>
  <c r="D24" i="2"/>
  <c r="D25" i="2"/>
  <c r="G24" i="2"/>
  <c r="H24" i="2" s="1"/>
  <c r="I24" i="2" s="1"/>
  <c r="J24" i="2" s="1"/>
  <c r="K24" i="2" s="1"/>
  <c r="L24" i="2" s="1"/>
  <c r="E14" i="2"/>
  <c r="E13" i="2"/>
  <c r="E10" i="2"/>
  <c r="F10" i="2" s="1"/>
  <c r="G10" i="2" s="1"/>
  <c r="H10" i="2" s="1"/>
  <c r="I10" i="2" s="1"/>
  <c r="J10" i="2" s="1"/>
  <c r="C10" i="2"/>
  <c r="D10" i="2" s="1"/>
  <c r="D4" i="2"/>
  <c r="F12" i="2" s="1"/>
  <c r="G12" i="2" s="1"/>
  <c r="H12" i="2" s="1"/>
  <c r="I12" i="2" s="1"/>
  <c r="J12" i="2" s="1"/>
  <c r="D9" i="2"/>
  <c r="D11" i="2"/>
  <c r="E9" i="2"/>
  <c r="F9" i="2" s="1"/>
  <c r="G9" i="2" s="1"/>
  <c r="H9" i="2" s="1"/>
  <c r="I9" i="2" s="1"/>
  <c r="J9" i="2" s="1"/>
  <c r="E11" i="2"/>
  <c r="F11" i="2" s="1"/>
  <c r="G11" i="2" s="1"/>
  <c r="H11" i="2" s="1"/>
  <c r="I11" i="2" s="1"/>
  <c r="J11" i="2" s="1"/>
  <c r="D22" i="2"/>
  <c r="D7" i="2"/>
  <c r="AA40" i="3"/>
  <c r="Q41" i="3"/>
  <c r="G46" i="3"/>
  <c r="H47" i="3" s="1"/>
  <c r="W47" i="3" s="1"/>
  <c r="AA41" i="6"/>
  <c r="H33" i="6"/>
  <c r="V32" i="6"/>
  <c r="I44" i="6"/>
  <c r="J45" i="6" s="1"/>
  <c r="K46" i="6" s="1"/>
  <c r="L47" i="6" s="1"/>
  <c r="W43" i="6"/>
  <c r="H51" i="6"/>
  <c r="V50" i="6"/>
  <c r="H44" i="6"/>
  <c r="Q44" i="6" s="1"/>
  <c r="V43" i="6"/>
  <c r="H31" i="6"/>
  <c r="Q31" i="6" s="1"/>
  <c r="V30" i="6"/>
  <c r="Q30" i="6"/>
  <c r="H45" i="6"/>
  <c r="V44" i="6"/>
  <c r="V46" i="6"/>
  <c r="H47" i="6"/>
  <c r="I31" i="6"/>
  <c r="J32" i="6" s="1"/>
  <c r="K33" i="6" s="1"/>
  <c r="L34" i="6" s="1"/>
  <c r="W30" i="6"/>
  <c r="V38" i="6"/>
  <c r="H34" i="6"/>
  <c r="V33" i="6"/>
  <c r="H32" i="6"/>
  <c r="V31" i="6"/>
  <c r="V36" i="6"/>
  <c r="H37" i="6"/>
  <c r="H49" i="6"/>
  <c r="V48" i="6"/>
  <c r="Z30" i="6"/>
  <c r="L31" i="6"/>
  <c r="AA31" i="6" s="1"/>
  <c r="V34" i="6"/>
  <c r="H35" i="6"/>
  <c r="H50" i="6"/>
  <c r="V49" i="6"/>
  <c r="G47" i="6"/>
  <c r="H25" i="6"/>
  <c r="H26" i="6" s="1"/>
  <c r="Y28" i="6"/>
  <c r="Q29" i="6"/>
  <c r="Z29" i="6"/>
  <c r="AA30" i="6"/>
  <c r="U32" i="6"/>
  <c r="U42" i="6"/>
  <c r="T49" i="6"/>
  <c r="U50" i="6"/>
  <c r="H38" i="6"/>
  <c r="W38" i="6" s="1"/>
  <c r="I24" i="6"/>
  <c r="Q28" i="6"/>
  <c r="Z28" i="6"/>
  <c r="AA29" i="6"/>
  <c r="G35" i="6"/>
  <c r="X44" i="6"/>
  <c r="G45" i="6"/>
  <c r="Y45" i="6"/>
  <c r="Z46" i="6"/>
  <c r="AA47" i="6"/>
  <c r="U49" i="6"/>
  <c r="J24" i="6"/>
  <c r="U30" i="6"/>
  <c r="W42" i="6"/>
  <c r="X43" i="6"/>
  <c r="Y44" i="6"/>
  <c r="Z45" i="6"/>
  <c r="AA46" i="6"/>
  <c r="U48" i="6"/>
  <c r="K24" i="6"/>
  <c r="U29" i="6"/>
  <c r="X42" i="6"/>
  <c r="Y43" i="6"/>
  <c r="Z44" i="6"/>
  <c r="AA45" i="6"/>
  <c r="U47" i="6"/>
  <c r="L24" i="6"/>
  <c r="V29" i="6"/>
  <c r="X31" i="6"/>
  <c r="Y32" i="6"/>
  <c r="Z33" i="6"/>
  <c r="AA34" i="6"/>
  <c r="X41" i="6"/>
  <c r="Y42" i="6"/>
  <c r="Q43" i="6"/>
  <c r="Z43" i="6"/>
  <c r="AA44" i="6"/>
  <c r="G25" i="6"/>
  <c r="G26" i="6" s="1"/>
  <c r="C14" i="6"/>
  <c r="E25" i="6"/>
  <c r="E26" i="6" s="1"/>
  <c r="X30" i="6"/>
  <c r="Y31" i="6"/>
  <c r="Z32" i="6"/>
  <c r="AA33" i="6"/>
  <c r="Y41" i="6"/>
  <c r="Q42" i="6"/>
  <c r="Z42" i="6"/>
  <c r="AA43" i="6"/>
  <c r="F25" i="6"/>
  <c r="F26" i="6" s="1"/>
  <c r="X29" i="6"/>
  <c r="Y30" i="6"/>
  <c r="Z31" i="6"/>
  <c r="AA32" i="6"/>
  <c r="Q41" i="6"/>
  <c r="Z41" i="6"/>
  <c r="AA42" i="6"/>
  <c r="Y41" i="5"/>
  <c r="Q42" i="5"/>
  <c r="Z28" i="5"/>
  <c r="AA30" i="5"/>
  <c r="C14" i="5"/>
  <c r="H45" i="5"/>
  <c r="V44" i="5"/>
  <c r="H37" i="5"/>
  <c r="V36" i="5"/>
  <c r="V47" i="5"/>
  <c r="H48" i="5"/>
  <c r="H34" i="5"/>
  <c r="V33" i="5"/>
  <c r="E26" i="5"/>
  <c r="Q29" i="5"/>
  <c r="T29" i="5"/>
  <c r="H33" i="5"/>
  <c r="V32" i="5"/>
  <c r="H51" i="5"/>
  <c r="W51" i="5" s="1"/>
  <c r="V50" i="5"/>
  <c r="H31" i="5"/>
  <c r="V30" i="5"/>
  <c r="G31" i="5"/>
  <c r="Q31" i="5" s="1"/>
  <c r="H35" i="5"/>
  <c r="V34" i="5"/>
  <c r="H44" i="5"/>
  <c r="Q44" i="5" s="1"/>
  <c r="V43" i="5"/>
  <c r="W30" i="5"/>
  <c r="I31" i="5"/>
  <c r="J32" i="5" s="1"/>
  <c r="K33" i="5" s="1"/>
  <c r="L34" i="5" s="1"/>
  <c r="V37" i="5"/>
  <c r="H38" i="5"/>
  <c r="W38" i="5" s="1"/>
  <c r="I44" i="5"/>
  <c r="J45" i="5" s="1"/>
  <c r="K46" i="5" s="1"/>
  <c r="L47" i="5" s="1"/>
  <c r="W43" i="5"/>
  <c r="H49" i="5"/>
  <c r="V48" i="5"/>
  <c r="H47" i="5"/>
  <c r="V46" i="5"/>
  <c r="X30" i="5"/>
  <c r="J31" i="5"/>
  <c r="H50" i="5"/>
  <c r="V49" i="5"/>
  <c r="G25" i="5"/>
  <c r="G26" i="5" s="1"/>
  <c r="X28" i="5"/>
  <c r="Y29" i="5"/>
  <c r="Q30" i="5"/>
  <c r="Z30" i="5"/>
  <c r="AA31" i="5"/>
  <c r="U33" i="5"/>
  <c r="AA41" i="5"/>
  <c r="U43" i="5"/>
  <c r="H25" i="5"/>
  <c r="H26" i="5" s="1"/>
  <c r="I24" i="5"/>
  <c r="Q28" i="5"/>
  <c r="AA29" i="5"/>
  <c r="G35" i="5"/>
  <c r="X44" i="5"/>
  <c r="G45" i="5"/>
  <c r="Y45" i="5"/>
  <c r="Z46" i="5"/>
  <c r="AA47" i="5"/>
  <c r="U49" i="5"/>
  <c r="J24" i="5"/>
  <c r="AA28" i="5"/>
  <c r="T37" i="5"/>
  <c r="W42" i="5"/>
  <c r="X43" i="5"/>
  <c r="Y44" i="5"/>
  <c r="Z45" i="5"/>
  <c r="AA46" i="5"/>
  <c r="T47" i="5"/>
  <c r="U48" i="5"/>
  <c r="K24" i="5"/>
  <c r="U29" i="5"/>
  <c r="U37" i="5"/>
  <c r="X42" i="5"/>
  <c r="Y43" i="5"/>
  <c r="Z44" i="5"/>
  <c r="AA45" i="5"/>
  <c r="U47" i="5"/>
  <c r="L24" i="5"/>
  <c r="X31" i="5"/>
  <c r="Y32" i="5"/>
  <c r="Z33" i="5"/>
  <c r="AA34" i="5"/>
  <c r="X41" i="5"/>
  <c r="Y42" i="5"/>
  <c r="Q43" i="5"/>
  <c r="Z43" i="5"/>
  <c r="AA44" i="5"/>
  <c r="F25" i="5"/>
  <c r="X29" i="5"/>
  <c r="Y30" i="5"/>
  <c r="Z31" i="5"/>
  <c r="AA32" i="5"/>
  <c r="Q41" i="5"/>
  <c r="Z41" i="5"/>
  <c r="AA42" i="5"/>
  <c r="H32" i="4"/>
  <c r="V31" i="4"/>
  <c r="I44" i="4"/>
  <c r="W43" i="4"/>
  <c r="J44" i="4"/>
  <c r="X43" i="4"/>
  <c r="S28" i="4"/>
  <c r="K44" i="4"/>
  <c r="Y43" i="4"/>
  <c r="H50" i="4"/>
  <c r="V49" i="4"/>
  <c r="H31" i="4"/>
  <c r="V30" i="4"/>
  <c r="H33" i="4"/>
  <c r="V32" i="4"/>
  <c r="Y30" i="4"/>
  <c r="K31" i="4"/>
  <c r="V35" i="4"/>
  <c r="H36" i="4"/>
  <c r="H49" i="4"/>
  <c r="V48" i="4"/>
  <c r="L31" i="4"/>
  <c r="AA31" i="4" s="1"/>
  <c r="Z30" i="4"/>
  <c r="H44" i="4"/>
  <c r="V43" i="4"/>
  <c r="V33" i="4"/>
  <c r="H34" i="4"/>
  <c r="V38" i="4"/>
  <c r="H51" i="4"/>
  <c r="W51" i="4" s="1"/>
  <c r="V50" i="4"/>
  <c r="H30" i="4"/>
  <c r="N30" i="4" s="1"/>
  <c r="O30" i="4" s="1"/>
  <c r="G37" i="4"/>
  <c r="G46" i="4"/>
  <c r="T30" i="4"/>
  <c r="U31" i="4"/>
  <c r="T38" i="4"/>
  <c r="V42" i="4"/>
  <c r="M43" i="4"/>
  <c r="AB43" i="4" s="1"/>
  <c r="G45" i="4"/>
  <c r="T48" i="4"/>
  <c r="U49" i="4"/>
  <c r="K43" i="4"/>
  <c r="G36" i="4"/>
  <c r="L43" i="4"/>
  <c r="AA43" i="4" s="1"/>
  <c r="G34" i="4"/>
  <c r="M42" i="4"/>
  <c r="AB42" i="4" s="1"/>
  <c r="N43" i="4"/>
  <c r="O43" i="4" s="1"/>
  <c r="G44" i="4"/>
  <c r="M41" i="4"/>
  <c r="AB41" i="4" s="1"/>
  <c r="S41" i="4" s="1"/>
  <c r="N42" i="4"/>
  <c r="O42" i="4" s="1"/>
  <c r="T46" i="4"/>
  <c r="G47" i="4"/>
  <c r="I30" i="4"/>
  <c r="V29" i="4"/>
  <c r="S29" i="4" s="1"/>
  <c r="N41" i="4"/>
  <c r="O41" i="4" s="1"/>
  <c r="N29" i="4"/>
  <c r="O29" i="4" s="1"/>
  <c r="U49" i="3"/>
  <c r="U47" i="3"/>
  <c r="T41" i="3"/>
  <c r="U41" i="3"/>
  <c r="T40" i="3"/>
  <c r="H48" i="3"/>
  <c r="V47" i="3"/>
  <c r="H43" i="3"/>
  <c r="V42" i="3"/>
  <c r="I48" i="3"/>
  <c r="J43" i="3"/>
  <c r="X42" i="3"/>
  <c r="K43" i="3"/>
  <c r="Y42" i="3"/>
  <c r="H49" i="3"/>
  <c r="V48" i="3"/>
  <c r="I43" i="3"/>
  <c r="W42" i="3"/>
  <c r="V49" i="3"/>
  <c r="V41" i="3"/>
  <c r="G44" i="3"/>
  <c r="T47" i="3"/>
  <c r="U48" i="3"/>
  <c r="K42" i="3"/>
  <c r="Q42" i="3" s="1"/>
  <c r="G43" i="3"/>
  <c r="T45" i="3"/>
  <c r="U46" i="3"/>
  <c r="V46" i="3"/>
  <c r="L42" i="3"/>
  <c r="AA42" i="3" s="1"/>
  <c r="G45" i="3"/>
  <c r="F26" i="4"/>
  <c r="C14" i="4"/>
  <c r="E25" i="4"/>
  <c r="E26" i="4" s="1"/>
  <c r="K24" i="4"/>
  <c r="F25" i="4"/>
  <c r="G25" i="4"/>
  <c r="G26" i="4" s="1"/>
  <c r="H25" i="4"/>
  <c r="H26" i="4" s="1"/>
  <c r="I24" i="4"/>
  <c r="L24" i="4"/>
  <c r="J24" i="4"/>
  <c r="Q29" i="3"/>
  <c r="Z28" i="3"/>
  <c r="AA29" i="3"/>
  <c r="U34" i="3"/>
  <c r="V35" i="3"/>
  <c r="U31" i="3"/>
  <c r="Y29" i="3"/>
  <c r="W36" i="3"/>
  <c r="U32" i="3"/>
  <c r="Z29" i="3"/>
  <c r="U33" i="3"/>
  <c r="X30" i="3"/>
  <c r="J31" i="3"/>
  <c r="J32" i="3"/>
  <c r="X31" i="3"/>
  <c r="V34" i="3"/>
  <c r="H35" i="3"/>
  <c r="H34" i="3"/>
  <c r="V33" i="3"/>
  <c r="H32" i="3"/>
  <c r="V31" i="3"/>
  <c r="Z30" i="3"/>
  <c r="L31" i="3"/>
  <c r="AA31" i="3" s="1"/>
  <c r="I32" i="3"/>
  <c r="W31" i="3"/>
  <c r="V32" i="3"/>
  <c r="H33" i="3"/>
  <c r="H25" i="3"/>
  <c r="H26" i="3" s="1"/>
  <c r="J25" i="3"/>
  <c r="J26" i="3" s="1"/>
  <c r="T29" i="3"/>
  <c r="K25" i="3"/>
  <c r="K26" i="3" s="1"/>
  <c r="T28" i="3"/>
  <c r="U29" i="3"/>
  <c r="V30" i="3"/>
  <c r="C13" i="3"/>
  <c r="L25" i="3"/>
  <c r="L26" i="3" s="1"/>
  <c r="U28" i="3"/>
  <c r="V29" i="3"/>
  <c r="W30" i="3"/>
  <c r="T35" i="3"/>
  <c r="U36" i="3"/>
  <c r="I25" i="3"/>
  <c r="I26" i="3" s="1"/>
  <c r="J30" i="3"/>
  <c r="Q30" i="3" s="1"/>
  <c r="T36" i="3"/>
  <c r="E24" i="3"/>
  <c r="M40" i="3" s="1"/>
  <c r="AB40" i="3" s="1"/>
  <c r="S40" i="3" s="1"/>
  <c r="V28" i="3"/>
  <c r="W29" i="3"/>
  <c r="T34" i="3"/>
  <c r="U35" i="3"/>
  <c r="V36" i="3"/>
  <c r="Q28" i="3"/>
  <c r="T30" i="3"/>
  <c r="U30" i="3"/>
  <c r="F24" i="3"/>
  <c r="T33" i="3"/>
  <c r="G25" i="3"/>
  <c r="G26" i="3" s="1"/>
  <c r="F25" i="2" l="1"/>
  <c r="G25" i="2" s="1"/>
  <c r="H25" i="2" s="1"/>
  <c r="I25" i="2" s="1"/>
  <c r="J25" i="2" s="1"/>
  <c r="K25" i="2" s="1"/>
  <c r="L25" i="2" s="1"/>
  <c r="F29" i="2"/>
  <c r="G29" i="2" s="1"/>
  <c r="H29" i="2" s="1"/>
  <c r="I29" i="2" s="1"/>
  <c r="J29" i="2" s="1"/>
  <c r="K29" i="2" s="1"/>
  <c r="L29" i="2" s="1"/>
  <c r="X53" i="6"/>
  <c r="W51" i="6"/>
  <c r="I52" i="6"/>
  <c r="H53" i="6"/>
  <c r="V52" i="6"/>
  <c r="H55" i="6"/>
  <c r="V54" i="6"/>
  <c r="I57" i="6"/>
  <c r="W56" i="6"/>
  <c r="I58" i="6"/>
  <c r="W57" i="6"/>
  <c r="W54" i="6"/>
  <c r="I55" i="6"/>
  <c r="L56" i="6"/>
  <c r="AA56" i="6" s="1"/>
  <c r="Z55" i="6"/>
  <c r="W58" i="6"/>
  <c r="H54" i="5"/>
  <c r="V53" i="5"/>
  <c r="S53" i="5" s="1"/>
  <c r="H55" i="5"/>
  <c r="V54" i="5"/>
  <c r="Q53" i="5"/>
  <c r="Q54" i="5"/>
  <c r="M54" i="5"/>
  <c r="AB54" i="5" s="1"/>
  <c r="M55" i="4"/>
  <c r="S42" i="4"/>
  <c r="K10" i="2"/>
  <c r="L10" i="2" s="1"/>
  <c r="K9" i="2"/>
  <c r="L9" i="2" s="1"/>
  <c r="K11" i="2"/>
  <c r="L11" i="2" s="1"/>
  <c r="K12" i="2"/>
  <c r="L12" i="2" s="1"/>
  <c r="C13" i="2"/>
  <c r="D13" i="2" s="1"/>
  <c r="F13" i="2"/>
  <c r="G13" i="2" s="1"/>
  <c r="H13" i="2" s="1"/>
  <c r="I13" i="2" s="1"/>
  <c r="J13" i="2" s="1"/>
  <c r="F14" i="2"/>
  <c r="G14" i="2" s="1"/>
  <c r="H14" i="2" s="1"/>
  <c r="I14" i="2" s="1"/>
  <c r="J14" i="2" s="1"/>
  <c r="C8" i="2"/>
  <c r="D8" i="2" s="1"/>
  <c r="C14" i="2"/>
  <c r="D14" i="2" s="1"/>
  <c r="C12" i="2"/>
  <c r="D12" i="2" s="1"/>
  <c r="M41" i="3"/>
  <c r="AB41" i="3" s="1"/>
  <c r="S41" i="3" s="1"/>
  <c r="M29" i="6"/>
  <c r="AB29" i="6" s="1"/>
  <c r="S29" i="6" s="1"/>
  <c r="M28" i="6"/>
  <c r="AB28" i="6" s="1"/>
  <c r="S28" i="6" s="1"/>
  <c r="M30" i="6"/>
  <c r="AB30" i="6" s="1"/>
  <c r="S30" i="6" s="1"/>
  <c r="M41" i="6"/>
  <c r="AB41" i="6" s="1"/>
  <c r="S41" i="6" s="1"/>
  <c r="M44" i="6"/>
  <c r="AB44" i="6" s="1"/>
  <c r="M43" i="6"/>
  <c r="AB43" i="6" s="1"/>
  <c r="S43" i="6" s="1"/>
  <c r="C16" i="6"/>
  <c r="C15" i="6"/>
  <c r="K25" i="6"/>
  <c r="K26" i="6" s="1"/>
  <c r="V35" i="6"/>
  <c r="H36" i="6"/>
  <c r="I51" i="6"/>
  <c r="J52" i="6" s="1"/>
  <c r="W50" i="6"/>
  <c r="I32" i="6"/>
  <c r="M32" i="6" s="1"/>
  <c r="AB32" i="6" s="1"/>
  <c r="W31" i="6"/>
  <c r="V45" i="6"/>
  <c r="H46" i="6"/>
  <c r="I50" i="6"/>
  <c r="W49" i="6"/>
  <c r="M42" i="6"/>
  <c r="AB42" i="6" s="1"/>
  <c r="S42" i="6" s="1"/>
  <c r="J25" i="6"/>
  <c r="J26" i="6" s="1"/>
  <c r="W37" i="6"/>
  <c r="I38" i="6"/>
  <c r="X38" i="6" s="1"/>
  <c r="I45" i="6"/>
  <c r="W44" i="6"/>
  <c r="I36" i="6"/>
  <c r="W35" i="6"/>
  <c r="W45" i="6"/>
  <c r="I46" i="6"/>
  <c r="I34" i="6"/>
  <c r="W33" i="6"/>
  <c r="L25" i="6"/>
  <c r="V47" i="6"/>
  <c r="H48" i="6"/>
  <c r="I35" i="6"/>
  <c r="W34" i="6"/>
  <c r="M31" i="6"/>
  <c r="AB31" i="6" s="1"/>
  <c r="I25" i="6"/>
  <c r="I33" i="6"/>
  <c r="W32" i="6"/>
  <c r="W47" i="6"/>
  <c r="I48" i="6"/>
  <c r="M44" i="5"/>
  <c r="AB44" i="5" s="1"/>
  <c r="V45" i="5"/>
  <c r="H46" i="5"/>
  <c r="I32" i="5"/>
  <c r="W31" i="5"/>
  <c r="W37" i="5"/>
  <c r="I38" i="5"/>
  <c r="M28" i="5"/>
  <c r="AB28" i="5" s="1"/>
  <c r="S28" i="5" s="1"/>
  <c r="J26" i="5"/>
  <c r="J25" i="5"/>
  <c r="I25" i="5"/>
  <c r="I26" i="5" s="1"/>
  <c r="M41" i="5"/>
  <c r="AB41" i="5" s="1"/>
  <c r="S41" i="5" s="1"/>
  <c r="I45" i="5"/>
  <c r="W44" i="5"/>
  <c r="S44" i="5" s="1"/>
  <c r="L25" i="5"/>
  <c r="L26" i="5" s="1"/>
  <c r="F26" i="5"/>
  <c r="M43" i="5"/>
  <c r="AB43" i="5" s="1"/>
  <c r="S43" i="5" s="1"/>
  <c r="I50" i="5"/>
  <c r="W49" i="5"/>
  <c r="C15" i="5"/>
  <c r="M30" i="5"/>
  <c r="AB30" i="5" s="1"/>
  <c r="S30" i="5" s="1"/>
  <c r="I34" i="5"/>
  <c r="W33" i="5"/>
  <c r="I35" i="5"/>
  <c r="W34" i="5"/>
  <c r="Y31" i="5"/>
  <c r="K32" i="5"/>
  <c r="I36" i="5"/>
  <c r="W35" i="5"/>
  <c r="K25" i="5"/>
  <c r="N31" i="5" s="1"/>
  <c r="O31" i="5" s="1"/>
  <c r="I51" i="5"/>
  <c r="W50" i="5"/>
  <c r="M32" i="5"/>
  <c r="AB32" i="5" s="1"/>
  <c r="H32" i="5"/>
  <c r="V31" i="5"/>
  <c r="W48" i="5"/>
  <c r="I49" i="5"/>
  <c r="I46" i="5"/>
  <c r="W45" i="5"/>
  <c r="M31" i="5"/>
  <c r="AB31" i="5" s="1"/>
  <c r="V35" i="5"/>
  <c r="H36" i="5"/>
  <c r="M42" i="5"/>
  <c r="AB42" i="5" s="1"/>
  <c r="S42" i="5" s="1"/>
  <c r="W47" i="5"/>
  <c r="I48" i="5"/>
  <c r="N41" i="5"/>
  <c r="O41" i="5" s="1"/>
  <c r="M29" i="5"/>
  <c r="AB29" i="5" s="1"/>
  <c r="S29" i="5" s="1"/>
  <c r="S43" i="4"/>
  <c r="Z43" i="4"/>
  <c r="L44" i="4"/>
  <c r="AA44" i="4" s="1"/>
  <c r="I45" i="4"/>
  <c r="W44" i="4"/>
  <c r="H48" i="4"/>
  <c r="V47" i="4"/>
  <c r="W34" i="4"/>
  <c r="I35" i="4"/>
  <c r="I51" i="4"/>
  <c r="W50" i="4"/>
  <c r="W36" i="4"/>
  <c r="I37" i="4"/>
  <c r="Z31" i="4"/>
  <c r="L32" i="4"/>
  <c r="AA32" i="4" s="1"/>
  <c r="I34" i="4"/>
  <c r="W33" i="4"/>
  <c r="J45" i="4"/>
  <c r="X44" i="4"/>
  <c r="L45" i="4"/>
  <c r="AA45" i="4" s="1"/>
  <c r="Z44" i="4"/>
  <c r="W30" i="4"/>
  <c r="I31" i="4"/>
  <c r="V34" i="4"/>
  <c r="H35" i="4"/>
  <c r="Q43" i="4"/>
  <c r="Q30" i="4"/>
  <c r="H38" i="4"/>
  <c r="V37" i="4"/>
  <c r="X30" i="4"/>
  <c r="S30" i="4" s="1"/>
  <c r="J31" i="4"/>
  <c r="M30" i="4"/>
  <c r="AB30" i="4" s="1"/>
  <c r="V45" i="4"/>
  <c r="H46" i="4"/>
  <c r="I32" i="4"/>
  <c r="W31" i="4"/>
  <c r="K45" i="4"/>
  <c r="Y44" i="4"/>
  <c r="I33" i="4"/>
  <c r="W32" i="4"/>
  <c r="M44" i="4"/>
  <c r="AB44" i="4" s="1"/>
  <c r="V44" i="4"/>
  <c r="H45" i="4"/>
  <c r="V36" i="4"/>
  <c r="H37" i="4"/>
  <c r="N44" i="4"/>
  <c r="O44" i="4" s="1"/>
  <c r="V46" i="4"/>
  <c r="H47" i="4"/>
  <c r="I50" i="4"/>
  <c r="W49" i="4"/>
  <c r="J44" i="3"/>
  <c r="X43" i="3"/>
  <c r="W43" i="3"/>
  <c r="I44" i="3"/>
  <c r="V45" i="3"/>
  <c r="H46" i="3"/>
  <c r="Z42" i="3"/>
  <c r="L43" i="3"/>
  <c r="M43" i="3" s="1"/>
  <c r="AB43" i="3" s="1"/>
  <c r="V43" i="3"/>
  <c r="H44" i="3"/>
  <c r="V44" i="3"/>
  <c r="H45" i="3"/>
  <c r="W49" i="3"/>
  <c r="I49" i="3"/>
  <c r="W48" i="3"/>
  <c r="K44" i="3"/>
  <c r="Y43" i="3"/>
  <c r="M42" i="3"/>
  <c r="AB42" i="3" s="1"/>
  <c r="L44" i="3"/>
  <c r="AA44" i="3" s="1"/>
  <c r="Z43" i="3"/>
  <c r="X48" i="3"/>
  <c r="J49" i="3"/>
  <c r="C16" i="4"/>
  <c r="K25" i="4"/>
  <c r="K26" i="4"/>
  <c r="L25" i="4"/>
  <c r="L26" i="4" s="1"/>
  <c r="I25" i="4"/>
  <c r="I26" i="4" s="1"/>
  <c r="J25" i="4"/>
  <c r="C15" i="4"/>
  <c r="K33" i="3"/>
  <c r="Y32" i="3"/>
  <c r="M28" i="3"/>
  <c r="AB28" i="3" s="1"/>
  <c r="S28" i="3" s="1"/>
  <c r="M29" i="3"/>
  <c r="AB29" i="3" s="1"/>
  <c r="S29" i="3" s="1"/>
  <c r="E25" i="3"/>
  <c r="C14" i="3"/>
  <c r="M30" i="3"/>
  <c r="AB30" i="3" s="1"/>
  <c r="Y30" i="3"/>
  <c r="K31" i="3"/>
  <c r="J33" i="3"/>
  <c r="X32" i="3"/>
  <c r="I33" i="3"/>
  <c r="W32" i="3"/>
  <c r="W33" i="3"/>
  <c r="I34" i="3"/>
  <c r="I35" i="3"/>
  <c r="W34" i="3"/>
  <c r="W35" i="3"/>
  <c r="I36" i="3"/>
  <c r="J37" i="3" s="1"/>
  <c r="Y31" i="3"/>
  <c r="K32" i="3"/>
  <c r="F25" i="3"/>
  <c r="F26" i="3" s="1"/>
  <c r="Y52" i="6" l="1"/>
  <c r="K53" i="6"/>
  <c r="X52" i="6"/>
  <c r="J53" i="6"/>
  <c r="W53" i="6"/>
  <c r="I54" i="6"/>
  <c r="N43" i="6"/>
  <c r="O43" i="6" s="1"/>
  <c r="X55" i="6"/>
  <c r="J56" i="6"/>
  <c r="X58" i="6"/>
  <c r="J58" i="6"/>
  <c r="X57" i="6"/>
  <c r="I56" i="6"/>
  <c r="W55" i="6"/>
  <c r="W55" i="5"/>
  <c r="I55" i="5"/>
  <c r="X55" i="5" s="1"/>
  <c r="W54" i="5"/>
  <c r="S54" i="5" s="1"/>
  <c r="N54" i="5"/>
  <c r="O54" i="5" s="1"/>
  <c r="M45" i="4"/>
  <c r="AB45" i="4" s="1"/>
  <c r="S44" i="4"/>
  <c r="N42" i="3"/>
  <c r="O42" i="3" s="1"/>
  <c r="K14" i="2"/>
  <c r="L14" i="2" s="1"/>
  <c r="K13" i="2"/>
  <c r="L13" i="2" s="1"/>
  <c r="N40" i="3"/>
  <c r="O40" i="3" s="1"/>
  <c r="N41" i="3"/>
  <c r="O41" i="3" s="1"/>
  <c r="S44" i="6"/>
  <c r="L26" i="6"/>
  <c r="S31" i="6"/>
  <c r="W46" i="6"/>
  <c r="I47" i="6"/>
  <c r="W36" i="6"/>
  <c r="I37" i="6"/>
  <c r="N28" i="6"/>
  <c r="O28" i="6" s="1"/>
  <c r="J36" i="6"/>
  <c r="X35" i="6"/>
  <c r="N44" i="6"/>
  <c r="O44" i="6" s="1"/>
  <c r="N31" i="6"/>
  <c r="O31" i="6" s="1"/>
  <c r="N29" i="6"/>
  <c r="O29" i="6" s="1"/>
  <c r="J35" i="6"/>
  <c r="X34" i="6"/>
  <c r="X46" i="6"/>
  <c r="J47" i="6"/>
  <c r="J34" i="6"/>
  <c r="X33" i="6"/>
  <c r="I49" i="6"/>
  <c r="W48" i="6"/>
  <c r="N41" i="6"/>
  <c r="O41" i="6" s="1"/>
  <c r="J37" i="6"/>
  <c r="X36" i="6"/>
  <c r="J33" i="6"/>
  <c r="Q32" i="6"/>
  <c r="X32" i="6"/>
  <c r="S32" i="6" s="1"/>
  <c r="N30" i="6"/>
  <c r="O30" i="6" s="1"/>
  <c r="X51" i="6"/>
  <c r="N32" i="6"/>
  <c r="O32" i="6" s="1"/>
  <c r="J49" i="6"/>
  <c r="X48" i="6"/>
  <c r="I26" i="6"/>
  <c r="J46" i="6"/>
  <c r="M46" i="6" s="1"/>
  <c r="AB46" i="6" s="1"/>
  <c r="X45" i="6"/>
  <c r="Q45" i="6"/>
  <c r="M45" i="6"/>
  <c r="AB45" i="6" s="1"/>
  <c r="J51" i="6"/>
  <c r="X50" i="6"/>
  <c r="N45" i="6"/>
  <c r="O45" i="6" s="1"/>
  <c r="N42" i="6"/>
  <c r="O42" i="6" s="1"/>
  <c r="N32" i="5"/>
  <c r="O32" i="5" s="1"/>
  <c r="X48" i="5"/>
  <c r="J49" i="5"/>
  <c r="J47" i="5"/>
  <c r="X46" i="5"/>
  <c r="N44" i="5"/>
  <c r="O44" i="5" s="1"/>
  <c r="N30" i="5"/>
  <c r="O30" i="5" s="1"/>
  <c r="J33" i="5"/>
  <c r="X32" i="5"/>
  <c r="J46" i="5"/>
  <c r="X45" i="5"/>
  <c r="Q45" i="5"/>
  <c r="N33" i="5"/>
  <c r="O33" i="5" s="1"/>
  <c r="N45" i="5"/>
  <c r="O45" i="5" s="1"/>
  <c r="X51" i="5"/>
  <c r="J37" i="5"/>
  <c r="X36" i="5"/>
  <c r="N42" i="5"/>
  <c r="O42" i="5" s="1"/>
  <c r="X38" i="5"/>
  <c r="W46" i="5"/>
  <c r="I47" i="5"/>
  <c r="Q46" i="5"/>
  <c r="N29" i="5"/>
  <c r="O29" i="5" s="1"/>
  <c r="M45" i="5"/>
  <c r="AB45" i="5" s="1"/>
  <c r="C16" i="5"/>
  <c r="W36" i="5"/>
  <c r="I37" i="5"/>
  <c r="J50" i="5"/>
  <c r="X49" i="5"/>
  <c r="J36" i="5"/>
  <c r="X35" i="5"/>
  <c r="N46" i="5"/>
  <c r="O46" i="5" s="1"/>
  <c r="K26" i="5"/>
  <c r="C19" i="5" s="1"/>
  <c r="S31" i="5"/>
  <c r="Z32" i="5"/>
  <c r="L33" i="5"/>
  <c r="AA33" i="5" s="1"/>
  <c r="J35" i="5"/>
  <c r="X34" i="5"/>
  <c r="J51" i="5"/>
  <c r="Y51" i="5" s="1"/>
  <c r="X50" i="5"/>
  <c r="N28" i="5"/>
  <c r="O28" i="5" s="1"/>
  <c r="N43" i="5"/>
  <c r="O43" i="5" s="1"/>
  <c r="W32" i="5"/>
  <c r="I33" i="5"/>
  <c r="Q32" i="5"/>
  <c r="J33" i="4"/>
  <c r="X32" i="4"/>
  <c r="W37" i="4"/>
  <c r="I38" i="4"/>
  <c r="X38" i="4" s="1"/>
  <c r="L46" i="4"/>
  <c r="AA46" i="4" s="1"/>
  <c r="Z45" i="4"/>
  <c r="K46" i="4"/>
  <c r="Y45" i="4"/>
  <c r="W48" i="4"/>
  <c r="I49" i="4"/>
  <c r="W47" i="4"/>
  <c r="I48" i="4"/>
  <c r="J35" i="4"/>
  <c r="X34" i="4"/>
  <c r="X51" i="4"/>
  <c r="W35" i="4"/>
  <c r="I36" i="4"/>
  <c r="X35" i="4"/>
  <c r="J36" i="4"/>
  <c r="J46" i="4"/>
  <c r="X45" i="4"/>
  <c r="S45" i="4" s="1"/>
  <c r="W46" i="4"/>
  <c r="I47" i="4"/>
  <c r="J51" i="4"/>
  <c r="Y51" i="4" s="1"/>
  <c r="X50" i="4"/>
  <c r="J34" i="4"/>
  <c r="X33" i="4"/>
  <c r="W38" i="4"/>
  <c r="Q44" i="4"/>
  <c r="W45" i="4"/>
  <c r="I46" i="4"/>
  <c r="Q45" i="4"/>
  <c r="N45" i="4"/>
  <c r="O45" i="4" s="1"/>
  <c r="Y31" i="4"/>
  <c r="K32" i="4"/>
  <c r="J32" i="4"/>
  <c r="X31" i="4"/>
  <c r="S31" i="4" s="1"/>
  <c r="Q31" i="4"/>
  <c r="M31" i="4"/>
  <c r="AB31" i="4" s="1"/>
  <c r="N31" i="4"/>
  <c r="O31" i="4" s="1"/>
  <c r="X37" i="4"/>
  <c r="J38" i="4"/>
  <c r="Y38" i="4" s="1"/>
  <c r="S42" i="3"/>
  <c r="M44" i="3"/>
  <c r="AB44" i="3" s="1"/>
  <c r="AA43" i="3"/>
  <c r="Q43" i="3"/>
  <c r="N43" i="3"/>
  <c r="O43" i="3" s="1"/>
  <c r="L45" i="3"/>
  <c r="AA45" i="3" s="1"/>
  <c r="Z44" i="3"/>
  <c r="W45" i="3"/>
  <c r="I46" i="3"/>
  <c r="K45" i="3"/>
  <c r="Y44" i="3"/>
  <c r="X49" i="3"/>
  <c r="J45" i="3"/>
  <c r="X44" i="3"/>
  <c r="Y49" i="3"/>
  <c r="W44" i="3"/>
  <c r="I45" i="3"/>
  <c r="Q44" i="3"/>
  <c r="N44" i="3"/>
  <c r="O44" i="3" s="1"/>
  <c r="W46" i="3"/>
  <c r="I47" i="3"/>
  <c r="S43" i="3"/>
  <c r="J26" i="4"/>
  <c r="C19" i="4" s="1"/>
  <c r="E26" i="3"/>
  <c r="C19" i="3" s="1"/>
  <c r="Y37" i="3"/>
  <c r="S30" i="3"/>
  <c r="X34" i="3"/>
  <c r="J35" i="3"/>
  <c r="L33" i="3"/>
  <c r="N33" i="3" s="1"/>
  <c r="O33" i="3" s="1"/>
  <c r="Z32" i="3"/>
  <c r="Z31" i="3"/>
  <c r="L32" i="3"/>
  <c r="AA32" i="3" s="1"/>
  <c r="Q31" i="3"/>
  <c r="X36" i="3"/>
  <c r="J34" i="3"/>
  <c r="X33" i="3"/>
  <c r="M31" i="3"/>
  <c r="AB31" i="3" s="1"/>
  <c r="K34" i="3"/>
  <c r="Y33" i="3"/>
  <c r="X35" i="3"/>
  <c r="J36" i="3"/>
  <c r="N28" i="3"/>
  <c r="O28" i="3" s="1"/>
  <c r="N29" i="3"/>
  <c r="O29" i="3" s="1"/>
  <c r="C15" i="3"/>
  <c r="N30" i="3"/>
  <c r="O30" i="3" s="1"/>
  <c r="N31" i="3"/>
  <c r="O31" i="3" s="1"/>
  <c r="L34" i="3"/>
  <c r="AA34" i="3" s="1"/>
  <c r="Z33" i="3"/>
  <c r="C19" i="6" l="1"/>
  <c r="K54" i="6"/>
  <c r="Y53" i="6"/>
  <c r="L54" i="6"/>
  <c r="AA54" i="6" s="1"/>
  <c r="Z53" i="6"/>
  <c r="Y51" i="6"/>
  <c r="K52" i="6"/>
  <c r="M54" i="6"/>
  <c r="AB54" i="6" s="1"/>
  <c r="J55" i="6"/>
  <c r="X54" i="6"/>
  <c r="X56" i="6"/>
  <c r="J57" i="6"/>
  <c r="Y58" i="6"/>
  <c r="Y56" i="6"/>
  <c r="K57" i="6"/>
  <c r="M55" i="5"/>
  <c r="AB55" i="5" s="1"/>
  <c r="S55" i="5" s="1"/>
  <c r="N55" i="5"/>
  <c r="O55" i="5" s="1"/>
  <c r="Q55" i="5"/>
  <c r="N32" i="3"/>
  <c r="O32" i="3" s="1"/>
  <c r="Q34" i="3"/>
  <c r="M32" i="3"/>
  <c r="AB32" i="3" s="1"/>
  <c r="Q33" i="3"/>
  <c r="Q45" i="3"/>
  <c r="S45" i="6"/>
  <c r="K50" i="6"/>
  <c r="Y49" i="6"/>
  <c r="K35" i="6"/>
  <c r="Y34" i="6"/>
  <c r="J48" i="6"/>
  <c r="X47" i="6"/>
  <c r="Q47" i="6"/>
  <c r="K47" i="6"/>
  <c r="Y46" i="6"/>
  <c r="N46" i="6"/>
  <c r="O46" i="6" s="1"/>
  <c r="K34" i="6"/>
  <c r="N34" i="6" s="1"/>
  <c r="O34" i="6" s="1"/>
  <c r="Y33" i="6"/>
  <c r="M33" i="6"/>
  <c r="AB33" i="6" s="1"/>
  <c r="S33" i="6" s="1"/>
  <c r="N33" i="6"/>
  <c r="O33" i="6" s="1"/>
  <c r="Y47" i="6"/>
  <c r="K48" i="6"/>
  <c r="S46" i="6"/>
  <c r="Y37" i="6"/>
  <c r="K38" i="6"/>
  <c r="Z38" i="6" s="1"/>
  <c r="Q34" i="6"/>
  <c r="J50" i="6"/>
  <c r="X49" i="6"/>
  <c r="K36" i="6"/>
  <c r="Y35" i="6"/>
  <c r="J38" i="6"/>
  <c r="X37" i="6"/>
  <c r="Q33" i="6"/>
  <c r="K37" i="6"/>
  <c r="Y36" i="6"/>
  <c r="Q46" i="6"/>
  <c r="S32" i="5"/>
  <c r="S45" i="5"/>
  <c r="J38" i="5"/>
  <c r="X37" i="5"/>
  <c r="K37" i="5"/>
  <c r="Y36" i="5"/>
  <c r="K47" i="5"/>
  <c r="M47" i="5" s="1"/>
  <c r="AB47" i="5" s="1"/>
  <c r="Y46" i="5"/>
  <c r="M46" i="5"/>
  <c r="AB46" i="5" s="1"/>
  <c r="K48" i="5"/>
  <c r="Y47" i="5"/>
  <c r="K36" i="5"/>
  <c r="Y35" i="5"/>
  <c r="K38" i="5"/>
  <c r="Z38" i="5" s="1"/>
  <c r="Y37" i="5"/>
  <c r="K34" i="5"/>
  <c r="Y33" i="5"/>
  <c r="Y49" i="5"/>
  <c r="K50" i="5"/>
  <c r="J34" i="5"/>
  <c r="X33" i="5"/>
  <c r="Q33" i="5"/>
  <c r="M33" i="5"/>
  <c r="AB33" i="5" s="1"/>
  <c r="K51" i="5"/>
  <c r="Y50" i="5"/>
  <c r="J48" i="5"/>
  <c r="X47" i="5"/>
  <c r="Q47" i="5"/>
  <c r="K33" i="4"/>
  <c r="Y32" i="4"/>
  <c r="K35" i="4"/>
  <c r="Y34" i="4"/>
  <c r="K37" i="4"/>
  <c r="Y36" i="4"/>
  <c r="Q32" i="4"/>
  <c r="X47" i="4"/>
  <c r="J48" i="4"/>
  <c r="K34" i="4"/>
  <c r="Y33" i="4"/>
  <c r="K36" i="4"/>
  <c r="Y35" i="4"/>
  <c r="J50" i="4"/>
  <c r="X49" i="4"/>
  <c r="M46" i="4"/>
  <c r="AB46" i="4" s="1"/>
  <c r="M32" i="4"/>
  <c r="AB32" i="4" s="1"/>
  <c r="Z32" i="4"/>
  <c r="L33" i="4"/>
  <c r="AA33" i="4" s="1"/>
  <c r="X36" i="4"/>
  <c r="J37" i="4"/>
  <c r="X46" i="4"/>
  <c r="J47" i="4"/>
  <c r="Q46" i="4"/>
  <c r="N46" i="4"/>
  <c r="O46" i="4" s="1"/>
  <c r="M33" i="4"/>
  <c r="AB33" i="4" s="1"/>
  <c r="K47" i="4"/>
  <c r="M47" i="4" s="1"/>
  <c r="AB47" i="4" s="1"/>
  <c r="Y46" i="4"/>
  <c r="X48" i="4"/>
  <c r="J49" i="4"/>
  <c r="L47" i="4"/>
  <c r="AA47" i="4" s="1"/>
  <c r="Z46" i="4"/>
  <c r="N32" i="4"/>
  <c r="O32" i="4" s="1"/>
  <c r="S44" i="3"/>
  <c r="Y45" i="3"/>
  <c r="K46" i="3"/>
  <c r="N46" i="3" s="1"/>
  <c r="O46" i="3" s="1"/>
  <c r="X45" i="3"/>
  <c r="J46" i="3"/>
  <c r="M45" i="3"/>
  <c r="AB45" i="3" s="1"/>
  <c r="X46" i="3"/>
  <c r="J47" i="3"/>
  <c r="N45" i="3"/>
  <c r="O45" i="3" s="1"/>
  <c r="L46" i="3"/>
  <c r="AA46" i="3" s="1"/>
  <c r="Z45" i="3"/>
  <c r="X47" i="3"/>
  <c r="J48" i="3"/>
  <c r="C16" i="3"/>
  <c r="Q32" i="3"/>
  <c r="Y36" i="3"/>
  <c r="K37" i="3"/>
  <c r="M34" i="3"/>
  <c r="AB34" i="3" s="1"/>
  <c r="S31" i="3"/>
  <c r="S32" i="3"/>
  <c r="K36" i="3"/>
  <c r="L37" i="3" s="1"/>
  <c r="AA37" i="3" s="1"/>
  <c r="Y35" i="3"/>
  <c r="N34" i="3"/>
  <c r="O34" i="3" s="1"/>
  <c r="L35" i="3"/>
  <c r="Q35" i="3" s="1"/>
  <c r="Z34" i="3"/>
  <c r="Y34" i="3"/>
  <c r="K35" i="3"/>
  <c r="AA33" i="3"/>
  <c r="M33" i="3"/>
  <c r="AB33" i="3" s="1"/>
  <c r="Q54" i="6" l="1"/>
  <c r="Z54" i="6"/>
  <c r="S54" i="6" s="1"/>
  <c r="L55" i="6"/>
  <c r="AA55" i="6" s="1"/>
  <c r="N54" i="6"/>
  <c r="O54" i="6" s="1"/>
  <c r="Z52" i="6"/>
  <c r="L53" i="6"/>
  <c r="M55" i="6"/>
  <c r="AB55" i="6" s="1"/>
  <c r="N55" i="6"/>
  <c r="O55" i="6" s="1"/>
  <c r="Y55" i="6"/>
  <c r="K56" i="6"/>
  <c r="Z57" i="6"/>
  <c r="L58" i="6"/>
  <c r="AA58" i="6" s="1"/>
  <c r="K58" i="6"/>
  <c r="Y57" i="6"/>
  <c r="S46" i="5"/>
  <c r="N47" i="5"/>
  <c r="O47" i="5" s="1"/>
  <c r="S46" i="4"/>
  <c r="M46" i="3"/>
  <c r="AB46" i="3" s="1"/>
  <c r="Q46" i="3"/>
  <c r="S33" i="3"/>
  <c r="L38" i="6"/>
  <c r="AA38" i="6" s="1"/>
  <c r="Z37" i="6"/>
  <c r="L36" i="6"/>
  <c r="AA36" i="6" s="1"/>
  <c r="Z35" i="6"/>
  <c r="L49" i="6"/>
  <c r="AA49" i="6" s="1"/>
  <c r="Z48" i="6"/>
  <c r="L48" i="6"/>
  <c r="AA48" i="6" s="1"/>
  <c r="Z47" i="6"/>
  <c r="N47" i="6"/>
  <c r="O47" i="6" s="1"/>
  <c r="Y38" i="6"/>
  <c r="N38" i="6"/>
  <c r="O38" i="6" s="1"/>
  <c r="Q38" i="6"/>
  <c r="L37" i="6"/>
  <c r="AA37" i="6" s="1"/>
  <c r="Z36" i="6"/>
  <c r="M47" i="6"/>
  <c r="AB47" i="6" s="1"/>
  <c r="L51" i="6"/>
  <c r="AA51" i="6" s="1"/>
  <c r="Z50" i="6"/>
  <c r="Q36" i="6"/>
  <c r="M37" i="6"/>
  <c r="AB37" i="6" s="1"/>
  <c r="K49" i="6"/>
  <c r="Y48" i="6"/>
  <c r="N48" i="6"/>
  <c r="O48" i="6" s="1"/>
  <c r="M48" i="6"/>
  <c r="AB48" i="6" s="1"/>
  <c r="Q48" i="6"/>
  <c r="K51" i="6"/>
  <c r="L52" i="6" s="1"/>
  <c r="AA52" i="6" s="1"/>
  <c r="Y50" i="6"/>
  <c r="L35" i="6"/>
  <c r="AA35" i="6" s="1"/>
  <c r="Z34" i="6"/>
  <c r="M34" i="6"/>
  <c r="AB34" i="6" s="1"/>
  <c r="S34" i="6"/>
  <c r="L38" i="5"/>
  <c r="AA38" i="5" s="1"/>
  <c r="Z37" i="5"/>
  <c r="K49" i="5"/>
  <c r="Y48" i="5"/>
  <c r="S33" i="5"/>
  <c r="L48" i="5"/>
  <c r="AA48" i="5" s="1"/>
  <c r="Z47" i="5"/>
  <c r="S47" i="5" s="1"/>
  <c r="K35" i="5"/>
  <c r="Y34" i="5"/>
  <c r="N34" i="5"/>
  <c r="O34" i="5" s="1"/>
  <c r="Q34" i="5"/>
  <c r="M34" i="5"/>
  <c r="AB34" i="5" s="1"/>
  <c r="L49" i="5"/>
  <c r="Z48" i="5"/>
  <c r="Y38" i="5"/>
  <c r="M38" i="5"/>
  <c r="AB38" i="5" s="1"/>
  <c r="Q38" i="5"/>
  <c r="Z51" i="5"/>
  <c r="N51" i="5"/>
  <c r="O51" i="5" s="1"/>
  <c r="Z50" i="5"/>
  <c r="L51" i="5"/>
  <c r="L35" i="5"/>
  <c r="AA35" i="5" s="1"/>
  <c r="Z34" i="5"/>
  <c r="L37" i="5"/>
  <c r="Z36" i="5"/>
  <c r="N36" i="4"/>
  <c r="O36" i="4" s="1"/>
  <c r="N47" i="4"/>
  <c r="O47" i="4" s="1"/>
  <c r="Q47" i="4"/>
  <c r="Y48" i="4"/>
  <c r="K49" i="4"/>
  <c r="K51" i="4"/>
  <c r="Y50" i="4"/>
  <c r="L38" i="4"/>
  <c r="AA38" i="4" s="1"/>
  <c r="Z37" i="4"/>
  <c r="Y49" i="4"/>
  <c r="K50" i="4"/>
  <c r="S32" i="4"/>
  <c r="Y37" i="4"/>
  <c r="K38" i="4"/>
  <c r="Q37" i="4"/>
  <c r="L37" i="4"/>
  <c r="Z36" i="4"/>
  <c r="L36" i="4"/>
  <c r="Z35" i="4"/>
  <c r="Q35" i="4"/>
  <c r="M35" i="4"/>
  <c r="AB35" i="4" s="1"/>
  <c r="S35" i="4" s="1"/>
  <c r="N35" i="4"/>
  <c r="O35" i="4" s="1"/>
  <c r="Y47" i="4"/>
  <c r="K48" i="4"/>
  <c r="L48" i="4"/>
  <c r="AA48" i="4" s="1"/>
  <c r="Z47" i="4"/>
  <c r="L34" i="4"/>
  <c r="Z33" i="4"/>
  <c r="S33" i="4" s="1"/>
  <c r="N33" i="4"/>
  <c r="O33" i="4" s="1"/>
  <c r="Q33" i="4"/>
  <c r="L35" i="4"/>
  <c r="AA35" i="4" s="1"/>
  <c r="Z34" i="4"/>
  <c r="S45" i="3"/>
  <c r="Y46" i="3"/>
  <c r="K47" i="3"/>
  <c r="Y47" i="3"/>
  <c r="K48" i="3"/>
  <c r="L47" i="3"/>
  <c r="AA47" i="3" s="1"/>
  <c r="Z46" i="3"/>
  <c r="Y48" i="3"/>
  <c r="K49" i="3"/>
  <c r="M37" i="3"/>
  <c r="AB37" i="3" s="1"/>
  <c r="Z37" i="3"/>
  <c r="N37" i="3"/>
  <c r="O37" i="3" s="1"/>
  <c r="Q37" i="3"/>
  <c r="S34" i="3"/>
  <c r="Z35" i="3"/>
  <c r="L36" i="3"/>
  <c r="N36" i="3" s="1"/>
  <c r="O36" i="3" s="1"/>
  <c r="Z36" i="3"/>
  <c r="AA35" i="3"/>
  <c r="M35" i="3"/>
  <c r="AB35" i="3" s="1"/>
  <c r="N35" i="3"/>
  <c r="O35" i="3" s="1"/>
  <c r="M56" i="6" l="1"/>
  <c r="AB56" i="6" s="1"/>
  <c r="Q56" i="6"/>
  <c r="N56" i="6"/>
  <c r="O56" i="6" s="1"/>
  <c r="Z56" i="6"/>
  <c r="L57" i="6"/>
  <c r="AA53" i="6"/>
  <c r="M53" i="6"/>
  <c r="AB53" i="6" s="1"/>
  <c r="Q53" i="6"/>
  <c r="N53" i="6"/>
  <c r="O53" i="6" s="1"/>
  <c r="S55" i="6"/>
  <c r="N52" i="6"/>
  <c r="O52" i="6" s="1"/>
  <c r="Q55" i="6"/>
  <c r="N36" i="6"/>
  <c r="O36" i="6" s="1"/>
  <c r="Q52" i="6"/>
  <c r="S37" i="6"/>
  <c r="M38" i="6"/>
  <c r="AB38" i="6" s="1"/>
  <c r="S38" i="6" s="1"/>
  <c r="M52" i="6"/>
  <c r="AB52" i="6" s="1"/>
  <c r="S52" i="6" s="1"/>
  <c r="Z58" i="6"/>
  <c r="N58" i="6"/>
  <c r="O58" i="6" s="1"/>
  <c r="Q58" i="6"/>
  <c r="M58" i="6"/>
  <c r="AB58" i="6" s="1"/>
  <c r="N48" i="5"/>
  <c r="O48" i="5" s="1"/>
  <c r="S47" i="4"/>
  <c r="S46" i="3"/>
  <c r="N35" i="6"/>
  <c r="O35" i="6" s="1"/>
  <c r="N37" i="6"/>
  <c r="O37" i="6" s="1"/>
  <c r="M35" i="6"/>
  <c r="AB35" i="6" s="1"/>
  <c r="S35" i="6" s="1"/>
  <c r="S48" i="6"/>
  <c r="L50" i="6"/>
  <c r="Z49" i="6"/>
  <c r="N49" i="6"/>
  <c r="O49" i="6" s="1"/>
  <c r="Q49" i="6"/>
  <c r="M49" i="6"/>
  <c r="AB49" i="6" s="1"/>
  <c r="Z51" i="6"/>
  <c r="M51" i="6"/>
  <c r="AB51" i="6" s="1"/>
  <c r="Q51" i="6"/>
  <c r="N51" i="6"/>
  <c r="O51" i="6" s="1"/>
  <c r="S47" i="6"/>
  <c r="Q37" i="6"/>
  <c r="M36" i="6"/>
  <c r="AB36" i="6" s="1"/>
  <c r="S36" i="6" s="1"/>
  <c r="Q35" i="6"/>
  <c r="AA37" i="5"/>
  <c r="Q37" i="5"/>
  <c r="N38" i="5"/>
  <c r="O38" i="5" s="1"/>
  <c r="Q48" i="5"/>
  <c r="S38" i="5"/>
  <c r="L36" i="5"/>
  <c r="Z35" i="5"/>
  <c r="Q35" i="5"/>
  <c r="N35" i="5"/>
  <c r="O35" i="5" s="1"/>
  <c r="M35" i="5"/>
  <c r="AB35" i="5" s="1"/>
  <c r="AA51" i="5"/>
  <c r="Q51" i="5"/>
  <c r="M51" i="5"/>
  <c r="AB51" i="5" s="1"/>
  <c r="L50" i="5"/>
  <c r="Z49" i="5"/>
  <c r="AA49" i="5"/>
  <c r="Q49" i="5"/>
  <c r="N49" i="5"/>
  <c r="O49" i="5" s="1"/>
  <c r="M49" i="5"/>
  <c r="AB49" i="5" s="1"/>
  <c r="N37" i="5"/>
  <c r="O37" i="5" s="1"/>
  <c r="S34" i="5"/>
  <c r="M37" i="5"/>
  <c r="AB37" i="5" s="1"/>
  <c r="M48" i="5"/>
  <c r="AB48" i="5" s="1"/>
  <c r="S48" i="5" s="1"/>
  <c r="L49" i="4"/>
  <c r="Z48" i="4"/>
  <c r="N48" i="4"/>
  <c r="O48" i="4" s="1"/>
  <c r="M48" i="4"/>
  <c r="AB48" i="4" s="1"/>
  <c r="S48" i="4" s="1"/>
  <c r="AA37" i="4"/>
  <c r="M37" i="4"/>
  <c r="AB37" i="4" s="1"/>
  <c r="S37" i="4" s="1"/>
  <c r="Z49" i="4"/>
  <c r="L50" i="4"/>
  <c r="N37" i="4"/>
  <c r="O37" i="4" s="1"/>
  <c r="AA34" i="4"/>
  <c r="M34" i="4"/>
  <c r="AB34" i="4" s="1"/>
  <c r="S34" i="4" s="1"/>
  <c r="Q34" i="4"/>
  <c r="N34" i="4"/>
  <c r="O34" i="4" s="1"/>
  <c r="Q48" i="4"/>
  <c r="AA36" i="4"/>
  <c r="M36" i="4"/>
  <c r="AB36" i="4" s="1"/>
  <c r="S36" i="4" s="1"/>
  <c r="Q36" i="4"/>
  <c r="Z38" i="4"/>
  <c r="Q38" i="4"/>
  <c r="N38" i="4"/>
  <c r="O38" i="4" s="1"/>
  <c r="M38" i="4"/>
  <c r="AB38" i="4" s="1"/>
  <c r="M49" i="4"/>
  <c r="AB49" i="4" s="1"/>
  <c r="L51" i="4"/>
  <c r="AA51" i="4" s="1"/>
  <c r="Z50" i="4"/>
  <c r="Z51" i="4"/>
  <c r="N49" i="4"/>
  <c r="O49" i="4" s="1"/>
  <c r="Z49" i="3"/>
  <c r="Z48" i="3"/>
  <c r="L49" i="3"/>
  <c r="Z47" i="3"/>
  <c r="L48" i="3"/>
  <c r="N48" i="3" s="1"/>
  <c r="O48" i="3" s="1"/>
  <c r="M47" i="3"/>
  <c r="AB47" i="3" s="1"/>
  <c r="N47" i="3"/>
  <c r="O47" i="3" s="1"/>
  <c r="Q47" i="3"/>
  <c r="S37" i="3"/>
  <c r="S35" i="3"/>
  <c r="AA36" i="3"/>
  <c r="Q36" i="3"/>
  <c r="M36" i="3"/>
  <c r="AB36" i="3" s="1"/>
  <c r="S58" i="6" l="1"/>
  <c r="S53" i="6"/>
  <c r="AA57" i="6"/>
  <c r="N57" i="6"/>
  <c r="O57" i="6" s="1"/>
  <c r="Q57" i="6"/>
  <c r="M57" i="6"/>
  <c r="AB57" i="6" s="1"/>
  <c r="S56" i="6"/>
  <c r="M51" i="4"/>
  <c r="AB51" i="4" s="1"/>
  <c r="S51" i="4" s="1"/>
  <c r="Q51" i="4"/>
  <c r="AA49" i="3"/>
  <c r="Q49" i="3"/>
  <c r="S36" i="3"/>
  <c r="S51" i="6"/>
  <c r="S49" i="6"/>
  <c r="AA50" i="6"/>
  <c r="Q50" i="6"/>
  <c r="N50" i="6"/>
  <c r="O50" i="6" s="1"/>
  <c r="M50" i="6"/>
  <c r="AB50" i="6" s="1"/>
  <c r="S35" i="5"/>
  <c r="S49" i="5"/>
  <c r="S37" i="5"/>
  <c r="AA50" i="5"/>
  <c r="Q50" i="5"/>
  <c r="M50" i="5"/>
  <c r="AB50" i="5" s="1"/>
  <c r="N50" i="5"/>
  <c r="O50" i="5" s="1"/>
  <c r="AA36" i="5"/>
  <c r="Q36" i="5"/>
  <c r="N36" i="5"/>
  <c r="O36" i="5" s="1"/>
  <c r="M36" i="5"/>
  <c r="AB36" i="5" s="1"/>
  <c r="S51" i="5"/>
  <c r="AA50" i="4"/>
  <c r="M50" i="4"/>
  <c r="AB50" i="4" s="1"/>
  <c r="N50" i="4"/>
  <c r="O50" i="4" s="1"/>
  <c r="N51" i="4"/>
  <c r="O51" i="4" s="1"/>
  <c r="S38" i="4"/>
  <c r="AA49" i="4"/>
  <c r="S49" i="4" s="1"/>
  <c r="S47" i="3"/>
  <c r="N49" i="3"/>
  <c r="O49" i="3" s="1"/>
  <c r="M49" i="3"/>
  <c r="AB49" i="3" s="1"/>
  <c r="S49" i="3" s="1"/>
  <c r="AA48" i="3"/>
  <c r="Q48" i="3"/>
  <c r="M48" i="3"/>
  <c r="AB48" i="3" s="1"/>
  <c r="S57" i="6" l="1"/>
  <c r="S50" i="6"/>
  <c r="S50" i="5"/>
  <c r="S36" i="5"/>
  <c r="S50" i="4"/>
  <c r="S48" i="3"/>
</calcChain>
</file>

<file path=xl/sharedStrings.xml><?xml version="1.0" encoding="utf-8"?>
<sst xmlns="http://schemas.openxmlformats.org/spreadsheetml/2006/main" count="253" uniqueCount="64">
  <si>
    <t>Coeficientes</t>
  </si>
  <si>
    <t xml:space="preserve">   Redondeo</t>
  </si>
  <si>
    <t>c0</t>
  </si>
  <si>
    <t>c1</t>
  </si>
  <si>
    <t>c2</t>
  </si>
  <si>
    <t>c3</t>
  </si>
  <si>
    <t>c4</t>
  </si>
  <si>
    <t>c5</t>
  </si>
  <si>
    <t>c6</t>
  </si>
  <si>
    <t>c7</t>
  </si>
  <si>
    <t>n</t>
  </si>
  <si>
    <t>MEMORY_INITIALIZATION_RADIX = 10;</t>
  </si>
  <si>
    <t>MEMORY_INITIALIZATION_VECTOR =</t>
  </si>
  <si>
    <t xml:space="preserve">   Coeficientes *64 (2^6 dígitos decimales)</t>
  </si>
  <si>
    <t>x[n-0]</t>
  </si>
  <si>
    <t>x[n-1]</t>
  </si>
  <si>
    <t>x[n-2]</t>
  </si>
  <si>
    <t>x[n-3]</t>
  </si>
  <si>
    <t>x[n-4]</t>
  </si>
  <si>
    <t>x[n-5]</t>
  </si>
  <si>
    <t>x[n-6]</t>
  </si>
  <si>
    <t>x[n-7]</t>
  </si>
  <si>
    <t>Cálculo de la convolución</t>
  </si>
  <si>
    <t>res*2^6</t>
  </si>
  <si>
    <t>res</t>
  </si>
  <si>
    <t>(2</t>
  </si>
  <si>
    <t>res_parcial</t>
  </si>
  <si>
    <t>dat_sal</t>
  </si>
  <si>
    <t>Fichero configuración memoria: ssee_convol_p1\ipcore_dir\coeficientesv1.coe</t>
  </si>
  <si>
    <t>res sin redondeo</t>
  </si>
  <si>
    <t>aprox</t>
  </si>
  <si>
    <t>Impulso</t>
  </si>
  <si>
    <t>Escalón</t>
  </si>
  <si>
    <t>;Coeficientes: para filtro paso banda, entre 300 y 3400 Hz, con Fs=14000</t>
  </si>
  <si>
    <t>;Coeficionets enunciado:  -0,11486508, -0,12143762, 0,11724033, 0,39711936, ...</t>
  </si>
  <si>
    <t>;Coeficientes * 2^6: -7,35136512, -7,77200768, 7,50338112, 25,41563904, ...</t>
  </si>
  <si>
    <t>;Coeficientes * 2^6 redondeados: -7, -8, 8, 25, ...</t>
  </si>
  <si>
    <t>;Coeficientes * 2^6 redondeados en complemento a 2: 249, 248, 8, 25, ...</t>
  </si>
  <si>
    <t>; Ventana rectangular</t>
  </si>
  <si>
    <t>249, 248, 8, 25, 25, 8, 248, 249,</t>
  </si>
  <si>
    <t>; Ventana Hamming</t>
  </si>
  <si>
    <t>255, 254, 6, 31, 31, 6, 254, 255,</t>
  </si>
  <si>
    <t>; Ventana Hann</t>
  </si>
  <si>
    <t>0, 254, 6, 32, 32, 6, 254, 0,</t>
  </si>
  <si>
    <t>; Ventana Kaiser</t>
  </si>
  <si>
    <t>250, 249, 7, 23, 23, 7, 249, 250;</t>
  </si>
  <si>
    <t>Coeficientes ventana rectangular</t>
  </si>
  <si>
    <t>Coeficientes en memoria (8 bits C2)</t>
  </si>
  <si>
    <t>Coeficientes ventana de Hamming</t>
  </si>
  <si>
    <t>Coeficientes ventana de Hann</t>
  </si>
  <si>
    <t>Coeficientes ventana de Kaiser</t>
  </si>
  <si>
    <t>m</t>
  </si>
  <si>
    <t>dígitos</t>
  </si>
  <si>
    <t>m+n</t>
  </si>
  <si>
    <t>C2 (10</t>
  </si>
  <si>
    <t>C2 (16</t>
  </si>
  <si>
    <t>+0,5*2^n</t>
  </si>
  <si>
    <t xml:space="preserve"> por 2^n</t>
  </si>
  <si>
    <t>trunc (16</t>
  </si>
  <si>
    <t>trunc (10</t>
  </si>
  <si>
    <t>Valor (10</t>
  </si>
  <si>
    <t>C2 (2</t>
  </si>
  <si>
    <t>trunc (2</t>
  </si>
  <si>
    <t>B=2^dígitos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</si>
</sst>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0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b/>
      <sz val="11"/>
      <color theme="0" tint="-0.49998474074526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Escalón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rectangular!$S$40:$S$49</c:f>
              <c:numCache>
                <c:formatCode>General</c:formatCode>
                <c:ptCount val="10"/>
                <c:pt idx="0">
                  <c:v>-14.58786516</c:v>
                </c:pt>
                <c:pt idx="1">
                  <c:v>-30.010442900000001</c:v>
                </c:pt>
                <c:pt idx="2">
                  <c:v>-15.12092099</c:v>
                </c:pt>
                <c:pt idx="3">
                  <c:v>35.313237729999997</c:v>
                </c:pt>
                <c:pt idx="4">
                  <c:v>85.747396449999997</c:v>
                </c:pt>
                <c:pt idx="5">
                  <c:v>100.63691836</c:v>
                </c:pt>
                <c:pt idx="6">
                  <c:v>85.214340620000002</c:v>
                </c:pt>
                <c:pt idx="7">
                  <c:v>70.626475459999995</c:v>
                </c:pt>
                <c:pt idx="8">
                  <c:v>70.626475459999995</c:v>
                </c:pt>
                <c:pt idx="9">
                  <c:v>70.626475459999995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F-4F03-B0F7-4F74D5BD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088240"/>
        <c:axId val="951090160"/>
      </c:barChart>
      <c:catAx>
        <c:axId val="95108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1090160"/>
        <c:crosses val="autoZero"/>
        <c:auto val="1"/>
        <c:lblAlgn val="ctr"/>
        <c:lblOffset val="100"/>
        <c:noMultiLvlLbl val="0"/>
      </c:catAx>
      <c:valAx>
        <c:axId val="9510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1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Impulso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rectangular!$S$28:$S$37</c:f>
              <c:numCache>
                <c:formatCode>General</c:formatCode>
                <c:ptCount val="10"/>
                <c:pt idx="0">
                  <c:v>-11.486507999999999</c:v>
                </c:pt>
                <c:pt idx="1">
                  <c:v>-12.143761999999999</c:v>
                </c:pt>
                <c:pt idx="2">
                  <c:v>11.724033</c:v>
                </c:pt>
                <c:pt idx="3">
                  <c:v>39.711935999999994</c:v>
                </c:pt>
                <c:pt idx="4">
                  <c:v>39.711935999999994</c:v>
                </c:pt>
                <c:pt idx="5">
                  <c:v>11.724033</c:v>
                </c:pt>
                <c:pt idx="6">
                  <c:v>-12.143761999999999</c:v>
                </c:pt>
                <c:pt idx="7">
                  <c:v>-11.486507999999999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8-4168-AB14-94674A8C0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977152"/>
        <c:axId val="1047982432"/>
      </c:barChart>
      <c:catAx>
        <c:axId val="10479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982432"/>
        <c:crosses val="autoZero"/>
        <c:auto val="1"/>
        <c:lblAlgn val="ctr"/>
        <c:lblOffset val="100"/>
        <c:noMultiLvlLbl val="0"/>
      </c:catAx>
      <c:valAx>
        <c:axId val="10479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9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319063</xdr:colOff>
      <xdr:row>7</xdr:row>
      <xdr:rowOff>171450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AEEE827B-2D96-F93A-05D9-33B1584E7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28600"/>
          <a:ext cx="2555875" cy="12573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261937</xdr:colOff>
      <xdr:row>17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AD526-BF0E-4894-9004-C9CFC97F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</xdr:row>
      <xdr:rowOff>142875</xdr:rowOff>
    </xdr:from>
    <xdr:to>
      <xdr:col>11</xdr:col>
      <xdr:colOff>866775</xdr:colOff>
      <xdr:row>17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38410D-943F-4955-A7CA-F1037A066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334626</xdr:colOff>
      <xdr:row>7</xdr:row>
      <xdr:rowOff>170180</xdr:rowOff>
    </xdr:to>
    <xdr:pic>
      <xdr:nvPicPr>
        <xdr:cNvPr id="4" name="Picture 3" descr="A screenshot of a computer&#10;&#10;Description automatically generated">
          <a:extLst>
            <a:ext uri="{FF2B5EF4-FFF2-40B4-BE49-F238E27FC236}">
              <a16:creationId xmlns:a16="http://schemas.microsoft.com/office/drawing/2014/main" id="{F1DAD082-F2B7-A379-6CC9-AC6991048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28600"/>
          <a:ext cx="2582545" cy="1256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204777</xdr:colOff>
      <xdr:row>8</xdr:row>
      <xdr:rowOff>48567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AB2FBB-BD3D-4195-8F0B-BA37BA0BB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28600"/>
          <a:ext cx="2797175" cy="13169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296215</xdr:colOff>
      <xdr:row>7</xdr:row>
      <xdr:rowOff>145403</xdr:rowOff>
    </xdr:to>
    <xdr:pic>
      <xdr:nvPicPr>
        <xdr:cNvPr id="4" name="Picture 3" descr="A screenshot of a computer&#10;&#10;Description automatically generated">
          <a:extLst>
            <a:ext uri="{FF2B5EF4-FFF2-40B4-BE49-F238E27FC236}">
              <a16:creationId xmlns:a16="http://schemas.microsoft.com/office/drawing/2014/main" id="{DA09EA32-A9D3-459A-BE2B-0C7E479EA1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27" t="-2312" r="16611" b="2312"/>
        <a:stretch/>
      </xdr:blipFill>
      <xdr:spPr bwMode="auto">
        <a:xfrm>
          <a:off x="647700" y="228600"/>
          <a:ext cx="2548890" cy="12217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E2EA-8436-449A-804D-00105E52E508}">
  <dimension ref="B1:AB49"/>
  <sheetViews>
    <sheetView showGridLines="0" topLeftCell="A21" workbookViewId="0">
      <selection activeCell="S50" sqref="S50"/>
    </sheetView>
  </sheetViews>
  <sheetFormatPr defaultRowHeight="14.25" x14ac:dyDescent="0.45"/>
  <cols>
    <col min="2" max="2" width="21.9296875" customWidth="1"/>
    <col min="3" max="3" width="9.53125" customWidth="1"/>
    <col min="4" max="4" width="4.796875" style="2" customWidth="1"/>
    <col min="5" max="12" width="14.9296875" customWidth="1"/>
    <col min="13" max="15" width="7.59765625" customWidth="1"/>
    <col min="16" max="16" width="10.33203125" style="2" customWidth="1"/>
    <col min="17" max="18" width="9.06640625" style="2"/>
  </cols>
  <sheetData>
    <row r="1" spans="2:4" ht="18" x14ac:dyDescent="0.55000000000000004">
      <c r="B1" s="5" t="s">
        <v>0</v>
      </c>
    </row>
    <row r="12" spans="2:4" ht="18" x14ac:dyDescent="0.55000000000000004">
      <c r="B12" s="5" t="s">
        <v>28</v>
      </c>
    </row>
    <row r="13" spans="2:4" x14ac:dyDescent="0.45">
      <c r="C13" t="str">
        <f>";Coeficientes: "&amp;E23&amp;", "&amp;F23&amp;", "&amp;G23&amp;", "&amp;H23&amp;", ..."</f>
        <v>;Coeficientes: -0,11486508, -0,12143762, 0,11724033, 0,39711936, ...</v>
      </c>
      <c r="D13"/>
    </row>
    <row r="14" spans="2:4" x14ac:dyDescent="0.45">
      <c r="C14" t="str">
        <f>";Coeficientes * 2^6: "&amp;E24&amp;", "&amp;F24&amp;", "&amp;G24&amp;", "&amp;H24&amp;", ..."</f>
        <v>;Coeficientes * 2^6: -7,35136512, -7,77200768, 7,50338112, 25,41563904, ...</v>
      </c>
      <c r="D14"/>
    </row>
    <row r="15" spans="2:4" x14ac:dyDescent="0.45">
      <c r="C15" t="str">
        <f>";Coeficientes * 2^6 redondeados: "&amp;E25&amp;", "&amp;F25&amp;", "&amp;G25&amp;", "&amp;H25&amp;", ..."</f>
        <v>;Coeficientes * 2^6 redondeados: -7, -8, 8, 25, ...</v>
      </c>
      <c r="D15"/>
    </row>
    <row r="16" spans="2:4" x14ac:dyDescent="0.45">
      <c r="C16" t="str">
        <f>";Coeficientes * 2^6 redondeados en complemento a 2: "&amp;E26&amp;", "&amp;F26&amp;", "&amp;G26&amp;", "&amp;H26&amp;", ..."</f>
        <v>;Coeficientes * 2^6 redondeados en complemento a 2: 249, 248, 8, 25, ...</v>
      </c>
      <c r="D16"/>
    </row>
    <row r="17" spans="2:28" x14ac:dyDescent="0.45">
      <c r="C17" t="s">
        <v>11</v>
      </c>
      <c r="D17"/>
    </row>
    <row r="18" spans="2:28" x14ac:dyDescent="0.45">
      <c r="C18" t="s">
        <v>12</v>
      </c>
      <c r="D18"/>
    </row>
    <row r="19" spans="2:28" x14ac:dyDescent="0.45">
      <c r="C19" t="str">
        <f>E26&amp;", "&amp;F26&amp;", "&amp;G26&amp;", "&amp;H26&amp;", "&amp;I26&amp;", "&amp;J26&amp;", "&amp;K26&amp;", "&amp;L26&amp;";"</f>
        <v>249, 248, 8, 25, 25, 8, 248, 249;</v>
      </c>
      <c r="D19"/>
    </row>
    <row r="21" spans="2:28" ht="18" x14ac:dyDescent="0.55000000000000004">
      <c r="B21" s="5" t="s">
        <v>22</v>
      </c>
    </row>
    <row r="22" spans="2:28" x14ac:dyDescent="0.45">
      <c r="E22" s="1" t="s">
        <v>2</v>
      </c>
      <c r="F22" s="1" t="s">
        <v>3</v>
      </c>
      <c r="G22" s="1" t="s">
        <v>4</v>
      </c>
      <c r="H22" s="1" t="s">
        <v>5</v>
      </c>
      <c r="I22" s="1" t="s">
        <v>6</v>
      </c>
      <c r="J22" s="1" t="s">
        <v>7</v>
      </c>
      <c r="K22" s="1" t="s">
        <v>8</v>
      </c>
      <c r="L22" s="1" t="s">
        <v>9</v>
      </c>
    </row>
    <row r="23" spans="2:28" x14ac:dyDescent="0.45">
      <c r="B23" s="4" t="s">
        <v>46</v>
      </c>
      <c r="E23" s="13">
        <v>-0.11486507999999999</v>
      </c>
      <c r="F23" s="13">
        <v>-0.12143762</v>
      </c>
      <c r="G23" s="13">
        <v>0.11724033</v>
      </c>
      <c r="H23" s="13">
        <v>0.39711935999999998</v>
      </c>
      <c r="I23" s="13">
        <f>H23</f>
        <v>0.39711935999999998</v>
      </c>
      <c r="J23" s="13">
        <f>G23</f>
        <v>0.11724033</v>
      </c>
      <c r="K23" s="13">
        <f>F23</f>
        <v>-0.12143762</v>
      </c>
      <c r="L23" s="13">
        <f>E23</f>
        <v>-0.11486507999999999</v>
      </c>
    </row>
    <row r="24" spans="2:28" x14ac:dyDescent="0.45">
      <c r="B24" s="4" t="s">
        <v>13</v>
      </c>
      <c r="E24">
        <f t="shared" ref="E24:L24" si="0">E23*2^6</f>
        <v>-7.3513651199999996</v>
      </c>
      <c r="F24">
        <f t="shared" si="0"/>
        <v>-7.7720076799999998</v>
      </c>
      <c r="G24">
        <f t="shared" si="0"/>
        <v>7.5033811200000002</v>
      </c>
      <c r="H24">
        <f t="shared" si="0"/>
        <v>25.415639039999999</v>
      </c>
      <c r="I24">
        <f t="shared" si="0"/>
        <v>25.415639039999999</v>
      </c>
      <c r="J24">
        <f t="shared" si="0"/>
        <v>7.5033811200000002</v>
      </c>
      <c r="K24">
        <f t="shared" si="0"/>
        <v>-7.7720076799999998</v>
      </c>
      <c r="L24">
        <f t="shared" si="0"/>
        <v>-7.3513651199999996</v>
      </c>
      <c r="O24" s="7"/>
      <c r="P24" s="8"/>
    </row>
    <row r="25" spans="2:28" x14ac:dyDescent="0.45">
      <c r="B25" s="4" t="s">
        <v>1</v>
      </c>
      <c r="E25">
        <f>ROUND(E24,0)</f>
        <v>-7</v>
      </c>
      <c r="F25">
        <f t="shared" ref="F25:L25" si="1">ROUND(F24,0)</f>
        <v>-8</v>
      </c>
      <c r="G25">
        <f t="shared" si="1"/>
        <v>8</v>
      </c>
      <c r="H25">
        <f t="shared" si="1"/>
        <v>25</v>
      </c>
      <c r="I25">
        <f t="shared" si="1"/>
        <v>25</v>
      </c>
      <c r="J25">
        <f t="shared" si="1"/>
        <v>8</v>
      </c>
      <c r="K25">
        <f t="shared" si="1"/>
        <v>-8</v>
      </c>
      <c r="L25">
        <f t="shared" si="1"/>
        <v>-7</v>
      </c>
    </row>
    <row r="26" spans="2:28" x14ac:dyDescent="0.45">
      <c r="B26" s="4" t="s">
        <v>47</v>
      </c>
      <c r="E26">
        <f>IF(E24&lt;0,256,0)+E25</f>
        <v>249</v>
      </c>
      <c r="F26">
        <f t="shared" ref="F26:L26" si="2">IF(F24&lt;0,256,0)+F25</f>
        <v>248</v>
      </c>
      <c r="G26">
        <f t="shared" si="2"/>
        <v>8</v>
      </c>
      <c r="H26">
        <f t="shared" si="2"/>
        <v>25</v>
      </c>
      <c r="I26">
        <f t="shared" si="2"/>
        <v>25</v>
      </c>
      <c r="J26">
        <f t="shared" si="2"/>
        <v>8</v>
      </c>
      <c r="K26">
        <f t="shared" si="2"/>
        <v>248</v>
      </c>
      <c r="L26">
        <f t="shared" si="2"/>
        <v>249</v>
      </c>
    </row>
    <row r="27" spans="2:28" x14ac:dyDescent="0.45">
      <c r="C27" s="6" t="s">
        <v>31</v>
      </c>
      <c r="D27" s="1" t="s">
        <v>10</v>
      </c>
      <c r="E27" s="4" t="s">
        <v>14</v>
      </c>
      <c r="F27" s="4" t="s">
        <v>15</v>
      </c>
      <c r="G27" s="4" t="s">
        <v>16</v>
      </c>
      <c r="H27" s="4" t="s">
        <v>17</v>
      </c>
      <c r="I27" s="4" t="s">
        <v>18</v>
      </c>
      <c r="J27" s="4" t="s">
        <v>19</v>
      </c>
      <c r="K27" s="4" t="s">
        <v>20</v>
      </c>
      <c r="L27" s="4" t="s">
        <v>21</v>
      </c>
      <c r="M27" s="4" t="s">
        <v>23</v>
      </c>
      <c r="N27" s="4" t="s">
        <v>30</v>
      </c>
      <c r="O27" t="s">
        <v>25</v>
      </c>
      <c r="P27" s="1" t="s">
        <v>26</v>
      </c>
      <c r="Q27" s="1" t="s">
        <v>24</v>
      </c>
      <c r="R27" s="1" t="s">
        <v>27</v>
      </c>
      <c r="S27" t="s">
        <v>29</v>
      </c>
    </row>
    <row r="28" spans="2:28" x14ac:dyDescent="0.45">
      <c r="C28" s="3">
        <v>100</v>
      </c>
      <c r="D28" s="2">
        <v>0</v>
      </c>
      <c r="E28">
        <f t="shared" ref="E28:E36" si="3">C28</f>
        <v>100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7">
        <f t="shared" ref="M28:M36" si="4">SUMPRODUCT($E$24:$L$24,E28:L28)</f>
        <v>-735.13651199999993</v>
      </c>
      <c r="N28" s="12">
        <f>SUMPRODUCT($E$25:$L$25,E28:L28)</f>
        <v>-700</v>
      </c>
      <c r="O28" t="str">
        <f>IF(N28&gt;0,DEC2HEX(ROUND(N28,0),4),DEC2HEX(65536+ROUND(N28,0)))</f>
        <v>FD44</v>
      </c>
      <c r="P28" s="10">
        <v>-668</v>
      </c>
      <c r="Q28" s="8">
        <f t="shared" ref="Q28:Q36" si="5">SUMPRODUCT($E$23:$L$23,E28:L28)</f>
        <v>-11.486507999999999</v>
      </c>
      <c r="R28" s="10">
        <v>-11</v>
      </c>
      <c r="S28">
        <f>SUM(T28:AB28)</f>
        <v>-11.486507999999999</v>
      </c>
      <c r="T28">
        <f>E$23*E28</f>
        <v>-11.486507999999999</v>
      </c>
      <c r="U28">
        <f t="shared" ref="U28:AB36" si="6">F$23*F28</f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2:28" x14ac:dyDescent="0.45">
      <c r="C29" s="3">
        <v>0</v>
      </c>
      <c r="D29" s="2">
        <f>D28+1</f>
        <v>1</v>
      </c>
      <c r="E29">
        <f t="shared" si="3"/>
        <v>0</v>
      </c>
      <c r="F29">
        <f t="shared" ref="F29:F36" si="7">C28</f>
        <v>100</v>
      </c>
      <c r="G29">
        <f t="shared" ref="G29:L36" si="8">F28</f>
        <v>0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 s="7">
        <f t="shared" si="4"/>
        <v>-777.20076799999993</v>
      </c>
      <c r="N29" s="12">
        <f t="shared" ref="N29:N36" si="9">SUMPRODUCT($E$25:$L$25,E29:L29)</f>
        <v>-800</v>
      </c>
      <c r="O29" t="str">
        <f t="shared" ref="O29:O36" si="10">IF(N29&gt;0,DEC2HEX(ROUND(N29,0),4),DEC2HEX(65536+ROUND(N29,0)))</f>
        <v>FCE0</v>
      </c>
      <c r="P29" s="10">
        <v>-768</v>
      </c>
      <c r="Q29" s="8">
        <f t="shared" si="5"/>
        <v>-12.143761999999999</v>
      </c>
      <c r="R29" s="10">
        <v>-12</v>
      </c>
      <c r="S29">
        <f t="shared" ref="S29:S36" si="11">SUM(T29:AB29)</f>
        <v>-12.143761999999999</v>
      </c>
      <c r="T29">
        <f t="shared" ref="T29:T36" si="12">E$23*E29</f>
        <v>0</v>
      </c>
      <c r="U29">
        <f t="shared" si="6"/>
        <v>-12.143761999999999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2:28" x14ac:dyDescent="0.45">
      <c r="C30" s="3">
        <v>0</v>
      </c>
      <c r="D30" s="2">
        <f t="shared" ref="D30:D37" si="13">D29+1</f>
        <v>2</v>
      </c>
      <c r="E30">
        <f t="shared" si="3"/>
        <v>0</v>
      </c>
      <c r="F30">
        <f t="shared" si="7"/>
        <v>0</v>
      </c>
      <c r="G30">
        <f t="shared" si="8"/>
        <v>100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 s="7">
        <f t="shared" si="4"/>
        <v>750.33811200000002</v>
      </c>
      <c r="N30" s="12">
        <f t="shared" si="9"/>
        <v>800</v>
      </c>
      <c r="O30" t="str">
        <f t="shared" si="10"/>
        <v>0320</v>
      </c>
      <c r="P30" s="10">
        <v>832</v>
      </c>
      <c r="Q30" s="8">
        <f t="shared" si="5"/>
        <v>11.724033</v>
      </c>
      <c r="R30" s="11">
        <v>13</v>
      </c>
      <c r="S30">
        <f t="shared" si="11"/>
        <v>11.724033</v>
      </c>
      <c r="T30">
        <f t="shared" si="12"/>
        <v>0</v>
      </c>
      <c r="U30">
        <f t="shared" si="6"/>
        <v>0</v>
      </c>
      <c r="V30">
        <f t="shared" si="6"/>
        <v>11.724033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2:28" x14ac:dyDescent="0.45">
      <c r="C31" s="3">
        <v>0</v>
      </c>
      <c r="D31" s="2">
        <f t="shared" si="13"/>
        <v>3</v>
      </c>
      <c r="E31">
        <f t="shared" si="3"/>
        <v>0</v>
      </c>
      <c r="F31">
        <f t="shared" si="7"/>
        <v>0</v>
      </c>
      <c r="G31">
        <f t="shared" si="8"/>
        <v>0</v>
      </c>
      <c r="H31">
        <f t="shared" si="8"/>
        <v>100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 s="7">
        <f t="shared" si="4"/>
        <v>2541.5639039999996</v>
      </c>
      <c r="N31" s="12">
        <f t="shared" si="9"/>
        <v>2500</v>
      </c>
      <c r="O31" t="str">
        <f t="shared" si="10"/>
        <v>09C4</v>
      </c>
      <c r="P31" s="10">
        <v>2532</v>
      </c>
      <c r="Q31" s="8">
        <f t="shared" si="5"/>
        <v>39.711935999999994</v>
      </c>
      <c r="R31" s="11">
        <v>39</v>
      </c>
      <c r="S31">
        <f t="shared" si="11"/>
        <v>39.711935999999994</v>
      </c>
      <c r="T31">
        <f t="shared" si="12"/>
        <v>0</v>
      </c>
      <c r="U31">
        <f t="shared" si="6"/>
        <v>0</v>
      </c>
      <c r="V31">
        <f t="shared" si="6"/>
        <v>0</v>
      </c>
      <c r="W31">
        <f t="shared" si="6"/>
        <v>39.711935999999994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2:28" x14ac:dyDescent="0.45">
      <c r="C32" s="3">
        <v>0</v>
      </c>
      <c r="D32" s="2">
        <f t="shared" si="13"/>
        <v>4</v>
      </c>
      <c r="E32">
        <f t="shared" si="3"/>
        <v>0</v>
      </c>
      <c r="F32">
        <f t="shared" si="7"/>
        <v>0</v>
      </c>
      <c r="G32">
        <f t="shared" si="8"/>
        <v>0</v>
      </c>
      <c r="H32">
        <f t="shared" si="8"/>
        <v>0</v>
      </c>
      <c r="I32">
        <f t="shared" si="8"/>
        <v>100</v>
      </c>
      <c r="J32">
        <f t="shared" si="8"/>
        <v>0</v>
      </c>
      <c r="K32">
        <f t="shared" si="8"/>
        <v>0</v>
      </c>
      <c r="L32">
        <f t="shared" si="8"/>
        <v>0</v>
      </c>
      <c r="M32" s="7">
        <f t="shared" si="4"/>
        <v>2541.5639039999996</v>
      </c>
      <c r="N32" s="12">
        <f t="shared" si="9"/>
        <v>2500</v>
      </c>
      <c r="O32" t="str">
        <f t="shared" si="10"/>
        <v>09C4</v>
      </c>
      <c r="P32" s="10">
        <v>2500</v>
      </c>
      <c r="Q32" s="8">
        <f t="shared" si="5"/>
        <v>39.711935999999994</v>
      </c>
      <c r="R32" s="11">
        <v>39</v>
      </c>
      <c r="S32">
        <f t="shared" si="11"/>
        <v>39.711935999999994</v>
      </c>
      <c r="T32">
        <f t="shared" si="12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39.711935999999994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2:28" x14ac:dyDescent="0.45">
      <c r="C33" s="3">
        <v>0</v>
      </c>
      <c r="D33" s="2">
        <f t="shared" si="13"/>
        <v>5</v>
      </c>
      <c r="E33">
        <f t="shared" si="3"/>
        <v>0</v>
      </c>
      <c r="F33">
        <f t="shared" si="7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100</v>
      </c>
      <c r="K33">
        <f t="shared" si="8"/>
        <v>0</v>
      </c>
      <c r="L33">
        <f t="shared" si="8"/>
        <v>0</v>
      </c>
      <c r="M33" s="7">
        <f t="shared" si="4"/>
        <v>750.33811200000002</v>
      </c>
      <c r="N33" s="12">
        <f t="shared" si="9"/>
        <v>800</v>
      </c>
      <c r="O33" t="str">
        <f t="shared" si="10"/>
        <v>0320</v>
      </c>
      <c r="P33" s="10">
        <v>832</v>
      </c>
      <c r="Q33" s="8">
        <f t="shared" ref="Q33:Q35" si="14">SUMPRODUCT($E$23:$L$23,E33:L33)</f>
        <v>11.724033</v>
      </c>
      <c r="R33" s="11">
        <v>13</v>
      </c>
      <c r="S33">
        <f t="shared" si="11"/>
        <v>11.724033</v>
      </c>
      <c r="T33">
        <f t="shared" si="12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11.724033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2:28" x14ac:dyDescent="0.45">
      <c r="C34" s="3">
        <v>0</v>
      </c>
      <c r="D34" s="2">
        <f t="shared" si="13"/>
        <v>6</v>
      </c>
      <c r="E34">
        <f t="shared" si="3"/>
        <v>0</v>
      </c>
      <c r="F34">
        <f t="shared" si="7"/>
        <v>0</v>
      </c>
      <c r="G34">
        <f t="shared" si="8"/>
        <v>0</v>
      </c>
      <c r="H34">
        <f t="shared" si="8"/>
        <v>0</v>
      </c>
      <c r="I34">
        <f t="shared" si="8"/>
        <v>0</v>
      </c>
      <c r="J34">
        <f t="shared" si="8"/>
        <v>0</v>
      </c>
      <c r="K34">
        <f t="shared" si="8"/>
        <v>100</v>
      </c>
      <c r="L34">
        <f t="shared" si="8"/>
        <v>0</v>
      </c>
      <c r="M34" s="7">
        <f t="shared" si="4"/>
        <v>-777.20076799999993</v>
      </c>
      <c r="N34" s="12">
        <f t="shared" si="9"/>
        <v>-800</v>
      </c>
      <c r="O34" t="str">
        <f t="shared" si="10"/>
        <v>FCE0</v>
      </c>
      <c r="P34" s="10">
        <v>-768</v>
      </c>
      <c r="Q34" s="8">
        <f t="shared" si="14"/>
        <v>-12.143761999999999</v>
      </c>
      <c r="R34" s="10">
        <v>-12</v>
      </c>
      <c r="S34">
        <f t="shared" si="11"/>
        <v>-12.143761999999999</v>
      </c>
      <c r="T34">
        <f t="shared" si="12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-12.143761999999999</v>
      </c>
      <c r="AA34">
        <f t="shared" si="6"/>
        <v>0</v>
      </c>
      <c r="AB34">
        <f t="shared" si="6"/>
        <v>0</v>
      </c>
    </row>
    <row r="35" spans="2:28" x14ac:dyDescent="0.45">
      <c r="C35" s="3">
        <v>0</v>
      </c>
      <c r="D35" s="2">
        <f t="shared" si="13"/>
        <v>7</v>
      </c>
      <c r="E35">
        <f t="shared" si="3"/>
        <v>0</v>
      </c>
      <c r="F35">
        <f t="shared" si="7"/>
        <v>0</v>
      </c>
      <c r="G35">
        <f t="shared" si="8"/>
        <v>0</v>
      </c>
      <c r="H35">
        <f t="shared" si="8"/>
        <v>0</v>
      </c>
      <c r="I35">
        <f t="shared" si="8"/>
        <v>0</v>
      </c>
      <c r="J35">
        <f t="shared" si="8"/>
        <v>0</v>
      </c>
      <c r="K35">
        <f t="shared" si="8"/>
        <v>0</v>
      </c>
      <c r="L35">
        <f t="shared" si="8"/>
        <v>100</v>
      </c>
      <c r="M35" s="7">
        <f t="shared" si="4"/>
        <v>-735.13651199999993</v>
      </c>
      <c r="N35" s="12">
        <f t="shared" si="9"/>
        <v>-700</v>
      </c>
      <c r="O35" t="str">
        <f t="shared" si="10"/>
        <v>FD44</v>
      </c>
      <c r="P35" s="10">
        <v>-668</v>
      </c>
      <c r="Q35" s="8">
        <f t="shared" si="14"/>
        <v>-11.486507999999999</v>
      </c>
      <c r="R35" s="10">
        <v>-11</v>
      </c>
      <c r="S35">
        <f t="shared" si="11"/>
        <v>-11.486507999999999</v>
      </c>
      <c r="T35">
        <f t="shared" si="12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-11.486507999999999</v>
      </c>
      <c r="AB35">
        <f t="shared" si="6"/>
        <v>0</v>
      </c>
    </row>
    <row r="36" spans="2:28" x14ac:dyDescent="0.45">
      <c r="B36" s="4"/>
      <c r="C36" s="3">
        <v>0</v>
      </c>
      <c r="D36" s="2">
        <f t="shared" si="13"/>
        <v>8</v>
      </c>
      <c r="E36">
        <f t="shared" si="3"/>
        <v>0</v>
      </c>
      <c r="F36">
        <f t="shared" si="7"/>
        <v>0</v>
      </c>
      <c r="G36">
        <f t="shared" si="8"/>
        <v>0</v>
      </c>
      <c r="H36">
        <f t="shared" si="8"/>
        <v>0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0</v>
      </c>
      <c r="M36" s="7">
        <f t="shared" si="4"/>
        <v>0</v>
      </c>
      <c r="N36" s="12">
        <f t="shared" si="9"/>
        <v>0</v>
      </c>
      <c r="O36" t="str">
        <f t="shared" si="10"/>
        <v>10000</v>
      </c>
      <c r="P36" s="10">
        <v>0</v>
      </c>
      <c r="Q36" s="8">
        <f t="shared" si="5"/>
        <v>0</v>
      </c>
      <c r="R36" s="10">
        <v>0</v>
      </c>
      <c r="S36">
        <f t="shared" si="11"/>
        <v>0</v>
      </c>
      <c r="T36">
        <f t="shared" si="12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</row>
    <row r="37" spans="2:28" x14ac:dyDescent="0.45">
      <c r="B37" s="4"/>
      <c r="C37" s="3">
        <v>0</v>
      </c>
      <c r="D37" s="2">
        <f t="shared" si="13"/>
        <v>9</v>
      </c>
      <c r="E37">
        <f t="shared" ref="E37" si="15">C37</f>
        <v>0</v>
      </c>
      <c r="F37">
        <f t="shared" ref="F37" si="16">C36</f>
        <v>0</v>
      </c>
      <c r="G37">
        <f t="shared" ref="G37" si="17">F36</f>
        <v>0</v>
      </c>
      <c r="H37">
        <f t="shared" ref="H37" si="18">G36</f>
        <v>0</v>
      </c>
      <c r="I37">
        <f t="shared" ref="I37" si="19">H36</f>
        <v>0</v>
      </c>
      <c r="J37">
        <f t="shared" ref="J37" si="20">I36</f>
        <v>0</v>
      </c>
      <c r="K37">
        <f t="shared" ref="K37" si="21">J36</f>
        <v>0</v>
      </c>
      <c r="L37">
        <f t="shared" ref="L37" si="22">K36</f>
        <v>0</v>
      </c>
      <c r="M37" s="7">
        <f t="shared" ref="M37" si="23">SUMPRODUCT($E$24:$L$24,E37:L37)</f>
        <v>0</v>
      </c>
      <c r="N37" s="12">
        <f t="shared" ref="N37" si="24">SUMPRODUCT($E$25:$L$25,E37:L37)</f>
        <v>0</v>
      </c>
      <c r="O37" t="str">
        <f t="shared" ref="O37" si="25">IF(N37&gt;0,DEC2HEX(ROUND(N37,0),4),DEC2HEX(65536+ROUND(N37,0)))</f>
        <v>10000</v>
      </c>
      <c r="P37" s="10">
        <v>0</v>
      </c>
      <c r="Q37" s="8">
        <f t="shared" ref="Q37" si="26">SUMPRODUCT($E$23:$L$23,E37:L37)</f>
        <v>0</v>
      </c>
      <c r="R37" s="10">
        <v>0</v>
      </c>
      <c r="S37">
        <f t="shared" ref="S37" si="27">SUM(T37:AB37)</f>
        <v>0</v>
      </c>
      <c r="T37">
        <f t="shared" ref="T37" si="28">E$23*E37</f>
        <v>0</v>
      </c>
      <c r="U37">
        <f t="shared" ref="U37" si="29">F$23*F37</f>
        <v>0</v>
      </c>
      <c r="V37">
        <f t="shared" ref="V37" si="30">G$23*G37</f>
        <v>0</v>
      </c>
      <c r="W37">
        <f t="shared" ref="W37" si="31">H$23*H37</f>
        <v>0</v>
      </c>
      <c r="X37">
        <f t="shared" ref="X37" si="32">I$23*I37</f>
        <v>0</v>
      </c>
      <c r="Y37">
        <f t="shared" ref="Y37" si="33">J$23*J37</f>
        <v>0</v>
      </c>
      <c r="Z37">
        <f t="shared" ref="Z37" si="34">K$23*K37</f>
        <v>0</v>
      </c>
      <c r="AA37">
        <f t="shared" ref="AA37" si="35">L$23*L37</f>
        <v>0</v>
      </c>
      <c r="AB37">
        <f t="shared" ref="AB37" si="36">M$23*M37</f>
        <v>0</v>
      </c>
    </row>
    <row r="39" spans="2:28" x14ac:dyDescent="0.45">
      <c r="C39" s="6" t="s">
        <v>32</v>
      </c>
      <c r="D39" s="1" t="s">
        <v>10</v>
      </c>
      <c r="E39" s="4" t="s">
        <v>14</v>
      </c>
      <c r="F39" s="4" t="s">
        <v>15</v>
      </c>
      <c r="G39" s="4" t="s">
        <v>16</v>
      </c>
      <c r="H39" s="4" t="s">
        <v>17</v>
      </c>
      <c r="I39" s="4" t="s">
        <v>18</v>
      </c>
      <c r="J39" s="4" t="s">
        <v>19</v>
      </c>
      <c r="K39" s="4" t="s">
        <v>20</v>
      </c>
      <c r="L39" s="4" t="s">
        <v>21</v>
      </c>
      <c r="M39" s="4" t="s">
        <v>23</v>
      </c>
      <c r="N39" s="4" t="s">
        <v>30</v>
      </c>
      <c r="O39" t="s">
        <v>25</v>
      </c>
      <c r="P39" s="1" t="s">
        <v>26</v>
      </c>
      <c r="Q39" s="1" t="s">
        <v>24</v>
      </c>
      <c r="R39" s="1" t="s">
        <v>27</v>
      </c>
      <c r="S39" t="s">
        <v>29</v>
      </c>
    </row>
    <row r="40" spans="2:28" x14ac:dyDescent="0.45">
      <c r="C40" s="3">
        <v>127</v>
      </c>
      <c r="D40" s="2">
        <v>0</v>
      </c>
      <c r="E40">
        <f t="shared" ref="E40:E49" si="37">C40</f>
        <v>127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7">
        <f t="shared" ref="M40:M49" si="38">SUMPRODUCT($E$24:$L$24,E40:L40)</f>
        <v>-933.62337023999999</v>
      </c>
      <c r="N40" s="12">
        <f>SUMPRODUCT($E$25:$L$25,E40:L40)</f>
        <v>-889</v>
      </c>
      <c r="O40" t="str">
        <f>IF(N40&gt;0,DEC2HEX(ROUND(N40,0),4),DEC2HEX(65536+ROUND(N40,0)))</f>
        <v>FC87</v>
      </c>
      <c r="P40" s="10">
        <v>-857</v>
      </c>
      <c r="Q40" s="8">
        <f t="shared" ref="Q40:Q48" si="39">SUMPRODUCT($E$23:$L$23,E40:L40)</f>
        <v>-14.58786516</v>
      </c>
      <c r="R40" s="11">
        <v>-14</v>
      </c>
      <c r="S40">
        <f>SUM(T40:AB40)</f>
        <v>-14.58786516</v>
      </c>
      <c r="T40">
        <f>E$23*E40</f>
        <v>-14.58786516</v>
      </c>
      <c r="U40">
        <f t="shared" ref="U40:U49" si="40">F$23*F40</f>
        <v>0</v>
      </c>
      <c r="V40">
        <f t="shared" ref="V40:V49" si="41">G$23*G40</f>
        <v>0</v>
      </c>
      <c r="W40">
        <f t="shared" ref="W40:W49" si="42">H$23*H40</f>
        <v>0</v>
      </c>
      <c r="X40">
        <f t="shared" ref="X40:X49" si="43">I$23*I40</f>
        <v>0</v>
      </c>
      <c r="Y40">
        <f t="shared" ref="Y40:Y49" si="44">J$23*J40</f>
        <v>0</v>
      </c>
      <c r="Z40">
        <f t="shared" ref="Z40:Z49" si="45">K$23*K40</f>
        <v>0</v>
      </c>
      <c r="AA40">
        <f t="shared" ref="AA40:AA49" si="46">L$23*L40</f>
        <v>0</v>
      </c>
      <c r="AB40">
        <f t="shared" ref="AB40:AB49" si="47">M$23*M40</f>
        <v>0</v>
      </c>
    </row>
    <row r="41" spans="2:28" x14ac:dyDescent="0.45">
      <c r="C41" s="3">
        <v>127</v>
      </c>
      <c r="D41" s="2">
        <f>D40+1</f>
        <v>1</v>
      </c>
      <c r="E41">
        <f t="shared" si="37"/>
        <v>127</v>
      </c>
      <c r="F41">
        <f t="shared" ref="F41:F49" si="48">C40</f>
        <v>127</v>
      </c>
      <c r="G41">
        <f t="shared" ref="G41:G49" si="49">F40</f>
        <v>0</v>
      </c>
      <c r="H41">
        <f t="shared" ref="H41:H49" si="50">G40</f>
        <v>0</v>
      </c>
      <c r="I41">
        <f t="shared" ref="I41:I49" si="51">H40</f>
        <v>0</v>
      </c>
      <c r="J41">
        <f t="shared" ref="J41:J49" si="52">I40</f>
        <v>0</v>
      </c>
      <c r="K41">
        <f t="shared" ref="K41:K49" si="53">J40</f>
        <v>0</v>
      </c>
      <c r="L41">
        <f t="shared" ref="L41:L49" si="54">K40</f>
        <v>0</v>
      </c>
      <c r="M41" s="7">
        <f t="shared" si="38"/>
        <v>-1920.6683456000001</v>
      </c>
      <c r="N41" s="12">
        <f t="shared" ref="N41:N49" si="55">SUMPRODUCT($E$25:$L$25,E41:L41)</f>
        <v>-1905</v>
      </c>
      <c r="O41" t="str">
        <f t="shared" ref="O41:O49" si="56">IF(N41&gt;0,DEC2HEX(ROUND(N41,0),4),DEC2HEX(65536+ROUND(N41,0)))</f>
        <v>F88F</v>
      </c>
      <c r="P41" s="10">
        <v>-1873</v>
      </c>
      <c r="Q41" s="8">
        <f t="shared" si="39"/>
        <v>-30.010442900000001</v>
      </c>
      <c r="R41" s="10">
        <v>-30</v>
      </c>
      <c r="S41">
        <f t="shared" ref="S41:S49" si="57">SUM(T41:AB41)</f>
        <v>-30.010442900000001</v>
      </c>
      <c r="T41">
        <f t="shared" ref="T41:T49" si="58">E$23*E41</f>
        <v>-14.58786516</v>
      </c>
      <c r="U41">
        <f t="shared" si="40"/>
        <v>-15.422577739999999</v>
      </c>
      <c r="V41">
        <f t="shared" si="41"/>
        <v>0</v>
      </c>
      <c r="W41">
        <f t="shared" si="42"/>
        <v>0</v>
      </c>
      <c r="X41">
        <f t="shared" si="43"/>
        <v>0</v>
      </c>
      <c r="Y41">
        <f t="shared" si="44"/>
        <v>0</v>
      </c>
      <c r="Z41">
        <f t="shared" si="45"/>
        <v>0</v>
      </c>
      <c r="AA41">
        <f t="shared" si="46"/>
        <v>0</v>
      </c>
      <c r="AB41">
        <f t="shared" si="47"/>
        <v>0</v>
      </c>
    </row>
    <row r="42" spans="2:28" x14ac:dyDescent="0.45">
      <c r="C42" s="3">
        <v>127</v>
      </c>
      <c r="D42" s="2">
        <f t="shared" ref="D42:D49" si="59">D41+1</f>
        <v>2</v>
      </c>
      <c r="E42">
        <f t="shared" si="37"/>
        <v>127</v>
      </c>
      <c r="F42">
        <f t="shared" si="48"/>
        <v>127</v>
      </c>
      <c r="G42">
        <f t="shared" si="49"/>
        <v>127</v>
      </c>
      <c r="H42">
        <f t="shared" si="50"/>
        <v>0</v>
      </c>
      <c r="I42">
        <f t="shared" si="51"/>
        <v>0</v>
      </c>
      <c r="J42">
        <f t="shared" si="52"/>
        <v>0</v>
      </c>
      <c r="K42">
        <f t="shared" si="53"/>
        <v>0</v>
      </c>
      <c r="L42">
        <f t="shared" si="54"/>
        <v>0</v>
      </c>
      <c r="M42" s="7">
        <f t="shared" si="38"/>
        <v>-967.73894336000001</v>
      </c>
      <c r="N42" s="12">
        <f t="shared" si="55"/>
        <v>-889</v>
      </c>
      <c r="O42" t="str">
        <f t="shared" si="56"/>
        <v>FC87</v>
      </c>
      <c r="P42" s="10">
        <v>-857</v>
      </c>
      <c r="Q42" s="8">
        <f t="shared" si="39"/>
        <v>-15.12092099</v>
      </c>
      <c r="R42" s="11">
        <v>-14</v>
      </c>
      <c r="S42">
        <f t="shared" si="57"/>
        <v>-15.12092099</v>
      </c>
      <c r="T42">
        <f t="shared" si="58"/>
        <v>-14.58786516</v>
      </c>
      <c r="U42">
        <f t="shared" si="40"/>
        <v>-15.422577739999999</v>
      </c>
      <c r="V42">
        <f t="shared" si="41"/>
        <v>14.889521910000001</v>
      </c>
      <c r="W42">
        <f t="shared" si="42"/>
        <v>0</v>
      </c>
      <c r="X42">
        <f t="shared" si="43"/>
        <v>0</v>
      </c>
      <c r="Y42">
        <f t="shared" si="44"/>
        <v>0</v>
      </c>
      <c r="Z42">
        <f t="shared" si="45"/>
        <v>0</v>
      </c>
      <c r="AA42">
        <f t="shared" si="46"/>
        <v>0</v>
      </c>
      <c r="AB42">
        <f t="shared" si="47"/>
        <v>0</v>
      </c>
    </row>
    <row r="43" spans="2:28" x14ac:dyDescent="0.45">
      <c r="C43" s="3">
        <v>127</v>
      </c>
      <c r="D43" s="2">
        <f t="shared" si="59"/>
        <v>3</v>
      </c>
      <c r="E43">
        <f t="shared" si="37"/>
        <v>127</v>
      </c>
      <c r="F43">
        <f t="shared" si="48"/>
        <v>127</v>
      </c>
      <c r="G43">
        <f t="shared" si="49"/>
        <v>127</v>
      </c>
      <c r="H43">
        <f t="shared" si="50"/>
        <v>127</v>
      </c>
      <c r="I43">
        <f t="shared" si="51"/>
        <v>0</v>
      </c>
      <c r="J43">
        <f t="shared" si="52"/>
        <v>0</v>
      </c>
      <c r="K43">
        <f t="shared" si="53"/>
        <v>0</v>
      </c>
      <c r="L43">
        <f t="shared" si="54"/>
        <v>0</v>
      </c>
      <c r="M43" s="7">
        <f t="shared" si="38"/>
        <v>2260.0472147199998</v>
      </c>
      <c r="N43" s="12">
        <f t="shared" si="55"/>
        <v>2286</v>
      </c>
      <c r="O43" t="str">
        <f t="shared" si="56"/>
        <v>08EE</v>
      </c>
      <c r="P43" s="10">
        <v>2318</v>
      </c>
      <c r="Q43" s="8">
        <f t="shared" si="39"/>
        <v>35.313237729999997</v>
      </c>
      <c r="R43" s="11">
        <v>36</v>
      </c>
      <c r="S43">
        <f t="shared" si="57"/>
        <v>35.313237729999997</v>
      </c>
      <c r="T43">
        <f t="shared" si="58"/>
        <v>-14.58786516</v>
      </c>
      <c r="U43">
        <f t="shared" si="40"/>
        <v>-15.422577739999999</v>
      </c>
      <c r="V43">
        <f t="shared" si="41"/>
        <v>14.889521910000001</v>
      </c>
      <c r="W43">
        <f t="shared" si="42"/>
        <v>50.434158719999999</v>
      </c>
      <c r="X43">
        <f t="shared" si="43"/>
        <v>0</v>
      </c>
      <c r="Y43">
        <f t="shared" si="44"/>
        <v>0</v>
      </c>
      <c r="Z43">
        <f t="shared" si="45"/>
        <v>0</v>
      </c>
      <c r="AA43">
        <f t="shared" si="46"/>
        <v>0</v>
      </c>
      <c r="AB43">
        <f t="shared" si="47"/>
        <v>0</v>
      </c>
    </row>
    <row r="44" spans="2:28" x14ac:dyDescent="0.45">
      <c r="C44" s="3">
        <v>127</v>
      </c>
      <c r="D44" s="2">
        <f t="shared" si="59"/>
        <v>4</v>
      </c>
      <c r="E44">
        <f t="shared" si="37"/>
        <v>127</v>
      </c>
      <c r="F44">
        <f t="shared" si="48"/>
        <v>127</v>
      </c>
      <c r="G44">
        <f t="shared" si="49"/>
        <v>127</v>
      </c>
      <c r="H44">
        <f t="shared" si="50"/>
        <v>127</v>
      </c>
      <c r="I44">
        <f t="shared" si="51"/>
        <v>127</v>
      </c>
      <c r="J44">
        <f t="shared" si="52"/>
        <v>0</v>
      </c>
      <c r="K44">
        <f t="shared" si="53"/>
        <v>0</v>
      </c>
      <c r="L44">
        <f t="shared" si="54"/>
        <v>0</v>
      </c>
      <c r="M44" s="7">
        <f t="shared" si="38"/>
        <v>5487.8333727999998</v>
      </c>
      <c r="N44" s="12">
        <f t="shared" si="55"/>
        <v>5461</v>
      </c>
      <c r="O44" t="str">
        <f t="shared" si="56"/>
        <v>1555</v>
      </c>
      <c r="P44" s="10">
        <v>5493</v>
      </c>
      <c r="Q44" s="8">
        <f t="shared" si="39"/>
        <v>85.747396449999997</v>
      </c>
      <c r="R44" s="11">
        <v>85</v>
      </c>
      <c r="S44">
        <f t="shared" si="57"/>
        <v>85.747396449999997</v>
      </c>
      <c r="T44">
        <f t="shared" si="58"/>
        <v>-14.58786516</v>
      </c>
      <c r="U44">
        <f t="shared" si="40"/>
        <v>-15.422577739999999</v>
      </c>
      <c r="V44">
        <f t="shared" si="41"/>
        <v>14.889521910000001</v>
      </c>
      <c r="W44">
        <f t="shared" si="42"/>
        <v>50.434158719999999</v>
      </c>
      <c r="X44">
        <f t="shared" si="43"/>
        <v>50.434158719999999</v>
      </c>
      <c r="Y44">
        <f t="shared" si="44"/>
        <v>0</v>
      </c>
      <c r="Z44">
        <f t="shared" si="45"/>
        <v>0</v>
      </c>
      <c r="AA44">
        <f t="shared" si="46"/>
        <v>0</v>
      </c>
      <c r="AB44">
        <f t="shared" si="47"/>
        <v>0</v>
      </c>
    </row>
    <row r="45" spans="2:28" x14ac:dyDescent="0.45">
      <c r="C45" s="3">
        <v>127</v>
      </c>
      <c r="D45" s="2">
        <f t="shared" si="59"/>
        <v>5</v>
      </c>
      <c r="E45">
        <f t="shared" si="37"/>
        <v>127</v>
      </c>
      <c r="F45">
        <f t="shared" si="48"/>
        <v>127</v>
      </c>
      <c r="G45">
        <f t="shared" si="49"/>
        <v>127</v>
      </c>
      <c r="H45">
        <f t="shared" si="50"/>
        <v>127</v>
      </c>
      <c r="I45">
        <f t="shared" si="51"/>
        <v>127</v>
      </c>
      <c r="J45">
        <f t="shared" si="52"/>
        <v>127</v>
      </c>
      <c r="K45">
        <f t="shared" si="53"/>
        <v>0</v>
      </c>
      <c r="L45">
        <f t="shared" si="54"/>
        <v>0</v>
      </c>
      <c r="M45" s="7">
        <f t="shared" si="38"/>
        <v>6440.7627750399997</v>
      </c>
      <c r="N45" s="12">
        <f t="shared" si="55"/>
        <v>6477</v>
      </c>
      <c r="O45" t="str">
        <f t="shared" si="56"/>
        <v>194D</v>
      </c>
      <c r="P45" s="10">
        <v>6509</v>
      </c>
      <c r="Q45" s="8">
        <f t="shared" si="39"/>
        <v>100.63691836</v>
      </c>
      <c r="R45" s="10">
        <v>101</v>
      </c>
      <c r="S45">
        <f t="shared" si="57"/>
        <v>100.63691836</v>
      </c>
      <c r="T45">
        <f t="shared" si="58"/>
        <v>-14.58786516</v>
      </c>
      <c r="U45">
        <f t="shared" si="40"/>
        <v>-15.422577739999999</v>
      </c>
      <c r="V45">
        <f t="shared" si="41"/>
        <v>14.889521910000001</v>
      </c>
      <c r="W45">
        <f t="shared" si="42"/>
        <v>50.434158719999999</v>
      </c>
      <c r="X45">
        <f t="shared" si="43"/>
        <v>50.434158719999999</v>
      </c>
      <c r="Y45">
        <f t="shared" si="44"/>
        <v>14.889521910000001</v>
      </c>
      <c r="Z45">
        <f t="shared" si="45"/>
        <v>0</v>
      </c>
      <c r="AA45">
        <f t="shared" si="46"/>
        <v>0</v>
      </c>
      <c r="AB45">
        <f t="shared" si="47"/>
        <v>0</v>
      </c>
    </row>
    <row r="46" spans="2:28" x14ac:dyDescent="0.45">
      <c r="C46" s="3">
        <v>127</v>
      </c>
      <c r="D46" s="2">
        <f t="shared" si="59"/>
        <v>6</v>
      </c>
      <c r="E46">
        <f t="shared" si="37"/>
        <v>127</v>
      </c>
      <c r="F46">
        <f t="shared" si="48"/>
        <v>127</v>
      </c>
      <c r="G46">
        <f t="shared" si="49"/>
        <v>127</v>
      </c>
      <c r="H46">
        <f t="shared" si="50"/>
        <v>127</v>
      </c>
      <c r="I46">
        <f t="shared" si="51"/>
        <v>127</v>
      </c>
      <c r="J46">
        <f t="shared" si="52"/>
        <v>127</v>
      </c>
      <c r="K46">
        <f t="shared" si="53"/>
        <v>127</v>
      </c>
      <c r="L46">
        <f t="shared" si="54"/>
        <v>0</v>
      </c>
      <c r="M46" s="7">
        <f t="shared" si="38"/>
        <v>5453.7177996800001</v>
      </c>
      <c r="N46" s="12">
        <f t="shared" si="55"/>
        <v>5461</v>
      </c>
      <c r="O46" t="str">
        <f t="shared" si="56"/>
        <v>1555</v>
      </c>
      <c r="P46" s="10">
        <v>5493</v>
      </c>
      <c r="Q46" s="8">
        <f t="shared" si="39"/>
        <v>85.214340620000002</v>
      </c>
      <c r="R46" s="10">
        <v>85</v>
      </c>
      <c r="S46">
        <f t="shared" si="57"/>
        <v>85.214340620000002</v>
      </c>
      <c r="T46">
        <f t="shared" si="58"/>
        <v>-14.58786516</v>
      </c>
      <c r="U46">
        <f t="shared" si="40"/>
        <v>-15.422577739999999</v>
      </c>
      <c r="V46">
        <f t="shared" si="41"/>
        <v>14.889521910000001</v>
      </c>
      <c r="W46">
        <f t="shared" si="42"/>
        <v>50.434158719999999</v>
      </c>
      <c r="X46">
        <f t="shared" si="43"/>
        <v>50.434158719999999</v>
      </c>
      <c r="Y46">
        <f t="shared" si="44"/>
        <v>14.889521910000001</v>
      </c>
      <c r="Z46">
        <f t="shared" si="45"/>
        <v>-15.422577739999999</v>
      </c>
      <c r="AA46">
        <f t="shared" si="46"/>
        <v>0</v>
      </c>
      <c r="AB46">
        <f t="shared" si="47"/>
        <v>0</v>
      </c>
    </row>
    <row r="47" spans="2:28" x14ac:dyDescent="0.45">
      <c r="C47" s="3">
        <v>127</v>
      </c>
      <c r="D47" s="2">
        <f t="shared" si="59"/>
        <v>7</v>
      </c>
      <c r="E47">
        <f t="shared" si="37"/>
        <v>127</v>
      </c>
      <c r="F47">
        <f t="shared" si="48"/>
        <v>127</v>
      </c>
      <c r="G47">
        <f t="shared" si="49"/>
        <v>127</v>
      </c>
      <c r="H47">
        <f t="shared" si="50"/>
        <v>127</v>
      </c>
      <c r="I47">
        <f t="shared" si="51"/>
        <v>127</v>
      </c>
      <c r="J47">
        <f t="shared" si="52"/>
        <v>127</v>
      </c>
      <c r="K47">
        <f t="shared" si="53"/>
        <v>127</v>
      </c>
      <c r="L47">
        <f t="shared" si="54"/>
        <v>127</v>
      </c>
      <c r="M47" s="7">
        <f t="shared" si="38"/>
        <v>4520.0944294399997</v>
      </c>
      <c r="N47" s="12">
        <f t="shared" si="55"/>
        <v>4572</v>
      </c>
      <c r="O47" t="str">
        <f t="shared" si="56"/>
        <v>11DC</v>
      </c>
      <c r="P47" s="10">
        <v>4604</v>
      </c>
      <c r="Q47" s="8">
        <f t="shared" si="39"/>
        <v>70.626475459999995</v>
      </c>
      <c r="R47" s="10">
        <v>71</v>
      </c>
      <c r="S47">
        <f t="shared" si="57"/>
        <v>70.626475459999995</v>
      </c>
      <c r="T47">
        <f t="shared" si="58"/>
        <v>-14.58786516</v>
      </c>
      <c r="U47">
        <f t="shared" si="40"/>
        <v>-15.422577739999999</v>
      </c>
      <c r="V47">
        <f t="shared" si="41"/>
        <v>14.889521910000001</v>
      </c>
      <c r="W47">
        <f t="shared" si="42"/>
        <v>50.434158719999999</v>
      </c>
      <c r="X47">
        <f t="shared" si="43"/>
        <v>50.434158719999999</v>
      </c>
      <c r="Y47">
        <f t="shared" si="44"/>
        <v>14.889521910000001</v>
      </c>
      <c r="Z47">
        <f t="shared" si="45"/>
        <v>-15.422577739999999</v>
      </c>
      <c r="AA47">
        <f t="shared" si="46"/>
        <v>-14.58786516</v>
      </c>
      <c r="AB47">
        <f t="shared" si="47"/>
        <v>0</v>
      </c>
    </row>
    <row r="48" spans="2:28" x14ac:dyDescent="0.45">
      <c r="C48" s="3">
        <v>127</v>
      </c>
      <c r="D48" s="2">
        <f t="shared" si="59"/>
        <v>8</v>
      </c>
      <c r="E48">
        <f t="shared" si="37"/>
        <v>127</v>
      </c>
      <c r="F48">
        <f t="shared" si="48"/>
        <v>127</v>
      </c>
      <c r="G48">
        <f t="shared" si="49"/>
        <v>127</v>
      </c>
      <c r="H48">
        <f t="shared" si="50"/>
        <v>127</v>
      </c>
      <c r="I48">
        <f t="shared" si="51"/>
        <v>127</v>
      </c>
      <c r="J48">
        <f t="shared" si="52"/>
        <v>127</v>
      </c>
      <c r="K48">
        <f t="shared" si="53"/>
        <v>127</v>
      </c>
      <c r="L48">
        <f t="shared" si="54"/>
        <v>127</v>
      </c>
      <c r="M48" s="7">
        <f t="shared" si="38"/>
        <v>4520.0944294399997</v>
      </c>
      <c r="N48" s="12">
        <f t="shared" si="55"/>
        <v>4572</v>
      </c>
      <c r="O48" t="str">
        <f t="shared" si="56"/>
        <v>11DC</v>
      </c>
      <c r="P48" s="10">
        <v>4604</v>
      </c>
      <c r="Q48" s="8">
        <f t="shared" si="39"/>
        <v>70.626475459999995</v>
      </c>
      <c r="R48" s="10">
        <v>71</v>
      </c>
      <c r="S48">
        <f t="shared" si="57"/>
        <v>70.626475459999995</v>
      </c>
      <c r="T48">
        <f t="shared" si="58"/>
        <v>-14.58786516</v>
      </c>
      <c r="U48">
        <f t="shared" si="40"/>
        <v>-15.422577739999999</v>
      </c>
      <c r="V48">
        <f t="shared" si="41"/>
        <v>14.889521910000001</v>
      </c>
      <c r="W48">
        <f t="shared" si="42"/>
        <v>50.434158719999999</v>
      </c>
      <c r="X48">
        <f t="shared" si="43"/>
        <v>50.434158719999999</v>
      </c>
      <c r="Y48">
        <f t="shared" si="44"/>
        <v>14.889521910000001</v>
      </c>
      <c r="Z48">
        <f t="shared" si="45"/>
        <v>-15.422577739999999</v>
      </c>
      <c r="AA48">
        <f t="shared" si="46"/>
        <v>-14.58786516</v>
      </c>
      <c r="AB48">
        <f t="shared" si="47"/>
        <v>0</v>
      </c>
    </row>
    <row r="49" spans="3:28" x14ac:dyDescent="0.45">
      <c r="C49" s="3">
        <v>127</v>
      </c>
      <c r="D49" s="2">
        <f t="shared" si="59"/>
        <v>9</v>
      </c>
      <c r="E49">
        <f t="shared" si="37"/>
        <v>127</v>
      </c>
      <c r="F49">
        <f t="shared" si="48"/>
        <v>127</v>
      </c>
      <c r="G49">
        <f t="shared" si="49"/>
        <v>127</v>
      </c>
      <c r="H49">
        <f t="shared" si="50"/>
        <v>127</v>
      </c>
      <c r="I49">
        <f t="shared" si="51"/>
        <v>127</v>
      </c>
      <c r="J49">
        <f t="shared" si="52"/>
        <v>127</v>
      </c>
      <c r="K49">
        <f t="shared" si="53"/>
        <v>127</v>
      </c>
      <c r="L49">
        <f t="shared" si="54"/>
        <v>127</v>
      </c>
      <c r="M49" s="7">
        <f t="shared" si="38"/>
        <v>4520.0944294399997</v>
      </c>
      <c r="N49" s="12">
        <f t="shared" si="55"/>
        <v>4572</v>
      </c>
      <c r="O49" t="str">
        <f t="shared" si="56"/>
        <v>11DC</v>
      </c>
      <c r="P49" s="10">
        <v>4604</v>
      </c>
      <c r="Q49" s="8">
        <f t="shared" ref="Q49" si="60">SUMPRODUCT($E$23:$L$23,E49:L49)</f>
        <v>70.626475459999995</v>
      </c>
      <c r="R49" s="10">
        <v>71</v>
      </c>
      <c r="S49">
        <f t="shared" si="57"/>
        <v>70.626475459999995</v>
      </c>
      <c r="T49">
        <f t="shared" si="58"/>
        <v>-14.58786516</v>
      </c>
      <c r="U49">
        <f t="shared" si="40"/>
        <v>-15.422577739999999</v>
      </c>
      <c r="V49">
        <f t="shared" si="41"/>
        <v>14.889521910000001</v>
      </c>
      <c r="W49">
        <f t="shared" si="42"/>
        <v>50.434158719999999</v>
      </c>
      <c r="X49">
        <f t="shared" si="43"/>
        <v>50.434158719999999</v>
      </c>
      <c r="Y49">
        <f t="shared" si="44"/>
        <v>14.889521910000001</v>
      </c>
      <c r="Z49">
        <f t="shared" si="45"/>
        <v>-15.422577739999999</v>
      </c>
      <c r="AA49">
        <f t="shared" si="46"/>
        <v>-14.58786516</v>
      </c>
      <c r="AB49">
        <f t="shared" si="4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4A62-31AB-4673-AE3E-1CE78EAF493C}">
  <dimension ref="B1:AB58"/>
  <sheetViews>
    <sheetView showGridLines="0" topLeftCell="A14" workbookViewId="0">
      <selection activeCell="P54" sqref="P54"/>
    </sheetView>
  </sheetViews>
  <sheetFormatPr defaultRowHeight="14.25" x14ac:dyDescent="0.45"/>
  <cols>
    <col min="2" max="2" width="21.9296875" customWidth="1"/>
    <col min="3" max="3" width="9.53125" customWidth="1"/>
    <col min="4" max="4" width="4.796875" style="2" customWidth="1"/>
    <col min="5" max="12" width="14.9296875" customWidth="1"/>
    <col min="13" max="15" width="7.59765625" customWidth="1"/>
    <col min="16" max="16" width="10.33203125" style="2" customWidth="1"/>
    <col min="17" max="18" width="9.06640625" style="2"/>
  </cols>
  <sheetData>
    <row r="1" spans="2:4" ht="18" x14ac:dyDescent="0.55000000000000004">
      <c r="B1" s="5" t="s">
        <v>0</v>
      </c>
    </row>
    <row r="12" spans="2:4" ht="18" x14ac:dyDescent="0.55000000000000004">
      <c r="B12" s="5" t="s">
        <v>28</v>
      </c>
    </row>
    <row r="13" spans="2:4" x14ac:dyDescent="0.45">
      <c r="C13" t="str">
        <f>";Coeficientes: "&amp;E23&amp;", "&amp;F23&amp;", "&amp;G23&amp;", "&amp;H23&amp;", ..."</f>
        <v>;Coeficientes: -0,01164024, -0,03894862, 0,09539804, 0,48012737, ...</v>
      </c>
      <c r="D13"/>
    </row>
    <row r="14" spans="2:4" x14ac:dyDescent="0.45">
      <c r="C14" t="str">
        <f>";Coeficientes * 2^6: "&amp;E24&amp;", "&amp;F24&amp;", "&amp;G24&amp;", "&amp;H24&amp;", ..."</f>
        <v>;Coeficientes * 2^6: -0,74497536, -2,49271168, 6,10547456, 30,72815168, ...</v>
      </c>
      <c r="D14"/>
    </row>
    <row r="15" spans="2:4" x14ac:dyDescent="0.45">
      <c r="C15" t="str">
        <f>";Coeficientes * 2^6 redondeados: "&amp;E25&amp;", "&amp;F25&amp;", "&amp;G25&amp;", "&amp;H25&amp;", ..."</f>
        <v>;Coeficientes * 2^6 redondeados: -1, -2, 6, 31, ...</v>
      </c>
      <c r="D15"/>
    </row>
    <row r="16" spans="2:4" x14ac:dyDescent="0.45">
      <c r="C16" t="str">
        <f>";Coeficientes * 2^6 redondeados en complemento a 2: "&amp;E26&amp;", "&amp;F26&amp;", "&amp;G26&amp;", "&amp;H26&amp;", ..."</f>
        <v>;Coeficientes * 2^6 redondeados en complemento a 2: 255, 254, 6, 31, ...</v>
      </c>
      <c r="D16"/>
    </row>
    <row r="17" spans="2:28" x14ac:dyDescent="0.45">
      <c r="C17" t="s">
        <v>11</v>
      </c>
      <c r="D17"/>
    </row>
    <row r="18" spans="2:28" x14ac:dyDescent="0.45">
      <c r="C18" t="s">
        <v>12</v>
      </c>
      <c r="D18"/>
    </row>
    <row r="19" spans="2:28" x14ac:dyDescent="0.45">
      <c r="C19" t="str">
        <f>E26&amp;", "&amp;F26&amp;", "&amp;G26&amp;", "&amp;H26&amp;", "&amp;I26&amp;", "&amp;J26&amp;", "&amp;K26&amp;", "&amp;L26&amp;";"</f>
        <v>255, 254, 6, 31, 31, 6, 254, 255;</v>
      </c>
      <c r="D19"/>
    </row>
    <row r="21" spans="2:28" ht="18" x14ac:dyDescent="0.55000000000000004">
      <c r="B21" s="5" t="s">
        <v>22</v>
      </c>
    </row>
    <row r="22" spans="2:28" x14ac:dyDescent="0.45">
      <c r="E22" s="1" t="s">
        <v>2</v>
      </c>
      <c r="F22" s="1" t="s">
        <v>3</v>
      </c>
      <c r="G22" s="1" t="s">
        <v>4</v>
      </c>
      <c r="H22" s="1" t="s">
        <v>5</v>
      </c>
      <c r="I22" s="1" t="s">
        <v>6</v>
      </c>
      <c r="J22" s="1" t="s">
        <v>7</v>
      </c>
      <c r="K22" s="1" t="s">
        <v>8</v>
      </c>
      <c r="L22" s="1" t="s">
        <v>9</v>
      </c>
    </row>
    <row r="23" spans="2:28" x14ac:dyDescent="0.45">
      <c r="B23" s="4" t="s">
        <v>48</v>
      </c>
      <c r="E23" s="13">
        <v>-1.164024E-2</v>
      </c>
      <c r="F23" s="13">
        <v>-3.8948620000000003E-2</v>
      </c>
      <c r="G23" s="13">
        <v>9.5398040000000003E-2</v>
      </c>
      <c r="H23" s="13">
        <v>0.48012737</v>
      </c>
      <c r="I23" s="13">
        <f>H23</f>
        <v>0.48012737</v>
      </c>
      <c r="J23" s="13">
        <f>G23</f>
        <v>9.5398040000000003E-2</v>
      </c>
      <c r="K23" s="13">
        <f>F23</f>
        <v>-3.8948620000000003E-2</v>
      </c>
      <c r="L23" s="13">
        <f>E23</f>
        <v>-1.164024E-2</v>
      </c>
    </row>
    <row r="24" spans="2:28" x14ac:dyDescent="0.45">
      <c r="B24" s="4" t="s">
        <v>13</v>
      </c>
      <c r="E24">
        <f t="shared" ref="E24:L24" si="0">E23*2^6</f>
        <v>-0.74497535999999998</v>
      </c>
      <c r="F24">
        <f t="shared" si="0"/>
        <v>-2.4927116800000002</v>
      </c>
      <c r="G24">
        <f t="shared" si="0"/>
        <v>6.1054745600000002</v>
      </c>
      <c r="H24">
        <f t="shared" si="0"/>
        <v>30.72815168</v>
      </c>
      <c r="I24">
        <f t="shared" si="0"/>
        <v>30.72815168</v>
      </c>
      <c r="J24">
        <f t="shared" si="0"/>
        <v>6.1054745600000002</v>
      </c>
      <c r="K24">
        <f t="shared" si="0"/>
        <v>-2.4927116800000002</v>
      </c>
      <c r="L24">
        <f t="shared" si="0"/>
        <v>-0.74497535999999998</v>
      </c>
      <c r="O24" s="7"/>
      <c r="P24" s="8"/>
    </row>
    <row r="25" spans="2:28" x14ac:dyDescent="0.45">
      <c r="B25" s="4" t="s">
        <v>1</v>
      </c>
      <c r="E25">
        <f>ROUND(E24,0)</f>
        <v>-1</v>
      </c>
      <c r="F25">
        <f t="shared" ref="F25:L25" si="1">ROUND(F24,0)</f>
        <v>-2</v>
      </c>
      <c r="G25">
        <f t="shared" si="1"/>
        <v>6</v>
      </c>
      <c r="H25">
        <f t="shared" si="1"/>
        <v>31</v>
      </c>
      <c r="I25">
        <f t="shared" si="1"/>
        <v>31</v>
      </c>
      <c r="J25">
        <f t="shared" si="1"/>
        <v>6</v>
      </c>
      <c r="K25">
        <f t="shared" si="1"/>
        <v>-2</v>
      </c>
      <c r="L25">
        <f t="shared" si="1"/>
        <v>-1</v>
      </c>
    </row>
    <row r="26" spans="2:28" x14ac:dyDescent="0.45">
      <c r="B26" s="4" t="s">
        <v>47</v>
      </c>
      <c r="E26">
        <f>IF(E24&lt;0,256,0)+E25</f>
        <v>255</v>
      </c>
      <c r="F26">
        <f t="shared" ref="F26:L26" si="2">IF(F24&lt;0,256,0)+F25</f>
        <v>254</v>
      </c>
      <c r="G26">
        <f t="shared" si="2"/>
        <v>6</v>
      </c>
      <c r="H26">
        <f t="shared" si="2"/>
        <v>31</v>
      </c>
      <c r="I26">
        <f t="shared" si="2"/>
        <v>31</v>
      </c>
      <c r="J26">
        <f t="shared" si="2"/>
        <v>6</v>
      </c>
      <c r="K26">
        <f t="shared" si="2"/>
        <v>254</v>
      </c>
      <c r="L26">
        <f t="shared" si="2"/>
        <v>255</v>
      </c>
    </row>
    <row r="27" spans="2:28" x14ac:dyDescent="0.45">
      <c r="C27" s="6" t="s">
        <v>31</v>
      </c>
      <c r="D27" s="1" t="s">
        <v>10</v>
      </c>
      <c r="E27" s="4" t="s">
        <v>14</v>
      </c>
      <c r="F27" s="4" t="s">
        <v>15</v>
      </c>
      <c r="G27" s="4" t="s">
        <v>16</v>
      </c>
      <c r="H27" s="4" t="s">
        <v>17</v>
      </c>
      <c r="I27" s="4" t="s">
        <v>18</v>
      </c>
      <c r="J27" s="4" t="s">
        <v>19</v>
      </c>
      <c r="K27" s="4" t="s">
        <v>20</v>
      </c>
      <c r="L27" s="4" t="s">
        <v>21</v>
      </c>
      <c r="M27" s="4" t="s">
        <v>23</v>
      </c>
      <c r="N27" s="4" t="s">
        <v>30</v>
      </c>
      <c r="O27" t="s">
        <v>25</v>
      </c>
      <c r="P27" s="1" t="s">
        <v>26</v>
      </c>
      <c r="Q27" s="1" t="s">
        <v>24</v>
      </c>
      <c r="R27" s="1" t="s">
        <v>27</v>
      </c>
      <c r="S27" t="s">
        <v>29</v>
      </c>
    </row>
    <row r="28" spans="2:28" x14ac:dyDescent="0.45">
      <c r="C28" s="3">
        <v>100</v>
      </c>
      <c r="D28" s="2">
        <v>0</v>
      </c>
      <c r="E28">
        <f t="shared" ref="E28:E38" si="3">C28</f>
        <v>100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7">
        <f t="shared" ref="M28:M38" si="4">SUMPRODUCT($E$24:$L$24,E28:L28)</f>
        <v>-74.497535999999997</v>
      </c>
      <c r="N28" s="12">
        <f>SUMPRODUCT($E$25:$L$25,E28:L28)</f>
        <v>-100</v>
      </c>
      <c r="O28" t="str">
        <f>IF(N28&gt;0,DEC2HEX(ROUND(N28,0),4),DEC2HEX(65536+ROUND(N28,0)))</f>
        <v>FF9C</v>
      </c>
      <c r="P28" s="10"/>
      <c r="Q28" s="8">
        <f t="shared" ref="Q28:Q38" si="5">SUMPRODUCT($E$23:$L$23,E28:L28)</f>
        <v>-1.1640239999999999</v>
      </c>
      <c r="R28" s="11"/>
      <c r="S28">
        <f>SUM(T28:AB28)</f>
        <v>-1.1640239999999999</v>
      </c>
      <c r="T28">
        <f>E$23*E28</f>
        <v>-1.1640239999999999</v>
      </c>
      <c r="U28">
        <f t="shared" ref="U28:AB38" si="6">F$23*F28</f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2:28" x14ac:dyDescent="0.45">
      <c r="C29" s="3">
        <v>0</v>
      </c>
      <c r="D29" s="2">
        <f>D28+1</f>
        <v>1</v>
      </c>
      <c r="E29">
        <f t="shared" si="3"/>
        <v>0</v>
      </c>
      <c r="F29">
        <f t="shared" ref="F29:F38" si="7">C28</f>
        <v>100</v>
      </c>
      <c r="G29">
        <f t="shared" ref="G29:L38" si="8">F28</f>
        <v>0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 s="7">
        <f t="shared" si="4"/>
        <v>-249.27116800000002</v>
      </c>
      <c r="N29" s="12">
        <f t="shared" ref="N29:N38" si="9">SUMPRODUCT($E$25:$L$25,E29:L29)</f>
        <v>-200</v>
      </c>
      <c r="O29" t="str">
        <f t="shared" ref="O29:O38" si="10">IF(N29&gt;0,DEC2HEX(ROUND(N29,0),4),DEC2HEX(65536+ROUND(N29,0)))</f>
        <v>FF38</v>
      </c>
      <c r="P29" s="10"/>
      <c r="Q29" s="8">
        <f t="shared" si="5"/>
        <v>-3.8948620000000003</v>
      </c>
      <c r="R29" s="11"/>
      <c r="S29">
        <f t="shared" ref="S29:S38" si="11">SUM(T29:AB29)</f>
        <v>-3.8948620000000003</v>
      </c>
      <c r="T29">
        <f t="shared" ref="T29:T38" si="12">E$23*E29</f>
        <v>0</v>
      </c>
      <c r="U29">
        <f t="shared" si="6"/>
        <v>-3.8948620000000003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2:28" x14ac:dyDescent="0.45">
      <c r="C30" s="3">
        <v>0</v>
      </c>
      <c r="D30" s="2">
        <f t="shared" ref="D30:D38" si="13">D29+1</f>
        <v>2</v>
      </c>
      <c r="E30">
        <f t="shared" si="3"/>
        <v>0</v>
      </c>
      <c r="F30">
        <f t="shared" si="7"/>
        <v>0</v>
      </c>
      <c r="G30">
        <f t="shared" si="8"/>
        <v>100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 s="7">
        <f t="shared" si="4"/>
        <v>610.54745600000001</v>
      </c>
      <c r="N30" s="12">
        <f t="shared" si="9"/>
        <v>600</v>
      </c>
      <c r="O30" t="str">
        <f t="shared" si="10"/>
        <v>0258</v>
      </c>
      <c r="P30" s="10"/>
      <c r="Q30" s="8">
        <f t="shared" si="5"/>
        <v>9.5398040000000002</v>
      </c>
      <c r="R30" s="11"/>
      <c r="S30">
        <f t="shared" si="11"/>
        <v>9.5398040000000002</v>
      </c>
      <c r="T30">
        <f t="shared" si="12"/>
        <v>0</v>
      </c>
      <c r="U30">
        <f t="shared" si="6"/>
        <v>0</v>
      </c>
      <c r="V30">
        <f t="shared" si="6"/>
        <v>9.5398040000000002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2:28" x14ac:dyDescent="0.45">
      <c r="C31" s="3">
        <v>0</v>
      </c>
      <c r="D31" s="2">
        <f t="shared" si="13"/>
        <v>3</v>
      </c>
      <c r="E31">
        <f t="shared" si="3"/>
        <v>0</v>
      </c>
      <c r="F31">
        <f t="shared" si="7"/>
        <v>0</v>
      </c>
      <c r="G31">
        <f t="shared" si="8"/>
        <v>0</v>
      </c>
      <c r="H31">
        <f t="shared" si="8"/>
        <v>100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 s="7">
        <f t="shared" si="4"/>
        <v>3072.8151680000001</v>
      </c>
      <c r="N31" s="12">
        <f t="shared" si="9"/>
        <v>3100</v>
      </c>
      <c r="O31" t="str">
        <f t="shared" si="10"/>
        <v>0C1C</v>
      </c>
      <c r="P31" s="10"/>
      <c r="Q31" s="8">
        <f t="shared" si="5"/>
        <v>48.012737000000001</v>
      </c>
      <c r="R31" s="9"/>
      <c r="S31">
        <f t="shared" si="11"/>
        <v>48.012737000000001</v>
      </c>
      <c r="T31">
        <f t="shared" si="12"/>
        <v>0</v>
      </c>
      <c r="U31">
        <f t="shared" si="6"/>
        <v>0</v>
      </c>
      <c r="V31">
        <f t="shared" si="6"/>
        <v>0</v>
      </c>
      <c r="W31">
        <f t="shared" si="6"/>
        <v>48.012737000000001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2:28" x14ac:dyDescent="0.45">
      <c r="C32" s="3">
        <v>0</v>
      </c>
      <c r="D32" s="2">
        <f t="shared" si="13"/>
        <v>4</v>
      </c>
      <c r="E32">
        <f t="shared" si="3"/>
        <v>0</v>
      </c>
      <c r="F32">
        <f t="shared" si="7"/>
        <v>0</v>
      </c>
      <c r="G32">
        <f t="shared" si="8"/>
        <v>0</v>
      </c>
      <c r="H32">
        <f t="shared" si="8"/>
        <v>0</v>
      </c>
      <c r="I32">
        <f t="shared" si="8"/>
        <v>100</v>
      </c>
      <c r="J32">
        <f t="shared" si="8"/>
        <v>0</v>
      </c>
      <c r="K32">
        <f t="shared" si="8"/>
        <v>0</v>
      </c>
      <c r="L32">
        <f t="shared" si="8"/>
        <v>0</v>
      </c>
      <c r="M32" s="7">
        <f t="shared" si="4"/>
        <v>3072.8151680000001</v>
      </c>
      <c r="N32" s="12">
        <f t="shared" si="9"/>
        <v>3100</v>
      </c>
      <c r="O32" t="str">
        <f t="shared" si="10"/>
        <v>0C1C</v>
      </c>
      <c r="P32" s="10"/>
      <c r="Q32" s="8">
        <f t="shared" si="5"/>
        <v>48.012737000000001</v>
      </c>
      <c r="R32" s="10"/>
      <c r="S32">
        <f t="shared" si="11"/>
        <v>48.012737000000001</v>
      </c>
      <c r="T32">
        <f t="shared" si="12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48.012737000000001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2:28" x14ac:dyDescent="0.45">
      <c r="C33" s="3">
        <v>0</v>
      </c>
      <c r="D33" s="2">
        <f t="shared" si="13"/>
        <v>5</v>
      </c>
      <c r="E33">
        <f t="shared" si="3"/>
        <v>0</v>
      </c>
      <c r="F33">
        <f t="shared" si="7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100</v>
      </c>
      <c r="K33">
        <f t="shared" si="8"/>
        <v>0</v>
      </c>
      <c r="L33">
        <f t="shared" si="8"/>
        <v>0</v>
      </c>
      <c r="M33" s="7">
        <f t="shared" si="4"/>
        <v>610.54745600000001</v>
      </c>
      <c r="N33" s="12">
        <f t="shared" si="9"/>
        <v>600</v>
      </c>
      <c r="O33" t="str">
        <f t="shared" si="10"/>
        <v>0258</v>
      </c>
      <c r="P33" s="10"/>
      <c r="Q33" s="8">
        <f t="shared" si="5"/>
        <v>9.5398040000000002</v>
      </c>
      <c r="R33" s="10"/>
      <c r="S33">
        <f t="shared" si="11"/>
        <v>9.5398040000000002</v>
      </c>
      <c r="T33">
        <f t="shared" si="12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9.5398040000000002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2:28" x14ac:dyDescent="0.45">
      <c r="C34" s="3">
        <v>0</v>
      </c>
      <c r="D34" s="2">
        <f t="shared" si="13"/>
        <v>6</v>
      </c>
      <c r="E34">
        <f t="shared" si="3"/>
        <v>0</v>
      </c>
      <c r="F34">
        <f t="shared" si="7"/>
        <v>0</v>
      </c>
      <c r="G34">
        <f t="shared" si="8"/>
        <v>0</v>
      </c>
      <c r="H34">
        <f t="shared" si="8"/>
        <v>0</v>
      </c>
      <c r="I34">
        <f t="shared" si="8"/>
        <v>0</v>
      </c>
      <c r="J34">
        <f t="shared" si="8"/>
        <v>0</v>
      </c>
      <c r="K34">
        <f t="shared" si="8"/>
        <v>100</v>
      </c>
      <c r="L34">
        <f t="shared" si="8"/>
        <v>0</v>
      </c>
      <c r="M34" s="7">
        <f t="shared" si="4"/>
        <v>-249.27116800000002</v>
      </c>
      <c r="N34" s="12">
        <f t="shared" si="9"/>
        <v>-200</v>
      </c>
      <c r="O34" t="str">
        <f t="shared" si="10"/>
        <v>FF38</v>
      </c>
      <c r="P34" s="10"/>
      <c r="Q34" s="8">
        <f t="shared" si="5"/>
        <v>-3.8948620000000003</v>
      </c>
      <c r="R34" s="10"/>
      <c r="S34">
        <f t="shared" si="11"/>
        <v>-3.8948620000000003</v>
      </c>
      <c r="T34">
        <f t="shared" si="12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-3.8948620000000003</v>
      </c>
      <c r="AA34">
        <f t="shared" si="6"/>
        <v>0</v>
      </c>
      <c r="AB34">
        <f t="shared" si="6"/>
        <v>0</v>
      </c>
    </row>
    <row r="35" spans="2:28" x14ac:dyDescent="0.45">
      <c r="C35" s="3">
        <v>0</v>
      </c>
      <c r="D35" s="2">
        <f t="shared" si="13"/>
        <v>7</v>
      </c>
      <c r="E35">
        <f t="shared" si="3"/>
        <v>0</v>
      </c>
      <c r="F35">
        <f t="shared" si="7"/>
        <v>0</v>
      </c>
      <c r="G35">
        <f t="shared" si="8"/>
        <v>0</v>
      </c>
      <c r="H35">
        <f t="shared" si="8"/>
        <v>0</v>
      </c>
      <c r="I35">
        <f t="shared" si="8"/>
        <v>0</v>
      </c>
      <c r="J35">
        <f t="shared" si="8"/>
        <v>0</v>
      </c>
      <c r="K35">
        <f t="shared" si="8"/>
        <v>0</v>
      </c>
      <c r="L35">
        <f t="shared" si="8"/>
        <v>100</v>
      </c>
      <c r="M35" s="7">
        <f t="shared" si="4"/>
        <v>-74.497535999999997</v>
      </c>
      <c r="N35" s="12">
        <f t="shared" si="9"/>
        <v>-100</v>
      </c>
      <c r="O35" t="str">
        <f t="shared" si="10"/>
        <v>FF9C</v>
      </c>
      <c r="P35" s="10"/>
      <c r="Q35" s="8">
        <f t="shared" si="5"/>
        <v>-1.1640239999999999</v>
      </c>
      <c r="R35" s="10"/>
      <c r="S35">
        <f t="shared" si="11"/>
        <v>-1.1640239999999999</v>
      </c>
      <c r="T35">
        <f t="shared" si="12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-1.1640239999999999</v>
      </c>
      <c r="AB35">
        <f t="shared" si="6"/>
        <v>0</v>
      </c>
    </row>
    <row r="36" spans="2:28" x14ac:dyDescent="0.45">
      <c r="B36" s="4"/>
      <c r="C36" s="3">
        <v>0</v>
      </c>
      <c r="D36" s="2">
        <f t="shared" si="13"/>
        <v>8</v>
      </c>
      <c r="E36">
        <f t="shared" si="3"/>
        <v>0</v>
      </c>
      <c r="F36">
        <f t="shared" si="7"/>
        <v>0</v>
      </c>
      <c r="G36">
        <f t="shared" si="8"/>
        <v>0</v>
      </c>
      <c r="H36">
        <f t="shared" si="8"/>
        <v>0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0</v>
      </c>
      <c r="M36" s="7">
        <f t="shared" si="4"/>
        <v>0</v>
      </c>
      <c r="N36" s="12">
        <f t="shared" si="9"/>
        <v>0</v>
      </c>
      <c r="O36" t="str">
        <f t="shared" si="10"/>
        <v>10000</v>
      </c>
      <c r="P36" s="10"/>
      <c r="Q36" s="8">
        <f t="shared" si="5"/>
        <v>0</v>
      </c>
      <c r="R36" s="10"/>
      <c r="S36">
        <f t="shared" si="11"/>
        <v>0</v>
      </c>
      <c r="T36">
        <f t="shared" si="12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</row>
    <row r="37" spans="2:28" x14ac:dyDescent="0.45">
      <c r="B37" s="4"/>
      <c r="C37" s="3">
        <v>0</v>
      </c>
      <c r="D37" s="2">
        <f t="shared" si="13"/>
        <v>9</v>
      </c>
      <c r="E37">
        <f t="shared" si="3"/>
        <v>0</v>
      </c>
      <c r="F37">
        <f t="shared" si="7"/>
        <v>0</v>
      </c>
      <c r="G37">
        <f t="shared" si="8"/>
        <v>0</v>
      </c>
      <c r="H37">
        <f t="shared" si="8"/>
        <v>0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 s="7">
        <f t="shared" si="4"/>
        <v>0</v>
      </c>
      <c r="N37" s="12">
        <f t="shared" si="9"/>
        <v>0</v>
      </c>
      <c r="O37" t="str">
        <f t="shared" si="10"/>
        <v>10000</v>
      </c>
      <c r="P37" s="10"/>
      <c r="Q37" s="8">
        <f t="shared" si="5"/>
        <v>0</v>
      </c>
      <c r="R37" s="10"/>
      <c r="S37">
        <f t="shared" si="11"/>
        <v>0</v>
      </c>
      <c r="T37">
        <f t="shared" si="12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0</v>
      </c>
    </row>
    <row r="38" spans="2:28" x14ac:dyDescent="0.45">
      <c r="C38" s="3">
        <v>0</v>
      </c>
      <c r="D38" s="2">
        <f t="shared" si="13"/>
        <v>10</v>
      </c>
      <c r="E38">
        <f t="shared" si="3"/>
        <v>0</v>
      </c>
      <c r="F38">
        <f t="shared" si="7"/>
        <v>0</v>
      </c>
      <c r="G38">
        <f t="shared" si="8"/>
        <v>0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0</v>
      </c>
      <c r="L38">
        <f t="shared" si="8"/>
        <v>0</v>
      </c>
      <c r="M38" s="7">
        <f t="shared" si="4"/>
        <v>0</v>
      </c>
      <c r="N38" s="12">
        <f t="shared" si="9"/>
        <v>0</v>
      </c>
      <c r="O38" t="str">
        <f t="shared" si="10"/>
        <v>10000</v>
      </c>
      <c r="P38" s="10"/>
      <c r="Q38" s="8">
        <f t="shared" si="5"/>
        <v>0</v>
      </c>
      <c r="R38" s="10"/>
      <c r="S38">
        <f t="shared" si="11"/>
        <v>0</v>
      </c>
      <c r="T38">
        <f t="shared" si="12"/>
        <v>0</v>
      </c>
      <c r="U38">
        <f t="shared" si="6"/>
        <v>0</v>
      </c>
      <c r="V38">
        <f t="shared" si="6"/>
        <v>0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</row>
    <row r="40" spans="2:28" x14ac:dyDescent="0.45">
      <c r="C40" s="6" t="s">
        <v>32</v>
      </c>
      <c r="D40" s="1" t="s">
        <v>10</v>
      </c>
      <c r="E40" s="4" t="s">
        <v>14</v>
      </c>
      <c r="F40" s="4" t="s">
        <v>15</v>
      </c>
      <c r="G40" s="4" t="s">
        <v>16</v>
      </c>
      <c r="H40" s="4" t="s">
        <v>17</v>
      </c>
      <c r="I40" s="4" t="s">
        <v>18</v>
      </c>
      <c r="J40" s="4" t="s">
        <v>19</v>
      </c>
      <c r="K40" s="4" t="s">
        <v>20</v>
      </c>
      <c r="L40" s="4" t="s">
        <v>21</v>
      </c>
      <c r="M40" s="4" t="s">
        <v>23</v>
      </c>
      <c r="N40" s="4" t="s">
        <v>30</v>
      </c>
      <c r="O40" t="s">
        <v>25</v>
      </c>
      <c r="P40" s="1" t="s">
        <v>26</v>
      </c>
      <c r="Q40" s="1" t="s">
        <v>24</v>
      </c>
      <c r="R40" s="1" t="s">
        <v>27</v>
      </c>
      <c r="S40" t="s">
        <v>29</v>
      </c>
    </row>
    <row r="41" spans="2:28" x14ac:dyDescent="0.45">
      <c r="C41" s="3">
        <v>127</v>
      </c>
      <c r="D41" s="2">
        <v>0</v>
      </c>
      <c r="E41">
        <f t="shared" ref="E41:E51" si="14">C41</f>
        <v>127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7">
        <f t="shared" ref="M41:M51" si="15">SUMPRODUCT($E$24:$L$24,E41:L41)</f>
        <v>-94.611870719999999</v>
      </c>
      <c r="N41" s="12">
        <f>SUMPRODUCT($E$25:$L$25,E41:L41)</f>
        <v>-127</v>
      </c>
      <c r="O41" t="str">
        <f>IF(N41&gt;0,DEC2HEX(ROUND(N41,0),4),DEC2HEX(65536+ROUND(N41,0)))</f>
        <v>FF81</v>
      </c>
      <c r="P41" s="10">
        <v>-95</v>
      </c>
      <c r="Q41" s="8">
        <f t="shared" ref="Q41:Q51" si="16">SUMPRODUCT($E$23:$L$23,E41:L41)</f>
        <v>-1.47831048</v>
      </c>
      <c r="R41" s="11">
        <v>-2</v>
      </c>
      <c r="S41">
        <f>SUM(T41:AB41)</f>
        <v>-1.47831048</v>
      </c>
      <c r="T41">
        <f>E$23*E41</f>
        <v>-1.47831048</v>
      </c>
      <c r="U41">
        <f t="shared" ref="U41:AB51" si="17">F$23*F41</f>
        <v>0</v>
      </c>
      <c r="V41">
        <f t="shared" si="17"/>
        <v>0</v>
      </c>
      <c r="W41">
        <f t="shared" si="17"/>
        <v>0</v>
      </c>
      <c r="X41">
        <f t="shared" si="17"/>
        <v>0</v>
      </c>
      <c r="Y41">
        <f t="shared" si="17"/>
        <v>0</v>
      </c>
      <c r="Z41">
        <f t="shared" si="17"/>
        <v>0</v>
      </c>
      <c r="AA41">
        <f t="shared" si="17"/>
        <v>0</v>
      </c>
      <c r="AB41">
        <f t="shared" si="17"/>
        <v>0</v>
      </c>
    </row>
    <row r="42" spans="2:28" x14ac:dyDescent="0.45">
      <c r="C42" s="3">
        <v>127</v>
      </c>
      <c r="D42" s="2">
        <f>D41+1</f>
        <v>1</v>
      </c>
      <c r="E42">
        <f t="shared" si="14"/>
        <v>127</v>
      </c>
      <c r="F42">
        <f t="shared" ref="F42:F51" si="18">C41</f>
        <v>127</v>
      </c>
      <c r="G42">
        <f t="shared" ref="G42:L51" si="19">F41</f>
        <v>0</v>
      </c>
      <c r="H42">
        <f t="shared" si="19"/>
        <v>0</v>
      </c>
      <c r="I42">
        <f t="shared" si="19"/>
        <v>0</v>
      </c>
      <c r="J42">
        <f t="shared" si="19"/>
        <v>0</v>
      </c>
      <c r="K42">
        <f t="shared" si="19"/>
        <v>0</v>
      </c>
      <c r="L42">
        <f t="shared" si="19"/>
        <v>0</v>
      </c>
      <c r="M42" s="7">
        <f t="shared" si="15"/>
        <v>-411.18625408000003</v>
      </c>
      <c r="N42" s="12">
        <f t="shared" ref="N42:N51" si="20">SUMPRODUCT($E$25:$L$25,E42:L42)</f>
        <v>-381</v>
      </c>
      <c r="O42" t="str">
        <f t="shared" ref="O42:O51" si="21">IF(N42&gt;0,DEC2HEX(ROUND(N42,0),4),DEC2HEX(65536+ROUND(N42,0)))</f>
        <v>FE83</v>
      </c>
      <c r="P42" s="10">
        <v>-349</v>
      </c>
      <c r="Q42" s="8">
        <f t="shared" si="16"/>
        <v>-6.4247852200000004</v>
      </c>
      <c r="R42" s="10">
        <v>-6</v>
      </c>
      <c r="S42">
        <f t="shared" ref="S42:S51" si="22">SUM(T42:AB42)</f>
        <v>-6.4247852200000004</v>
      </c>
      <c r="T42">
        <f t="shared" ref="T42:T51" si="23">E$23*E42</f>
        <v>-1.47831048</v>
      </c>
      <c r="U42">
        <f t="shared" si="17"/>
        <v>-4.9464747400000002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</row>
    <row r="43" spans="2:28" x14ac:dyDescent="0.45">
      <c r="C43" s="3">
        <v>127</v>
      </c>
      <c r="D43" s="2">
        <f t="shared" ref="D43:D58" si="24">D42+1</f>
        <v>2</v>
      </c>
      <c r="E43">
        <f t="shared" si="14"/>
        <v>127</v>
      </c>
      <c r="F43">
        <f t="shared" si="18"/>
        <v>127</v>
      </c>
      <c r="G43">
        <f t="shared" si="19"/>
        <v>127</v>
      </c>
      <c r="H43">
        <f t="shared" si="19"/>
        <v>0</v>
      </c>
      <c r="I43">
        <f t="shared" si="19"/>
        <v>0</v>
      </c>
      <c r="J43">
        <f t="shared" si="19"/>
        <v>0</v>
      </c>
      <c r="K43">
        <f t="shared" si="19"/>
        <v>0</v>
      </c>
      <c r="L43">
        <f t="shared" si="19"/>
        <v>0</v>
      </c>
      <c r="M43" s="7">
        <f t="shared" si="15"/>
        <v>364.20901504000005</v>
      </c>
      <c r="N43" s="12">
        <f t="shared" si="20"/>
        <v>381</v>
      </c>
      <c r="O43" t="str">
        <f t="shared" si="21"/>
        <v>017D</v>
      </c>
      <c r="P43" s="10">
        <v>413</v>
      </c>
      <c r="Q43" s="8">
        <f t="shared" si="16"/>
        <v>5.6907658600000008</v>
      </c>
      <c r="R43" s="10">
        <v>6</v>
      </c>
      <c r="S43">
        <f t="shared" si="22"/>
        <v>5.6907658600000008</v>
      </c>
      <c r="T43">
        <f t="shared" si="23"/>
        <v>-1.47831048</v>
      </c>
      <c r="U43">
        <f t="shared" si="17"/>
        <v>-4.9464747400000002</v>
      </c>
      <c r="V43">
        <f t="shared" si="17"/>
        <v>12.115551080000001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0</v>
      </c>
      <c r="AA43">
        <f t="shared" si="17"/>
        <v>0</v>
      </c>
      <c r="AB43">
        <f t="shared" si="17"/>
        <v>0</v>
      </c>
    </row>
    <row r="44" spans="2:28" x14ac:dyDescent="0.45">
      <c r="C44" s="3">
        <v>127</v>
      </c>
      <c r="D44" s="2">
        <f t="shared" si="24"/>
        <v>3</v>
      </c>
      <c r="E44">
        <f t="shared" si="14"/>
        <v>127</v>
      </c>
      <c r="F44">
        <f t="shared" si="18"/>
        <v>127</v>
      </c>
      <c r="G44">
        <f t="shared" si="19"/>
        <v>127</v>
      </c>
      <c r="H44">
        <f t="shared" si="19"/>
        <v>127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 s="7">
        <f t="shared" si="15"/>
        <v>4266.6842784</v>
      </c>
      <c r="N44" s="12">
        <f t="shared" si="20"/>
        <v>4318</v>
      </c>
      <c r="O44" t="str">
        <f t="shared" si="21"/>
        <v>10DE</v>
      </c>
      <c r="P44" s="10">
        <v>4350</v>
      </c>
      <c r="Q44" s="8">
        <f t="shared" si="16"/>
        <v>66.666941850000001</v>
      </c>
      <c r="R44" s="10">
        <v>67</v>
      </c>
      <c r="S44">
        <f t="shared" si="22"/>
        <v>66.666941850000001</v>
      </c>
      <c r="T44">
        <f t="shared" si="23"/>
        <v>-1.47831048</v>
      </c>
      <c r="U44">
        <f t="shared" si="17"/>
        <v>-4.9464747400000002</v>
      </c>
      <c r="V44">
        <f t="shared" si="17"/>
        <v>12.115551080000001</v>
      </c>
      <c r="W44">
        <f t="shared" si="17"/>
        <v>60.976175990000002</v>
      </c>
      <c r="X44">
        <f t="shared" si="17"/>
        <v>0</v>
      </c>
      <c r="Y44">
        <f t="shared" si="17"/>
        <v>0</v>
      </c>
      <c r="Z44">
        <f t="shared" si="17"/>
        <v>0</v>
      </c>
      <c r="AA44">
        <f t="shared" si="17"/>
        <v>0</v>
      </c>
      <c r="AB44">
        <f t="shared" si="17"/>
        <v>0</v>
      </c>
    </row>
    <row r="45" spans="2:28" x14ac:dyDescent="0.45">
      <c r="C45" s="3">
        <v>127</v>
      </c>
      <c r="D45" s="2">
        <f t="shared" si="24"/>
        <v>4</v>
      </c>
      <c r="E45">
        <f t="shared" si="14"/>
        <v>127</v>
      </c>
      <c r="F45">
        <f t="shared" si="18"/>
        <v>127</v>
      </c>
      <c r="G45">
        <f t="shared" si="19"/>
        <v>127</v>
      </c>
      <c r="H45">
        <f t="shared" si="19"/>
        <v>127</v>
      </c>
      <c r="I45">
        <f t="shared" si="19"/>
        <v>127</v>
      </c>
      <c r="J45">
        <f t="shared" si="19"/>
        <v>0</v>
      </c>
      <c r="K45">
        <f t="shared" si="19"/>
        <v>0</v>
      </c>
      <c r="L45">
        <f t="shared" si="19"/>
        <v>0</v>
      </c>
      <c r="M45" s="7">
        <f t="shared" si="15"/>
        <v>8169.1595417600001</v>
      </c>
      <c r="N45" s="12">
        <f t="shared" si="20"/>
        <v>8255</v>
      </c>
      <c r="O45" t="str">
        <f t="shared" si="21"/>
        <v>203F</v>
      </c>
      <c r="P45" s="10">
        <v>8287</v>
      </c>
      <c r="Q45" s="8">
        <f t="shared" si="16"/>
        <v>127.64311784</v>
      </c>
      <c r="R45" s="9">
        <v>1</v>
      </c>
      <c r="S45">
        <f t="shared" si="22"/>
        <v>127.64311784</v>
      </c>
      <c r="T45">
        <f t="shared" si="23"/>
        <v>-1.47831048</v>
      </c>
      <c r="U45">
        <f t="shared" si="17"/>
        <v>-4.9464747400000002</v>
      </c>
      <c r="V45">
        <f t="shared" si="17"/>
        <v>12.115551080000001</v>
      </c>
      <c r="W45">
        <f t="shared" si="17"/>
        <v>60.976175990000002</v>
      </c>
      <c r="X45">
        <f t="shared" si="17"/>
        <v>60.976175990000002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0</v>
      </c>
    </row>
    <row r="46" spans="2:28" x14ac:dyDescent="0.45">
      <c r="C46" s="3">
        <v>127</v>
      </c>
      <c r="D46" s="2">
        <f t="shared" si="24"/>
        <v>5</v>
      </c>
      <c r="E46">
        <f t="shared" si="14"/>
        <v>127</v>
      </c>
      <c r="F46">
        <f t="shared" si="18"/>
        <v>127</v>
      </c>
      <c r="G46">
        <f t="shared" si="19"/>
        <v>127</v>
      </c>
      <c r="H46">
        <f t="shared" si="19"/>
        <v>127</v>
      </c>
      <c r="I46">
        <f t="shared" si="19"/>
        <v>127</v>
      </c>
      <c r="J46">
        <f t="shared" si="19"/>
        <v>127</v>
      </c>
      <c r="K46">
        <f t="shared" si="19"/>
        <v>0</v>
      </c>
      <c r="L46">
        <f t="shared" si="19"/>
        <v>0</v>
      </c>
      <c r="M46" s="7">
        <f t="shared" si="15"/>
        <v>8944.5548108799994</v>
      </c>
      <c r="N46" s="12">
        <f t="shared" si="20"/>
        <v>9017</v>
      </c>
      <c r="O46" t="str">
        <f t="shared" si="21"/>
        <v>2339</v>
      </c>
      <c r="P46" s="10">
        <v>9049</v>
      </c>
      <c r="Q46" s="8">
        <f t="shared" si="16"/>
        <v>139.75866891999999</v>
      </c>
      <c r="R46" s="9">
        <v>13</v>
      </c>
      <c r="S46">
        <f t="shared" si="22"/>
        <v>139.75866891999999</v>
      </c>
      <c r="T46">
        <f t="shared" si="23"/>
        <v>-1.47831048</v>
      </c>
      <c r="U46">
        <f t="shared" si="17"/>
        <v>-4.9464747400000002</v>
      </c>
      <c r="V46">
        <f t="shared" si="17"/>
        <v>12.115551080000001</v>
      </c>
      <c r="W46">
        <f t="shared" si="17"/>
        <v>60.976175990000002</v>
      </c>
      <c r="X46">
        <f t="shared" si="17"/>
        <v>60.976175990000002</v>
      </c>
      <c r="Y46">
        <f t="shared" si="17"/>
        <v>12.115551080000001</v>
      </c>
      <c r="Z46">
        <f t="shared" si="17"/>
        <v>0</v>
      </c>
      <c r="AA46">
        <f t="shared" si="17"/>
        <v>0</v>
      </c>
      <c r="AB46">
        <f t="shared" si="17"/>
        <v>0</v>
      </c>
    </row>
    <row r="47" spans="2:28" x14ac:dyDescent="0.45">
      <c r="C47" s="3">
        <v>127</v>
      </c>
      <c r="D47" s="2">
        <f t="shared" si="24"/>
        <v>6</v>
      </c>
      <c r="E47">
        <f t="shared" si="14"/>
        <v>127</v>
      </c>
      <c r="F47">
        <f t="shared" si="18"/>
        <v>127</v>
      </c>
      <c r="G47">
        <f t="shared" si="19"/>
        <v>127</v>
      </c>
      <c r="H47">
        <f t="shared" si="19"/>
        <v>127</v>
      </c>
      <c r="I47">
        <f t="shared" si="19"/>
        <v>127</v>
      </c>
      <c r="J47">
        <f t="shared" si="19"/>
        <v>127</v>
      </c>
      <c r="K47">
        <f t="shared" si="19"/>
        <v>127</v>
      </c>
      <c r="L47">
        <f t="shared" si="19"/>
        <v>0</v>
      </c>
      <c r="M47" s="7">
        <f t="shared" si="15"/>
        <v>8627.9804275199986</v>
      </c>
      <c r="N47" s="12">
        <f t="shared" si="20"/>
        <v>8763</v>
      </c>
      <c r="O47" t="str">
        <f t="shared" si="21"/>
        <v>223B</v>
      </c>
      <c r="P47" s="10">
        <v>8795</v>
      </c>
      <c r="Q47" s="8">
        <f t="shared" si="16"/>
        <v>134.81219417999998</v>
      </c>
      <c r="R47" s="9">
        <v>9</v>
      </c>
      <c r="S47">
        <f t="shared" si="22"/>
        <v>134.81219417999998</v>
      </c>
      <c r="T47">
        <f t="shared" si="23"/>
        <v>-1.47831048</v>
      </c>
      <c r="U47">
        <f t="shared" si="17"/>
        <v>-4.9464747400000002</v>
      </c>
      <c r="V47">
        <f t="shared" si="17"/>
        <v>12.115551080000001</v>
      </c>
      <c r="W47">
        <f t="shared" si="17"/>
        <v>60.976175990000002</v>
      </c>
      <c r="X47">
        <f t="shared" si="17"/>
        <v>60.976175990000002</v>
      </c>
      <c r="Y47">
        <f t="shared" si="17"/>
        <v>12.115551080000001</v>
      </c>
      <c r="Z47">
        <f t="shared" si="17"/>
        <v>-4.9464747400000002</v>
      </c>
      <c r="AA47">
        <f t="shared" si="17"/>
        <v>0</v>
      </c>
      <c r="AB47">
        <f t="shared" si="17"/>
        <v>0</v>
      </c>
    </row>
    <row r="48" spans="2:28" x14ac:dyDescent="0.45">
      <c r="C48" s="3">
        <v>127</v>
      </c>
      <c r="D48" s="2">
        <f t="shared" si="24"/>
        <v>7</v>
      </c>
      <c r="E48">
        <f t="shared" si="14"/>
        <v>127</v>
      </c>
      <c r="F48">
        <f t="shared" si="18"/>
        <v>127</v>
      </c>
      <c r="G48">
        <f t="shared" si="19"/>
        <v>127</v>
      </c>
      <c r="H48">
        <f t="shared" si="19"/>
        <v>127</v>
      </c>
      <c r="I48">
        <f t="shared" si="19"/>
        <v>127</v>
      </c>
      <c r="J48">
        <f t="shared" si="19"/>
        <v>127</v>
      </c>
      <c r="K48">
        <f t="shared" si="19"/>
        <v>127</v>
      </c>
      <c r="L48">
        <f t="shared" si="19"/>
        <v>127</v>
      </c>
      <c r="M48" s="7">
        <f t="shared" si="15"/>
        <v>8533.3685567999983</v>
      </c>
      <c r="N48" s="12">
        <f t="shared" si="20"/>
        <v>8636</v>
      </c>
      <c r="O48" t="str">
        <f t="shared" si="21"/>
        <v>21BC</v>
      </c>
      <c r="P48" s="10">
        <v>8668</v>
      </c>
      <c r="Q48" s="8">
        <f t="shared" si="16"/>
        <v>133.33388369999997</v>
      </c>
      <c r="R48" s="9">
        <v>7</v>
      </c>
      <c r="S48">
        <f t="shared" si="22"/>
        <v>133.33388369999997</v>
      </c>
      <c r="T48">
        <f t="shared" si="23"/>
        <v>-1.47831048</v>
      </c>
      <c r="U48">
        <f t="shared" si="17"/>
        <v>-4.9464747400000002</v>
      </c>
      <c r="V48">
        <f t="shared" si="17"/>
        <v>12.115551080000001</v>
      </c>
      <c r="W48">
        <f t="shared" si="17"/>
        <v>60.976175990000002</v>
      </c>
      <c r="X48">
        <f t="shared" si="17"/>
        <v>60.976175990000002</v>
      </c>
      <c r="Y48">
        <f t="shared" si="17"/>
        <v>12.115551080000001</v>
      </c>
      <c r="Z48">
        <f t="shared" si="17"/>
        <v>-4.9464747400000002</v>
      </c>
      <c r="AA48">
        <f t="shared" si="17"/>
        <v>-1.47831048</v>
      </c>
      <c r="AB48">
        <f t="shared" si="17"/>
        <v>0</v>
      </c>
    </row>
    <row r="49" spans="3:28" x14ac:dyDescent="0.45">
      <c r="C49" s="3">
        <v>127</v>
      </c>
      <c r="D49" s="2">
        <f t="shared" si="24"/>
        <v>8</v>
      </c>
      <c r="E49">
        <f t="shared" si="14"/>
        <v>127</v>
      </c>
      <c r="F49">
        <f t="shared" si="18"/>
        <v>127</v>
      </c>
      <c r="G49">
        <f t="shared" si="19"/>
        <v>127</v>
      </c>
      <c r="H49">
        <f t="shared" si="19"/>
        <v>127</v>
      </c>
      <c r="I49">
        <f t="shared" si="19"/>
        <v>127</v>
      </c>
      <c r="J49">
        <f t="shared" si="19"/>
        <v>127</v>
      </c>
      <c r="K49">
        <f t="shared" si="19"/>
        <v>127</v>
      </c>
      <c r="L49">
        <f t="shared" si="19"/>
        <v>127</v>
      </c>
      <c r="M49" s="7">
        <f t="shared" si="15"/>
        <v>8533.3685567999983</v>
      </c>
      <c r="N49" s="12">
        <f t="shared" si="20"/>
        <v>8636</v>
      </c>
      <c r="O49" t="str">
        <f t="shared" si="21"/>
        <v>21BC</v>
      </c>
      <c r="P49" s="10">
        <v>8668</v>
      </c>
      <c r="Q49" s="8">
        <f t="shared" ref="Q49:Q50" si="25">SUMPRODUCT($E$23:$L$23,E49:L49)</f>
        <v>133.33388369999997</v>
      </c>
      <c r="R49" s="9">
        <v>7</v>
      </c>
      <c r="S49">
        <f t="shared" si="22"/>
        <v>133.33388369999997</v>
      </c>
      <c r="T49">
        <f t="shared" si="23"/>
        <v>-1.47831048</v>
      </c>
      <c r="U49">
        <f t="shared" si="17"/>
        <v>-4.9464747400000002</v>
      </c>
      <c r="V49">
        <f t="shared" si="17"/>
        <v>12.115551080000001</v>
      </c>
      <c r="W49">
        <f t="shared" si="17"/>
        <v>60.976175990000002</v>
      </c>
      <c r="X49">
        <f t="shared" si="17"/>
        <v>60.976175990000002</v>
      </c>
      <c r="Y49">
        <f t="shared" si="17"/>
        <v>12.115551080000001</v>
      </c>
      <c r="Z49">
        <f t="shared" si="17"/>
        <v>-4.9464747400000002</v>
      </c>
      <c r="AA49">
        <f t="shared" si="17"/>
        <v>-1.47831048</v>
      </c>
      <c r="AB49">
        <f t="shared" si="17"/>
        <v>0</v>
      </c>
    </row>
    <row r="50" spans="3:28" x14ac:dyDescent="0.45">
      <c r="C50" s="3">
        <v>127</v>
      </c>
      <c r="D50" s="2">
        <f t="shared" si="24"/>
        <v>9</v>
      </c>
      <c r="E50">
        <f t="shared" si="14"/>
        <v>127</v>
      </c>
      <c r="F50">
        <f t="shared" si="18"/>
        <v>127</v>
      </c>
      <c r="G50">
        <f t="shared" si="19"/>
        <v>127</v>
      </c>
      <c r="H50">
        <f t="shared" si="19"/>
        <v>127</v>
      </c>
      <c r="I50">
        <f t="shared" si="19"/>
        <v>127</v>
      </c>
      <c r="J50">
        <f t="shared" si="19"/>
        <v>127</v>
      </c>
      <c r="K50">
        <f t="shared" si="19"/>
        <v>127</v>
      </c>
      <c r="L50">
        <f t="shared" si="19"/>
        <v>127</v>
      </c>
      <c r="M50" s="7">
        <f t="shared" si="15"/>
        <v>8533.3685567999983</v>
      </c>
      <c r="N50" s="12">
        <f t="shared" si="20"/>
        <v>8636</v>
      </c>
      <c r="O50" t="str">
        <f t="shared" si="21"/>
        <v>21BC</v>
      </c>
      <c r="P50" s="10">
        <v>8668</v>
      </c>
      <c r="Q50" s="8">
        <f t="shared" si="25"/>
        <v>133.33388369999997</v>
      </c>
      <c r="R50" s="9">
        <v>7</v>
      </c>
      <c r="S50">
        <f t="shared" si="22"/>
        <v>133.33388369999997</v>
      </c>
      <c r="T50">
        <f t="shared" si="23"/>
        <v>-1.47831048</v>
      </c>
      <c r="U50">
        <f t="shared" si="17"/>
        <v>-4.9464747400000002</v>
      </c>
      <c r="V50">
        <f t="shared" si="17"/>
        <v>12.115551080000001</v>
      </c>
      <c r="W50">
        <f t="shared" si="17"/>
        <v>60.976175990000002</v>
      </c>
      <c r="X50">
        <f t="shared" si="17"/>
        <v>60.976175990000002</v>
      </c>
      <c r="Y50">
        <f t="shared" si="17"/>
        <v>12.115551080000001</v>
      </c>
      <c r="Z50">
        <f t="shared" si="17"/>
        <v>-4.9464747400000002</v>
      </c>
      <c r="AA50">
        <f t="shared" si="17"/>
        <v>-1.47831048</v>
      </c>
      <c r="AB50">
        <f t="shared" si="17"/>
        <v>0</v>
      </c>
    </row>
    <row r="51" spans="3:28" x14ac:dyDescent="0.45">
      <c r="C51" s="3">
        <v>0</v>
      </c>
      <c r="D51" s="2">
        <f t="shared" si="24"/>
        <v>10</v>
      </c>
      <c r="E51">
        <f t="shared" si="14"/>
        <v>0</v>
      </c>
      <c r="F51">
        <f t="shared" si="18"/>
        <v>127</v>
      </c>
      <c r="G51">
        <f t="shared" si="19"/>
        <v>127</v>
      </c>
      <c r="H51">
        <f t="shared" si="19"/>
        <v>127</v>
      </c>
      <c r="I51">
        <f t="shared" si="19"/>
        <v>127</v>
      </c>
      <c r="J51">
        <f t="shared" si="19"/>
        <v>127</v>
      </c>
      <c r="K51">
        <f t="shared" si="19"/>
        <v>127</v>
      </c>
      <c r="L51">
        <f t="shared" si="19"/>
        <v>127</v>
      </c>
      <c r="M51" s="7">
        <f t="shared" si="15"/>
        <v>8627.9804275199986</v>
      </c>
      <c r="N51" s="12">
        <f t="shared" si="20"/>
        <v>8763</v>
      </c>
      <c r="O51" t="str">
        <f t="shared" si="21"/>
        <v>223B</v>
      </c>
      <c r="P51" s="10">
        <v>8795</v>
      </c>
      <c r="Q51" s="8">
        <f t="shared" si="16"/>
        <v>134.81219417999998</v>
      </c>
      <c r="R51" s="9">
        <v>9</v>
      </c>
      <c r="S51">
        <f t="shared" si="22"/>
        <v>134.81219417999998</v>
      </c>
      <c r="T51">
        <f t="shared" si="23"/>
        <v>0</v>
      </c>
      <c r="U51">
        <f t="shared" si="17"/>
        <v>-4.9464747400000002</v>
      </c>
      <c r="V51">
        <f t="shared" si="17"/>
        <v>12.115551080000001</v>
      </c>
      <c r="W51">
        <f t="shared" si="17"/>
        <v>60.976175990000002</v>
      </c>
      <c r="X51">
        <f t="shared" si="17"/>
        <v>60.976175990000002</v>
      </c>
      <c r="Y51">
        <f t="shared" si="17"/>
        <v>12.115551080000001</v>
      </c>
      <c r="Z51">
        <f t="shared" si="17"/>
        <v>-4.9464747400000002</v>
      </c>
      <c r="AA51">
        <f t="shared" si="17"/>
        <v>-1.47831048</v>
      </c>
      <c r="AB51">
        <f t="shared" si="17"/>
        <v>0</v>
      </c>
    </row>
    <row r="52" spans="3:28" x14ac:dyDescent="0.45">
      <c r="C52" s="3">
        <v>0</v>
      </c>
      <c r="D52" s="2">
        <f t="shared" si="24"/>
        <v>11</v>
      </c>
      <c r="E52">
        <f t="shared" ref="E52:E57" si="26">C52</f>
        <v>0</v>
      </c>
      <c r="F52">
        <f t="shared" ref="F52:F57" si="27">C51</f>
        <v>0</v>
      </c>
      <c r="G52">
        <f t="shared" ref="G52:G57" si="28">F51</f>
        <v>127</v>
      </c>
      <c r="H52">
        <f t="shared" ref="H52:H57" si="29">G51</f>
        <v>127</v>
      </c>
      <c r="I52">
        <f t="shared" ref="I52:I57" si="30">H51</f>
        <v>127</v>
      </c>
      <c r="J52">
        <f t="shared" ref="J52:J57" si="31">I51</f>
        <v>127</v>
      </c>
      <c r="K52">
        <f t="shared" ref="K52:K57" si="32">J51</f>
        <v>127</v>
      </c>
      <c r="L52">
        <f t="shared" ref="L52:L57" si="33">K51</f>
        <v>127</v>
      </c>
      <c r="M52" s="7">
        <f t="shared" ref="M52:M57" si="34">SUMPRODUCT($E$24:$L$24,E52:L52)</f>
        <v>8944.5548108799976</v>
      </c>
      <c r="N52" s="12">
        <f t="shared" ref="N52:N57" si="35">SUMPRODUCT($E$25:$L$25,E52:L52)</f>
        <v>9017</v>
      </c>
      <c r="O52" t="str">
        <f t="shared" ref="O52:O57" si="36">IF(N52&gt;0,DEC2HEX(ROUND(N52,0),4),DEC2HEX(65536+ROUND(N52,0)))</f>
        <v>2339</v>
      </c>
      <c r="P52" s="10">
        <v>9049</v>
      </c>
      <c r="Q52" s="8">
        <f t="shared" ref="Q52:Q57" si="37">SUMPRODUCT($E$23:$L$23,E52:L52)</f>
        <v>139.75866891999996</v>
      </c>
      <c r="R52" s="10">
        <v>13</v>
      </c>
      <c r="S52">
        <f t="shared" ref="S52:S55" si="38">SUM(T52:AB52)</f>
        <v>139.75866891999996</v>
      </c>
      <c r="T52">
        <f t="shared" ref="T52:T55" si="39">E$23*E52</f>
        <v>0</v>
      </c>
      <c r="U52">
        <f t="shared" ref="U52:U55" si="40">F$23*F52</f>
        <v>0</v>
      </c>
      <c r="V52">
        <f t="shared" ref="V52:V55" si="41">G$23*G52</f>
        <v>12.115551080000001</v>
      </c>
      <c r="W52">
        <f t="shared" ref="W52:W55" si="42">H$23*H52</f>
        <v>60.976175990000002</v>
      </c>
      <c r="X52">
        <f t="shared" ref="X52:X55" si="43">I$23*I52</f>
        <v>60.976175990000002</v>
      </c>
      <c r="Y52">
        <f t="shared" ref="Y52:Y55" si="44">J$23*J52</f>
        <v>12.115551080000001</v>
      </c>
      <c r="Z52">
        <f t="shared" ref="Z52:Z55" si="45">K$23*K52</f>
        <v>-4.9464747400000002</v>
      </c>
      <c r="AA52">
        <f t="shared" ref="AA52:AA55" si="46">L$23*L52</f>
        <v>-1.47831048</v>
      </c>
      <c r="AB52">
        <f t="shared" ref="AB52:AB55" si="47">M$23*M52</f>
        <v>0</v>
      </c>
    </row>
    <row r="53" spans="3:28" x14ac:dyDescent="0.45">
      <c r="C53" s="3">
        <v>0</v>
      </c>
      <c r="D53" s="2">
        <f t="shared" si="24"/>
        <v>12</v>
      </c>
      <c r="E53">
        <f t="shared" si="26"/>
        <v>0</v>
      </c>
      <c r="F53">
        <f t="shared" si="27"/>
        <v>0</v>
      </c>
      <c r="G53">
        <f t="shared" si="28"/>
        <v>0</v>
      </c>
      <c r="H53">
        <f t="shared" si="29"/>
        <v>127</v>
      </c>
      <c r="I53">
        <f t="shared" si="30"/>
        <v>127</v>
      </c>
      <c r="J53">
        <f t="shared" si="31"/>
        <v>127</v>
      </c>
      <c r="K53">
        <f t="shared" si="32"/>
        <v>127</v>
      </c>
      <c r="L53">
        <f t="shared" si="33"/>
        <v>127</v>
      </c>
      <c r="M53" s="7">
        <f t="shared" si="34"/>
        <v>8169.1595417599983</v>
      </c>
      <c r="N53" s="12">
        <f t="shared" si="35"/>
        <v>8255</v>
      </c>
      <c r="O53" t="str">
        <f t="shared" si="36"/>
        <v>203F</v>
      </c>
      <c r="P53" s="10">
        <v>8287</v>
      </c>
      <c r="Q53" s="8">
        <f t="shared" si="37"/>
        <v>127.64311783999997</v>
      </c>
      <c r="R53" s="10">
        <v>1</v>
      </c>
      <c r="S53">
        <f t="shared" si="38"/>
        <v>127.64311783999997</v>
      </c>
      <c r="T53">
        <f t="shared" si="39"/>
        <v>0</v>
      </c>
      <c r="U53">
        <f t="shared" si="40"/>
        <v>0</v>
      </c>
      <c r="V53">
        <f t="shared" si="41"/>
        <v>0</v>
      </c>
      <c r="W53">
        <f t="shared" si="42"/>
        <v>60.976175990000002</v>
      </c>
      <c r="X53">
        <f t="shared" si="43"/>
        <v>60.976175990000002</v>
      </c>
      <c r="Y53">
        <f t="shared" si="44"/>
        <v>12.115551080000001</v>
      </c>
      <c r="Z53">
        <f t="shared" si="45"/>
        <v>-4.9464747400000002</v>
      </c>
      <c r="AA53">
        <f t="shared" si="46"/>
        <v>-1.47831048</v>
      </c>
      <c r="AB53">
        <f t="shared" si="47"/>
        <v>0</v>
      </c>
    </row>
    <row r="54" spans="3:28" x14ac:dyDescent="0.45">
      <c r="C54" s="3">
        <v>0</v>
      </c>
      <c r="D54" s="2">
        <f t="shared" si="24"/>
        <v>13</v>
      </c>
      <c r="E54">
        <f t="shared" si="26"/>
        <v>0</v>
      </c>
      <c r="F54">
        <f t="shared" si="27"/>
        <v>0</v>
      </c>
      <c r="G54">
        <f t="shared" si="28"/>
        <v>0</v>
      </c>
      <c r="H54">
        <f t="shared" si="29"/>
        <v>0</v>
      </c>
      <c r="I54">
        <f t="shared" si="30"/>
        <v>127</v>
      </c>
      <c r="J54">
        <f t="shared" si="31"/>
        <v>127</v>
      </c>
      <c r="K54">
        <f t="shared" si="32"/>
        <v>127</v>
      </c>
      <c r="L54">
        <f t="shared" si="33"/>
        <v>127</v>
      </c>
      <c r="M54" s="7">
        <f t="shared" si="34"/>
        <v>4266.6842784</v>
      </c>
      <c r="N54" s="12">
        <f t="shared" si="35"/>
        <v>4318</v>
      </c>
      <c r="O54" t="str">
        <f t="shared" si="36"/>
        <v>10DE</v>
      </c>
      <c r="P54" s="10">
        <v>4350</v>
      </c>
      <c r="Q54" s="8">
        <f t="shared" si="37"/>
        <v>66.666941850000001</v>
      </c>
      <c r="R54" s="10">
        <v>67</v>
      </c>
      <c r="S54">
        <f t="shared" si="38"/>
        <v>66.666941850000001</v>
      </c>
      <c r="T54">
        <f t="shared" si="39"/>
        <v>0</v>
      </c>
      <c r="U54">
        <f t="shared" si="40"/>
        <v>0</v>
      </c>
      <c r="V54">
        <f t="shared" si="41"/>
        <v>0</v>
      </c>
      <c r="W54">
        <f t="shared" si="42"/>
        <v>0</v>
      </c>
      <c r="X54">
        <f t="shared" si="43"/>
        <v>60.976175990000002</v>
      </c>
      <c r="Y54">
        <f t="shared" si="44"/>
        <v>12.115551080000001</v>
      </c>
      <c r="Z54">
        <f t="shared" si="45"/>
        <v>-4.9464747400000002</v>
      </c>
      <c r="AA54">
        <f t="shared" si="46"/>
        <v>-1.47831048</v>
      </c>
      <c r="AB54">
        <f t="shared" si="47"/>
        <v>0</v>
      </c>
    </row>
    <row r="55" spans="3:28" x14ac:dyDescent="0.45">
      <c r="C55" s="3">
        <v>0</v>
      </c>
      <c r="D55" s="2">
        <f t="shared" si="24"/>
        <v>14</v>
      </c>
      <c r="E55">
        <f t="shared" si="26"/>
        <v>0</v>
      </c>
      <c r="F55">
        <f t="shared" si="27"/>
        <v>0</v>
      </c>
      <c r="G55">
        <f t="shared" si="28"/>
        <v>0</v>
      </c>
      <c r="H55">
        <f t="shared" si="29"/>
        <v>0</v>
      </c>
      <c r="I55">
        <f t="shared" si="30"/>
        <v>0</v>
      </c>
      <c r="J55">
        <f t="shared" si="31"/>
        <v>127</v>
      </c>
      <c r="K55">
        <f t="shared" si="32"/>
        <v>127</v>
      </c>
      <c r="L55">
        <f t="shared" si="33"/>
        <v>127</v>
      </c>
      <c r="M55" s="7">
        <f t="shared" si="34"/>
        <v>364.20901504000005</v>
      </c>
      <c r="N55" s="12">
        <f t="shared" si="35"/>
        <v>381</v>
      </c>
      <c r="O55" t="str">
        <f t="shared" si="36"/>
        <v>017D</v>
      </c>
      <c r="P55" s="10">
        <v>413</v>
      </c>
      <c r="Q55" s="8">
        <f t="shared" si="37"/>
        <v>5.6907658600000008</v>
      </c>
      <c r="R55" s="10">
        <v>6</v>
      </c>
      <c r="S55">
        <f t="shared" si="38"/>
        <v>5.6907658600000008</v>
      </c>
      <c r="T55">
        <f t="shared" si="39"/>
        <v>0</v>
      </c>
      <c r="U55">
        <f t="shared" si="40"/>
        <v>0</v>
      </c>
      <c r="V55">
        <f t="shared" si="41"/>
        <v>0</v>
      </c>
      <c r="W55">
        <f t="shared" si="42"/>
        <v>0</v>
      </c>
      <c r="X55">
        <f t="shared" si="43"/>
        <v>0</v>
      </c>
      <c r="Y55">
        <f t="shared" si="44"/>
        <v>12.115551080000001</v>
      </c>
      <c r="Z55">
        <f t="shared" si="45"/>
        <v>-4.9464747400000002</v>
      </c>
      <c r="AA55">
        <f t="shared" si="46"/>
        <v>-1.47831048</v>
      </c>
      <c r="AB55">
        <f t="shared" si="47"/>
        <v>0</v>
      </c>
    </row>
    <row r="56" spans="3:28" x14ac:dyDescent="0.45">
      <c r="C56" s="3">
        <v>0</v>
      </c>
      <c r="D56" s="2">
        <f t="shared" si="24"/>
        <v>15</v>
      </c>
      <c r="E56">
        <f t="shared" si="26"/>
        <v>0</v>
      </c>
      <c r="F56">
        <f t="shared" si="27"/>
        <v>0</v>
      </c>
      <c r="G56">
        <f t="shared" si="28"/>
        <v>0</v>
      </c>
      <c r="H56">
        <f t="shared" si="29"/>
        <v>0</v>
      </c>
      <c r="I56">
        <f t="shared" si="30"/>
        <v>0</v>
      </c>
      <c r="J56">
        <f t="shared" si="31"/>
        <v>0</v>
      </c>
      <c r="K56">
        <f t="shared" si="32"/>
        <v>127</v>
      </c>
      <c r="L56">
        <f t="shared" si="33"/>
        <v>127</v>
      </c>
      <c r="M56" s="7">
        <f t="shared" si="34"/>
        <v>-411.18625408000003</v>
      </c>
      <c r="N56" s="12">
        <f t="shared" si="35"/>
        <v>-381</v>
      </c>
      <c r="O56" t="str">
        <f t="shared" si="36"/>
        <v>FE83</v>
      </c>
      <c r="P56" s="10"/>
      <c r="Q56" s="8">
        <f t="shared" si="37"/>
        <v>-6.4247852200000004</v>
      </c>
      <c r="R56" s="10">
        <v>-6</v>
      </c>
    </row>
    <row r="57" spans="3:28" x14ac:dyDescent="0.45">
      <c r="C57" s="3">
        <v>0</v>
      </c>
      <c r="D57" s="2">
        <f t="shared" si="24"/>
        <v>16</v>
      </c>
      <c r="E57">
        <f t="shared" si="26"/>
        <v>0</v>
      </c>
      <c r="F57">
        <f t="shared" si="27"/>
        <v>0</v>
      </c>
      <c r="G57">
        <f t="shared" si="28"/>
        <v>0</v>
      </c>
      <c r="H57">
        <f t="shared" si="29"/>
        <v>0</v>
      </c>
      <c r="I57">
        <f t="shared" si="30"/>
        <v>0</v>
      </c>
      <c r="J57">
        <f t="shared" si="31"/>
        <v>0</v>
      </c>
      <c r="K57">
        <f t="shared" si="32"/>
        <v>0</v>
      </c>
      <c r="L57">
        <f t="shared" si="33"/>
        <v>127</v>
      </c>
      <c r="M57" s="7">
        <f t="shared" si="34"/>
        <v>-94.611870719999999</v>
      </c>
      <c r="N57" s="12">
        <f t="shared" si="35"/>
        <v>-127</v>
      </c>
      <c r="O57" t="str">
        <f t="shared" si="36"/>
        <v>FF81</v>
      </c>
      <c r="P57" s="10"/>
      <c r="Q57" s="8">
        <f t="shared" si="37"/>
        <v>-1.47831048</v>
      </c>
      <c r="R57" s="10">
        <v>-2</v>
      </c>
    </row>
    <row r="58" spans="3:28" x14ac:dyDescent="0.45">
      <c r="C58" s="3">
        <v>0</v>
      </c>
      <c r="D58" s="2">
        <f t="shared" si="24"/>
        <v>17</v>
      </c>
      <c r="E58">
        <f t="shared" ref="E58" si="48">C58</f>
        <v>0</v>
      </c>
      <c r="F58">
        <f t="shared" ref="F58" si="49">C57</f>
        <v>0</v>
      </c>
      <c r="G58">
        <f t="shared" ref="G58" si="50">F57</f>
        <v>0</v>
      </c>
      <c r="H58">
        <f t="shared" ref="H58" si="51">G57</f>
        <v>0</v>
      </c>
      <c r="I58">
        <f t="shared" ref="I58" si="52">H57</f>
        <v>0</v>
      </c>
      <c r="J58">
        <f t="shared" ref="J58" si="53">I57</f>
        <v>0</v>
      </c>
      <c r="K58">
        <f t="shared" ref="K58" si="54">J57</f>
        <v>0</v>
      </c>
      <c r="L58">
        <f t="shared" ref="L58" si="55">K57</f>
        <v>0</v>
      </c>
      <c r="M58" s="7">
        <f t="shared" ref="M58" si="56">SUMPRODUCT($E$24:$L$24,E58:L58)</f>
        <v>0</v>
      </c>
      <c r="N58" s="12">
        <f t="shared" ref="N58" si="57">SUMPRODUCT($E$25:$L$25,E58:L58)</f>
        <v>0</v>
      </c>
      <c r="O58" t="str">
        <f t="shared" ref="O58" si="58">IF(N58&gt;0,DEC2HEX(ROUND(N58,0),4),DEC2HEX(65536+ROUND(N58,0)))</f>
        <v>10000</v>
      </c>
      <c r="P58" s="10"/>
      <c r="Q58" s="8">
        <f t="shared" ref="Q58" si="59">SUMPRODUCT($E$23:$L$23,E58:L58)</f>
        <v>0</v>
      </c>
      <c r="R58" s="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E671D-8588-47E1-A7FA-32D51CA55BEC}">
  <dimension ref="B1:AB57"/>
  <sheetViews>
    <sheetView showGridLines="0" topLeftCell="A15" workbookViewId="0">
      <selection activeCell="R53" sqref="R45:R53"/>
    </sheetView>
  </sheetViews>
  <sheetFormatPr defaultRowHeight="14.25" x14ac:dyDescent="0.45"/>
  <cols>
    <col min="2" max="2" width="21.9296875" customWidth="1"/>
    <col min="3" max="3" width="9.53125" customWidth="1"/>
    <col min="4" max="4" width="4.796875" style="2" customWidth="1"/>
    <col min="5" max="12" width="14.9296875" customWidth="1"/>
    <col min="13" max="15" width="7.59765625" customWidth="1"/>
    <col min="16" max="16" width="10.33203125" style="2" customWidth="1"/>
    <col min="17" max="18" width="9.06640625" style="2"/>
  </cols>
  <sheetData>
    <row r="1" spans="2:4" ht="18" x14ac:dyDescent="0.55000000000000004">
      <c r="B1" s="5" t="s">
        <v>0</v>
      </c>
    </row>
    <row r="12" spans="2:4" ht="18" x14ac:dyDescent="0.55000000000000004">
      <c r="B12" s="5" t="s">
        <v>28</v>
      </c>
    </row>
    <row r="13" spans="2:4" x14ac:dyDescent="0.45">
      <c r="C13" t="str">
        <f>";Coeficientes: "&amp;E23&amp;", "&amp;F23&amp;", "&amp;G23&amp;", "&amp;H23&amp;", ..."</f>
        <v>;Coeficientes: 0, -0,03013118, 0,09445381, 0,49748757, ...</v>
      </c>
      <c r="D13"/>
    </row>
    <row r="14" spans="2:4" x14ac:dyDescent="0.45">
      <c r="C14" t="str">
        <f>";Coeficientes * 2^6: "&amp;E24&amp;", "&amp;F24&amp;", "&amp;G24&amp;", "&amp;H24&amp;", ..."</f>
        <v>;Coeficientes * 2^6: 0, -1,92839552, 6,04504384, 31,83920448, ...</v>
      </c>
      <c r="D14"/>
    </row>
    <row r="15" spans="2:4" x14ac:dyDescent="0.45">
      <c r="C15" t="str">
        <f>";Coeficientes * 2^6 redondeados: "&amp;E25&amp;", "&amp;F25&amp;", "&amp;G25&amp;", "&amp;H25&amp;", ..."</f>
        <v>;Coeficientes * 2^6 redondeados: 0, -2, 6, 32, ...</v>
      </c>
      <c r="D15"/>
    </row>
    <row r="16" spans="2:4" x14ac:dyDescent="0.45">
      <c r="C16" t="str">
        <f>";Coeficientes * 2^6 redondeados en complemento a 2: "&amp;E26&amp;", "&amp;F26&amp;", "&amp;G26&amp;", "&amp;H26&amp;", ..."</f>
        <v>;Coeficientes * 2^6 redondeados en complemento a 2: 0, 254, 6, 32, ...</v>
      </c>
      <c r="D16"/>
    </row>
    <row r="17" spans="2:28" x14ac:dyDescent="0.45">
      <c r="C17" t="s">
        <v>11</v>
      </c>
      <c r="D17"/>
    </row>
    <row r="18" spans="2:28" x14ac:dyDescent="0.45">
      <c r="C18" t="s">
        <v>12</v>
      </c>
      <c r="D18"/>
    </row>
    <row r="19" spans="2:28" x14ac:dyDescent="0.45">
      <c r="C19" t="str">
        <f>E26&amp;", "&amp;F26&amp;", "&amp;G26&amp;", "&amp;H26&amp;", "&amp;I26&amp;", "&amp;J26&amp;", "&amp;K26&amp;", "&amp;L26&amp;";"</f>
        <v>0, 254, 6, 32, 32, 6, 254, 0;</v>
      </c>
      <c r="D19"/>
    </row>
    <row r="21" spans="2:28" ht="18" x14ac:dyDescent="0.55000000000000004">
      <c r="B21" s="5" t="s">
        <v>22</v>
      </c>
    </row>
    <row r="22" spans="2:28" x14ac:dyDescent="0.45">
      <c r="E22" s="1" t="s">
        <v>2</v>
      </c>
      <c r="F22" s="1" t="s">
        <v>3</v>
      </c>
      <c r="G22" s="1" t="s">
        <v>4</v>
      </c>
      <c r="H22" s="1" t="s">
        <v>5</v>
      </c>
      <c r="I22" s="1" t="s">
        <v>6</v>
      </c>
      <c r="J22" s="1" t="s">
        <v>7</v>
      </c>
      <c r="K22" s="1" t="s">
        <v>8</v>
      </c>
      <c r="L22" s="1" t="s">
        <v>9</v>
      </c>
    </row>
    <row r="23" spans="2:28" x14ac:dyDescent="0.45">
      <c r="B23" s="4" t="s">
        <v>49</v>
      </c>
      <c r="E23" s="13">
        <v>0</v>
      </c>
      <c r="F23" s="13">
        <v>-3.013118E-2</v>
      </c>
      <c r="G23" s="13">
        <v>9.4453809999999999E-2</v>
      </c>
      <c r="H23" s="13">
        <v>0.49748756999999999</v>
      </c>
      <c r="I23" s="13">
        <f>H23</f>
        <v>0.49748756999999999</v>
      </c>
      <c r="J23" s="13">
        <f>G23</f>
        <v>9.4453809999999999E-2</v>
      </c>
      <c r="K23" s="13">
        <f>F23</f>
        <v>-3.013118E-2</v>
      </c>
      <c r="L23" s="13">
        <f>E23</f>
        <v>0</v>
      </c>
    </row>
    <row r="24" spans="2:28" x14ac:dyDescent="0.45">
      <c r="B24" s="4" t="s">
        <v>13</v>
      </c>
      <c r="E24">
        <f t="shared" ref="E24:L24" si="0">E23*2^6</f>
        <v>0</v>
      </c>
      <c r="F24">
        <f t="shared" si="0"/>
        <v>-1.92839552</v>
      </c>
      <c r="G24">
        <f t="shared" si="0"/>
        <v>6.0450438399999999</v>
      </c>
      <c r="H24">
        <f t="shared" si="0"/>
        <v>31.839204479999999</v>
      </c>
      <c r="I24">
        <f t="shared" si="0"/>
        <v>31.839204479999999</v>
      </c>
      <c r="J24">
        <f t="shared" si="0"/>
        <v>6.0450438399999999</v>
      </c>
      <c r="K24">
        <f t="shared" si="0"/>
        <v>-1.92839552</v>
      </c>
      <c r="L24">
        <f t="shared" si="0"/>
        <v>0</v>
      </c>
      <c r="O24" s="7"/>
      <c r="P24" s="8"/>
    </row>
    <row r="25" spans="2:28" x14ac:dyDescent="0.45">
      <c r="B25" s="4" t="s">
        <v>1</v>
      </c>
      <c r="E25">
        <f>ROUND(E24,0)</f>
        <v>0</v>
      </c>
      <c r="F25">
        <f t="shared" ref="F25:L25" si="1">ROUND(F24,0)</f>
        <v>-2</v>
      </c>
      <c r="G25">
        <f t="shared" si="1"/>
        <v>6</v>
      </c>
      <c r="H25">
        <f t="shared" si="1"/>
        <v>32</v>
      </c>
      <c r="I25">
        <f t="shared" si="1"/>
        <v>32</v>
      </c>
      <c r="J25">
        <f t="shared" si="1"/>
        <v>6</v>
      </c>
      <c r="K25">
        <f t="shared" si="1"/>
        <v>-2</v>
      </c>
      <c r="L25">
        <f t="shared" si="1"/>
        <v>0</v>
      </c>
    </row>
    <row r="26" spans="2:28" x14ac:dyDescent="0.45">
      <c r="B26" s="4" t="s">
        <v>47</v>
      </c>
      <c r="E26">
        <f>IF(E24&lt;0,256,0)+E25</f>
        <v>0</v>
      </c>
      <c r="F26">
        <f t="shared" ref="F26:L26" si="2">IF(F24&lt;0,256,0)+F25</f>
        <v>254</v>
      </c>
      <c r="G26">
        <f t="shared" si="2"/>
        <v>6</v>
      </c>
      <c r="H26">
        <f t="shared" si="2"/>
        <v>32</v>
      </c>
      <c r="I26">
        <f t="shared" si="2"/>
        <v>32</v>
      </c>
      <c r="J26">
        <f t="shared" si="2"/>
        <v>6</v>
      </c>
      <c r="K26">
        <f t="shared" si="2"/>
        <v>254</v>
      </c>
      <c r="L26">
        <f t="shared" si="2"/>
        <v>0</v>
      </c>
    </row>
    <row r="27" spans="2:28" x14ac:dyDescent="0.45">
      <c r="C27" s="6" t="s">
        <v>31</v>
      </c>
      <c r="D27" s="1" t="s">
        <v>10</v>
      </c>
      <c r="E27" s="4" t="s">
        <v>14</v>
      </c>
      <c r="F27" s="4" t="s">
        <v>15</v>
      </c>
      <c r="G27" s="4" t="s">
        <v>16</v>
      </c>
      <c r="H27" s="4" t="s">
        <v>17</v>
      </c>
      <c r="I27" s="4" t="s">
        <v>18</v>
      </c>
      <c r="J27" s="4" t="s">
        <v>19</v>
      </c>
      <c r="K27" s="4" t="s">
        <v>20</v>
      </c>
      <c r="L27" s="4" t="s">
        <v>21</v>
      </c>
      <c r="M27" s="4" t="s">
        <v>23</v>
      </c>
      <c r="N27" s="4" t="s">
        <v>30</v>
      </c>
      <c r="O27" t="s">
        <v>25</v>
      </c>
      <c r="P27" s="1" t="s">
        <v>26</v>
      </c>
      <c r="Q27" s="1" t="s">
        <v>24</v>
      </c>
      <c r="R27" s="1" t="s">
        <v>27</v>
      </c>
      <c r="S27" t="s">
        <v>29</v>
      </c>
    </row>
    <row r="28" spans="2:28" x14ac:dyDescent="0.45">
      <c r="C28" s="3">
        <v>100</v>
      </c>
      <c r="D28" s="2">
        <v>0</v>
      </c>
      <c r="E28">
        <f t="shared" ref="E28:E38" si="3">C28</f>
        <v>100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7">
        <f t="shared" ref="M28:M38" si="4">SUMPRODUCT($E$24:$L$24,E28:L28)</f>
        <v>0</v>
      </c>
      <c r="N28" s="12">
        <f>SUMPRODUCT($E$25:$L$25,E28:L28)</f>
        <v>0</v>
      </c>
      <c r="O28" t="str">
        <f>IF(N28&gt;0,DEC2HEX(ROUND(N28,0),4),DEC2HEX(65536+ROUND(N28,0)))</f>
        <v>10000</v>
      </c>
      <c r="P28" s="10"/>
      <c r="Q28" s="8">
        <f t="shared" ref="Q28:Q38" si="5">SUMPRODUCT($E$23:$L$23,E28:L28)</f>
        <v>0</v>
      </c>
      <c r="R28" s="11"/>
      <c r="S28">
        <f>SUM(T28:AB28)</f>
        <v>0</v>
      </c>
      <c r="T28">
        <f>E$23*E28</f>
        <v>0</v>
      </c>
      <c r="U28">
        <f t="shared" ref="U28:AB38" si="6">F$23*F28</f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2:28" x14ac:dyDescent="0.45">
      <c r="C29" s="3">
        <v>0</v>
      </c>
      <c r="D29" s="2">
        <f>D28+1</f>
        <v>1</v>
      </c>
      <c r="E29">
        <f t="shared" si="3"/>
        <v>0</v>
      </c>
      <c r="F29">
        <f t="shared" ref="F29:F38" si="7">C28</f>
        <v>100</v>
      </c>
      <c r="G29">
        <f t="shared" ref="G29:L38" si="8">F28</f>
        <v>0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 s="7">
        <f t="shared" si="4"/>
        <v>-192.839552</v>
      </c>
      <c r="N29" s="12">
        <f t="shared" ref="N29:N38" si="9">SUMPRODUCT($E$25:$L$25,E29:L29)</f>
        <v>-200</v>
      </c>
      <c r="O29" t="str">
        <f t="shared" ref="O29:O38" si="10">IF(N29&gt;0,DEC2HEX(ROUND(N29,0),4),DEC2HEX(65536+ROUND(N29,0)))</f>
        <v>FF38</v>
      </c>
      <c r="P29" s="10"/>
      <c r="Q29" s="8">
        <f t="shared" si="5"/>
        <v>-3.013118</v>
      </c>
      <c r="R29" s="11"/>
      <c r="S29">
        <f t="shared" ref="S29:S38" si="11">SUM(T29:AB29)</f>
        <v>-3.013118</v>
      </c>
      <c r="T29">
        <f t="shared" ref="T29:T38" si="12">E$23*E29</f>
        <v>0</v>
      </c>
      <c r="U29">
        <f t="shared" si="6"/>
        <v>-3.013118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2:28" x14ac:dyDescent="0.45">
      <c r="C30" s="3">
        <v>0</v>
      </c>
      <c r="D30" s="2">
        <f t="shared" ref="D30:D38" si="13">D29+1</f>
        <v>2</v>
      </c>
      <c r="E30">
        <f t="shared" si="3"/>
        <v>0</v>
      </c>
      <c r="F30">
        <f t="shared" si="7"/>
        <v>0</v>
      </c>
      <c r="G30">
        <f t="shared" si="8"/>
        <v>100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 s="7">
        <f t="shared" si="4"/>
        <v>604.50438399999996</v>
      </c>
      <c r="N30" s="12">
        <f t="shared" si="9"/>
        <v>600</v>
      </c>
      <c r="O30" t="str">
        <f t="shared" si="10"/>
        <v>0258</v>
      </c>
      <c r="P30" s="10"/>
      <c r="Q30" s="8">
        <f t="shared" si="5"/>
        <v>9.4453809999999994</v>
      </c>
      <c r="R30" s="11"/>
      <c r="S30">
        <f t="shared" si="11"/>
        <v>9.4453809999999994</v>
      </c>
      <c r="T30">
        <f t="shared" si="12"/>
        <v>0</v>
      </c>
      <c r="U30">
        <f t="shared" si="6"/>
        <v>0</v>
      </c>
      <c r="V30">
        <f t="shared" si="6"/>
        <v>9.4453809999999994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2:28" x14ac:dyDescent="0.45">
      <c r="C31" s="3">
        <v>0</v>
      </c>
      <c r="D31" s="2">
        <f t="shared" si="13"/>
        <v>3</v>
      </c>
      <c r="E31">
        <f t="shared" si="3"/>
        <v>0</v>
      </c>
      <c r="F31">
        <f t="shared" si="7"/>
        <v>0</v>
      </c>
      <c r="G31">
        <f t="shared" si="8"/>
        <v>0</v>
      </c>
      <c r="H31">
        <f t="shared" si="8"/>
        <v>100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 s="7">
        <f t="shared" si="4"/>
        <v>3183.9204479999999</v>
      </c>
      <c r="N31" s="12">
        <f t="shared" si="9"/>
        <v>3200</v>
      </c>
      <c r="O31" t="str">
        <f t="shared" si="10"/>
        <v>0C80</v>
      </c>
      <c r="P31" s="10"/>
      <c r="Q31" s="8">
        <f t="shared" si="5"/>
        <v>49.748756999999998</v>
      </c>
      <c r="R31" s="9"/>
      <c r="S31">
        <f t="shared" si="11"/>
        <v>49.748756999999998</v>
      </c>
      <c r="T31">
        <f t="shared" si="12"/>
        <v>0</v>
      </c>
      <c r="U31">
        <f t="shared" si="6"/>
        <v>0</v>
      </c>
      <c r="V31">
        <f t="shared" si="6"/>
        <v>0</v>
      </c>
      <c r="W31">
        <f t="shared" si="6"/>
        <v>49.748756999999998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2:28" x14ac:dyDescent="0.45">
      <c r="C32" s="3">
        <v>0</v>
      </c>
      <c r="D32" s="2">
        <f t="shared" si="13"/>
        <v>4</v>
      </c>
      <c r="E32">
        <f t="shared" si="3"/>
        <v>0</v>
      </c>
      <c r="F32">
        <f t="shared" si="7"/>
        <v>0</v>
      </c>
      <c r="G32">
        <f t="shared" si="8"/>
        <v>0</v>
      </c>
      <c r="H32">
        <f t="shared" si="8"/>
        <v>0</v>
      </c>
      <c r="I32">
        <f t="shared" si="8"/>
        <v>100</v>
      </c>
      <c r="J32">
        <f t="shared" si="8"/>
        <v>0</v>
      </c>
      <c r="K32">
        <f t="shared" si="8"/>
        <v>0</v>
      </c>
      <c r="L32">
        <f t="shared" si="8"/>
        <v>0</v>
      </c>
      <c r="M32" s="7">
        <f t="shared" si="4"/>
        <v>3183.9204479999999</v>
      </c>
      <c r="N32" s="12">
        <f t="shared" si="9"/>
        <v>3200</v>
      </c>
      <c r="O32" t="str">
        <f t="shared" si="10"/>
        <v>0C80</v>
      </c>
      <c r="P32" s="10"/>
      <c r="Q32" s="8">
        <f t="shared" si="5"/>
        <v>49.748756999999998</v>
      </c>
      <c r="R32" s="10"/>
      <c r="S32">
        <f t="shared" si="11"/>
        <v>49.748756999999998</v>
      </c>
      <c r="T32">
        <f t="shared" si="12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49.748756999999998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2:28" x14ac:dyDescent="0.45">
      <c r="C33" s="3">
        <v>0</v>
      </c>
      <c r="D33" s="2">
        <f t="shared" si="13"/>
        <v>5</v>
      </c>
      <c r="E33">
        <f t="shared" si="3"/>
        <v>0</v>
      </c>
      <c r="F33">
        <f t="shared" si="7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100</v>
      </c>
      <c r="K33">
        <f t="shared" si="8"/>
        <v>0</v>
      </c>
      <c r="L33">
        <f t="shared" si="8"/>
        <v>0</v>
      </c>
      <c r="M33" s="7">
        <f t="shared" si="4"/>
        <v>604.50438399999996</v>
      </c>
      <c r="N33" s="12">
        <f t="shared" si="9"/>
        <v>600</v>
      </c>
      <c r="O33" t="str">
        <f t="shared" si="10"/>
        <v>0258</v>
      </c>
      <c r="P33" s="10"/>
      <c r="Q33" s="8">
        <f t="shared" si="5"/>
        <v>9.4453809999999994</v>
      </c>
      <c r="R33" s="10"/>
      <c r="S33">
        <f t="shared" si="11"/>
        <v>9.4453809999999994</v>
      </c>
      <c r="T33">
        <f t="shared" si="12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9.4453809999999994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2:28" x14ac:dyDescent="0.45">
      <c r="C34" s="3">
        <v>0</v>
      </c>
      <c r="D34" s="2">
        <f t="shared" si="13"/>
        <v>6</v>
      </c>
      <c r="E34">
        <f t="shared" si="3"/>
        <v>0</v>
      </c>
      <c r="F34">
        <f t="shared" si="7"/>
        <v>0</v>
      </c>
      <c r="G34">
        <f t="shared" si="8"/>
        <v>0</v>
      </c>
      <c r="H34">
        <f t="shared" si="8"/>
        <v>0</v>
      </c>
      <c r="I34">
        <f t="shared" si="8"/>
        <v>0</v>
      </c>
      <c r="J34">
        <f t="shared" si="8"/>
        <v>0</v>
      </c>
      <c r="K34">
        <f t="shared" si="8"/>
        <v>100</v>
      </c>
      <c r="L34">
        <f t="shared" si="8"/>
        <v>0</v>
      </c>
      <c r="M34" s="7">
        <f t="shared" si="4"/>
        <v>-192.839552</v>
      </c>
      <c r="N34" s="12">
        <f t="shared" si="9"/>
        <v>-200</v>
      </c>
      <c r="O34" t="str">
        <f t="shared" si="10"/>
        <v>FF38</v>
      </c>
      <c r="P34" s="10"/>
      <c r="Q34" s="8">
        <f t="shared" si="5"/>
        <v>-3.013118</v>
      </c>
      <c r="R34" s="10"/>
      <c r="S34">
        <f t="shared" si="11"/>
        <v>-3.013118</v>
      </c>
      <c r="T34">
        <f t="shared" si="12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-3.013118</v>
      </c>
      <c r="AA34">
        <f t="shared" si="6"/>
        <v>0</v>
      </c>
      <c r="AB34">
        <f t="shared" si="6"/>
        <v>0</v>
      </c>
    </row>
    <row r="35" spans="2:28" x14ac:dyDescent="0.45">
      <c r="C35" s="3">
        <v>0</v>
      </c>
      <c r="D35" s="2">
        <f t="shared" si="13"/>
        <v>7</v>
      </c>
      <c r="E35">
        <f t="shared" si="3"/>
        <v>0</v>
      </c>
      <c r="F35">
        <f t="shared" si="7"/>
        <v>0</v>
      </c>
      <c r="G35">
        <f t="shared" si="8"/>
        <v>0</v>
      </c>
      <c r="H35">
        <f t="shared" si="8"/>
        <v>0</v>
      </c>
      <c r="I35">
        <f t="shared" si="8"/>
        <v>0</v>
      </c>
      <c r="J35">
        <f t="shared" si="8"/>
        <v>0</v>
      </c>
      <c r="K35">
        <f t="shared" si="8"/>
        <v>0</v>
      </c>
      <c r="L35">
        <f t="shared" si="8"/>
        <v>100</v>
      </c>
      <c r="M35" s="7">
        <f t="shared" si="4"/>
        <v>0</v>
      </c>
      <c r="N35" s="12">
        <f t="shared" si="9"/>
        <v>0</v>
      </c>
      <c r="O35" t="str">
        <f t="shared" si="10"/>
        <v>10000</v>
      </c>
      <c r="P35" s="10"/>
      <c r="Q35" s="8">
        <f t="shared" si="5"/>
        <v>0</v>
      </c>
      <c r="R35" s="10"/>
      <c r="S35">
        <f t="shared" si="11"/>
        <v>0</v>
      </c>
      <c r="T35">
        <f t="shared" si="12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2:28" x14ac:dyDescent="0.45">
      <c r="B36" s="4"/>
      <c r="C36" s="3">
        <v>0</v>
      </c>
      <c r="D36" s="2">
        <f t="shared" si="13"/>
        <v>8</v>
      </c>
      <c r="E36">
        <f t="shared" si="3"/>
        <v>0</v>
      </c>
      <c r="F36">
        <f t="shared" si="7"/>
        <v>0</v>
      </c>
      <c r="G36">
        <f t="shared" si="8"/>
        <v>0</v>
      </c>
      <c r="H36">
        <f t="shared" si="8"/>
        <v>0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0</v>
      </c>
      <c r="M36" s="7">
        <f t="shared" si="4"/>
        <v>0</v>
      </c>
      <c r="N36" s="12">
        <f t="shared" si="9"/>
        <v>0</v>
      </c>
      <c r="O36" t="str">
        <f t="shared" si="10"/>
        <v>10000</v>
      </c>
      <c r="P36" s="10"/>
      <c r="Q36" s="8">
        <f t="shared" si="5"/>
        <v>0</v>
      </c>
      <c r="R36" s="10"/>
      <c r="S36">
        <f t="shared" si="11"/>
        <v>0</v>
      </c>
      <c r="T36">
        <f t="shared" si="12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</row>
    <row r="37" spans="2:28" x14ac:dyDescent="0.45">
      <c r="B37" s="4"/>
      <c r="C37" s="3">
        <v>0</v>
      </c>
      <c r="D37" s="2">
        <f t="shared" si="13"/>
        <v>9</v>
      </c>
      <c r="E37">
        <f t="shared" si="3"/>
        <v>0</v>
      </c>
      <c r="F37">
        <f t="shared" si="7"/>
        <v>0</v>
      </c>
      <c r="G37">
        <f t="shared" si="8"/>
        <v>0</v>
      </c>
      <c r="H37">
        <f t="shared" si="8"/>
        <v>0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 s="7">
        <f t="shared" si="4"/>
        <v>0</v>
      </c>
      <c r="N37" s="12">
        <f t="shared" si="9"/>
        <v>0</v>
      </c>
      <c r="O37" t="str">
        <f t="shared" si="10"/>
        <v>10000</v>
      </c>
      <c r="P37" s="10"/>
      <c r="Q37" s="8">
        <f t="shared" si="5"/>
        <v>0</v>
      </c>
      <c r="R37" s="10"/>
      <c r="S37">
        <f t="shared" si="11"/>
        <v>0</v>
      </c>
      <c r="T37">
        <f t="shared" si="12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0</v>
      </c>
    </row>
    <row r="38" spans="2:28" x14ac:dyDescent="0.45">
      <c r="C38" s="3">
        <v>0</v>
      </c>
      <c r="D38" s="2">
        <f t="shared" si="13"/>
        <v>10</v>
      </c>
      <c r="E38">
        <f t="shared" si="3"/>
        <v>0</v>
      </c>
      <c r="F38">
        <f t="shared" si="7"/>
        <v>0</v>
      </c>
      <c r="G38">
        <f t="shared" si="8"/>
        <v>0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0</v>
      </c>
      <c r="L38">
        <f t="shared" si="8"/>
        <v>0</v>
      </c>
      <c r="M38" s="7">
        <f t="shared" si="4"/>
        <v>0</v>
      </c>
      <c r="N38" s="12">
        <f t="shared" si="9"/>
        <v>0</v>
      </c>
      <c r="O38" t="str">
        <f t="shared" si="10"/>
        <v>10000</v>
      </c>
      <c r="P38" s="10"/>
      <c r="Q38" s="8">
        <f t="shared" si="5"/>
        <v>0</v>
      </c>
      <c r="R38" s="10"/>
      <c r="S38">
        <f t="shared" si="11"/>
        <v>0</v>
      </c>
      <c r="T38">
        <f t="shared" si="12"/>
        <v>0</v>
      </c>
      <c r="U38">
        <f t="shared" si="6"/>
        <v>0</v>
      </c>
      <c r="V38">
        <f t="shared" si="6"/>
        <v>0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</row>
    <row r="40" spans="2:28" x14ac:dyDescent="0.45">
      <c r="C40" s="6" t="s">
        <v>32</v>
      </c>
      <c r="D40" s="1" t="s">
        <v>10</v>
      </c>
      <c r="E40" s="4" t="s">
        <v>14</v>
      </c>
      <c r="F40" s="4" t="s">
        <v>15</v>
      </c>
      <c r="G40" s="4" t="s">
        <v>16</v>
      </c>
      <c r="H40" s="4" t="s">
        <v>17</v>
      </c>
      <c r="I40" s="4" t="s">
        <v>18</v>
      </c>
      <c r="J40" s="4" t="s">
        <v>19</v>
      </c>
      <c r="K40" s="4" t="s">
        <v>20</v>
      </c>
      <c r="L40" s="4" t="s">
        <v>21</v>
      </c>
      <c r="M40" s="4" t="s">
        <v>23</v>
      </c>
      <c r="N40" s="4" t="s">
        <v>30</v>
      </c>
      <c r="O40" t="s">
        <v>25</v>
      </c>
      <c r="P40" s="1" t="s">
        <v>26</v>
      </c>
      <c r="Q40" s="1" t="s">
        <v>24</v>
      </c>
      <c r="R40" s="1" t="s">
        <v>27</v>
      </c>
      <c r="S40" t="s">
        <v>29</v>
      </c>
    </row>
    <row r="41" spans="2:28" x14ac:dyDescent="0.45">
      <c r="C41" s="3">
        <v>127</v>
      </c>
      <c r="D41" s="2">
        <v>0</v>
      </c>
      <c r="E41">
        <f t="shared" ref="E41:E51" si="14">C41</f>
        <v>127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7">
        <f t="shared" ref="M41:M51" si="15">SUMPRODUCT($E$24:$L$24,E41:L41)</f>
        <v>0</v>
      </c>
      <c r="N41" s="12">
        <f>SUMPRODUCT($E$25:$L$25,E41:L41)</f>
        <v>0</v>
      </c>
      <c r="O41" t="str">
        <f>IF(N41&gt;0,DEC2HEX(ROUND(N41,0),4),DEC2HEX(65536+ROUND(N41,0)))</f>
        <v>10000</v>
      </c>
      <c r="P41" s="10"/>
      <c r="Q41" s="8">
        <f t="shared" ref="Q41:Q51" si="16">SUMPRODUCT($E$23:$L$23,E41:L41)</f>
        <v>0</v>
      </c>
      <c r="R41" s="10">
        <v>0</v>
      </c>
      <c r="S41">
        <f>SUM(T41:AB41)</f>
        <v>0</v>
      </c>
      <c r="T41">
        <f>E$23*E41</f>
        <v>0</v>
      </c>
      <c r="U41">
        <f t="shared" ref="U41:AB51" si="17">F$23*F41</f>
        <v>0</v>
      </c>
      <c r="V41">
        <f t="shared" si="17"/>
        <v>0</v>
      </c>
      <c r="W41">
        <f t="shared" si="17"/>
        <v>0</v>
      </c>
      <c r="X41">
        <f t="shared" si="17"/>
        <v>0</v>
      </c>
      <c r="Y41">
        <f t="shared" si="17"/>
        <v>0</v>
      </c>
      <c r="Z41">
        <f t="shared" si="17"/>
        <v>0</v>
      </c>
      <c r="AA41">
        <f t="shared" si="17"/>
        <v>0</v>
      </c>
      <c r="AB41">
        <f t="shared" si="17"/>
        <v>0</v>
      </c>
    </row>
    <row r="42" spans="2:28" x14ac:dyDescent="0.45">
      <c r="C42" s="3">
        <v>127</v>
      </c>
      <c r="D42" s="2">
        <f>D41+1</f>
        <v>1</v>
      </c>
      <c r="E42">
        <f t="shared" si="14"/>
        <v>127</v>
      </c>
      <c r="F42">
        <f t="shared" ref="F42:F51" si="18">C41</f>
        <v>127</v>
      </c>
      <c r="G42">
        <f t="shared" ref="G42:L51" si="19">F41</f>
        <v>0</v>
      </c>
      <c r="H42">
        <f t="shared" si="19"/>
        <v>0</v>
      </c>
      <c r="I42">
        <f t="shared" si="19"/>
        <v>0</v>
      </c>
      <c r="J42">
        <f t="shared" si="19"/>
        <v>0</v>
      </c>
      <c r="K42">
        <f t="shared" si="19"/>
        <v>0</v>
      </c>
      <c r="L42">
        <f t="shared" si="19"/>
        <v>0</v>
      </c>
      <c r="M42" s="7">
        <f t="shared" si="15"/>
        <v>-244.90623103999999</v>
      </c>
      <c r="N42" s="12">
        <f t="shared" ref="N42:N51" si="20">SUMPRODUCT($E$25:$L$25,E42:L42)</f>
        <v>-254</v>
      </c>
      <c r="O42" t="str">
        <f t="shared" ref="O42:O51" si="21">IF(N42&gt;0,DEC2HEX(ROUND(N42,0),4),DEC2HEX(65536+ROUND(N42,0)))</f>
        <v>FF02</v>
      </c>
      <c r="P42" s="10"/>
      <c r="Q42" s="8">
        <f t="shared" si="16"/>
        <v>-3.8266598599999999</v>
      </c>
      <c r="R42" s="10">
        <v>-4</v>
      </c>
      <c r="S42">
        <f t="shared" ref="S42:S51" si="22">SUM(T42:AB42)</f>
        <v>-3.8266598599999999</v>
      </c>
      <c r="T42">
        <f t="shared" ref="T42:T51" si="23">E$23*E42</f>
        <v>0</v>
      </c>
      <c r="U42">
        <f t="shared" si="17"/>
        <v>-3.8266598599999999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</row>
    <row r="43" spans="2:28" x14ac:dyDescent="0.45">
      <c r="C43" s="3">
        <v>127</v>
      </c>
      <c r="D43" s="2">
        <f t="shared" ref="D43:D57" si="24">D42+1</f>
        <v>2</v>
      </c>
      <c r="E43">
        <f t="shared" si="14"/>
        <v>127</v>
      </c>
      <c r="F43">
        <f t="shared" si="18"/>
        <v>127</v>
      </c>
      <c r="G43">
        <f t="shared" si="19"/>
        <v>127</v>
      </c>
      <c r="H43">
        <f t="shared" si="19"/>
        <v>0</v>
      </c>
      <c r="I43">
        <f t="shared" si="19"/>
        <v>0</v>
      </c>
      <c r="J43">
        <f t="shared" si="19"/>
        <v>0</v>
      </c>
      <c r="K43">
        <f t="shared" si="19"/>
        <v>0</v>
      </c>
      <c r="L43">
        <f t="shared" si="19"/>
        <v>0</v>
      </c>
      <c r="M43" s="7">
        <f t="shared" si="15"/>
        <v>522.81433664000008</v>
      </c>
      <c r="N43" s="12">
        <f t="shared" si="20"/>
        <v>508</v>
      </c>
      <c r="O43" t="str">
        <f t="shared" si="21"/>
        <v>01FC</v>
      </c>
      <c r="P43" s="10"/>
      <c r="Q43" s="8">
        <f t="shared" si="16"/>
        <v>8.1689740100000012</v>
      </c>
      <c r="R43" s="10">
        <v>8</v>
      </c>
      <c r="S43">
        <f t="shared" si="22"/>
        <v>8.1689740100000012</v>
      </c>
      <c r="T43">
        <f t="shared" si="23"/>
        <v>0</v>
      </c>
      <c r="U43">
        <f t="shared" si="17"/>
        <v>-3.8266598599999999</v>
      </c>
      <c r="V43">
        <f t="shared" si="17"/>
        <v>11.995633870000001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0</v>
      </c>
      <c r="AA43">
        <f t="shared" si="17"/>
        <v>0</v>
      </c>
      <c r="AB43">
        <f t="shared" si="17"/>
        <v>0</v>
      </c>
    </row>
    <row r="44" spans="2:28" x14ac:dyDescent="0.45">
      <c r="C44" s="3">
        <v>127</v>
      </c>
      <c r="D44" s="2">
        <f t="shared" si="24"/>
        <v>3</v>
      </c>
      <c r="E44">
        <f t="shared" si="14"/>
        <v>127</v>
      </c>
      <c r="F44">
        <f t="shared" si="18"/>
        <v>127</v>
      </c>
      <c r="G44">
        <f t="shared" si="19"/>
        <v>127</v>
      </c>
      <c r="H44">
        <f t="shared" si="19"/>
        <v>127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 s="7">
        <f t="shared" si="15"/>
        <v>4566.3933056000005</v>
      </c>
      <c r="N44" s="12">
        <f t="shared" si="20"/>
        <v>4572</v>
      </c>
      <c r="O44" t="str">
        <f t="shared" si="21"/>
        <v>11DC</v>
      </c>
      <c r="P44" s="10"/>
      <c r="Q44" s="8">
        <f t="shared" si="16"/>
        <v>71.349895400000008</v>
      </c>
      <c r="R44" s="10">
        <v>71</v>
      </c>
      <c r="S44">
        <f t="shared" si="22"/>
        <v>71.349895400000008</v>
      </c>
      <c r="T44">
        <f t="shared" si="23"/>
        <v>0</v>
      </c>
      <c r="U44">
        <f t="shared" si="17"/>
        <v>-3.8266598599999999</v>
      </c>
      <c r="V44">
        <f t="shared" si="17"/>
        <v>11.995633870000001</v>
      </c>
      <c r="W44">
        <f t="shared" si="17"/>
        <v>63.180921390000002</v>
      </c>
      <c r="X44">
        <f t="shared" si="17"/>
        <v>0</v>
      </c>
      <c r="Y44">
        <f t="shared" si="17"/>
        <v>0</v>
      </c>
      <c r="Z44">
        <f t="shared" si="17"/>
        <v>0</v>
      </c>
      <c r="AA44">
        <f t="shared" si="17"/>
        <v>0</v>
      </c>
      <c r="AB44">
        <f t="shared" si="17"/>
        <v>0</v>
      </c>
    </row>
    <row r="45" spans="2:28" x14ac:dyDescent="0.45">
      <c r="C45" s="3">
        <v>127</v>
      </c>
      <c r="D45" s="2">
        <f t="shared" si="24"/>
        <v>4</v>
      </c>
      <c r="E45">
        <f t="shared" si="14"/>
        <v>127</v>
      </c>
      <c r="F45">
        <f t="shared" si="18"/>
        <v>127</v>
      </c>
      <c r="G45">
        <f t="shared" si="19"/>
        <v>127</v>
      </c>
      <c r="H45">
        <f t="shared" si="19"/>
        <v>127</v>
      </c>
      <c r="I45">
        <f t="shared" si="19"/>
        <v>127</v>
      </c>
      <c r="J45">
        <f t="shared" si="19"/>
        <v>0</v>
      </c>
      <c r="K45">
        <f t="shared" si="19"/>
        <v>0</v>
      </c>
      <c r="L45">
        <f t="shared" si="19"/>
        <v>0</v>
      </c>
      <c r="M45" s="7">
        <f t="shared" si="15"/>
        <v>8609.9722745600011</v>
      </c>
      <c r="N45" s="12">
        <f t="shared" si="20"/>
        <v>8636</v>
      </c>
      <c r="O45" t="str">
        <f t="shared" si="21"/>
        <v>21BC</v>
      </c>
      <c r="P45" s="10"/>
      <c r="Q45" s="8">
        <f t="shared" si="16"/>
        <v>134.53081679000002</v>
      </c>
      <c r="R45" s="9">
        <v>7</v>
      </c>
      <c r="S45">
        <f t="shared" si="22"/>
        <v>134.53081679000002</v>
      </c>
      <c r="T45">
        <f t="shared" si="23"/>
        <v>0</v>
      </c>
      <c r="U45">
        <f t="shared" si="17"/>
        <v>-3.8266598599999999</v>
      </c>
      <c r="V45">
        <f t="shared" si="17"/>
        <v>11.995633870000001</v>
      </c>
      <c r="W45">
        <f t="shared" si="17"/>
        <v>63.180921390000002</v>
      </c>
      <c r="X45">
        <f t="shared" si="17"/>
        <v>63.180921390000002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0</v>
      </c>
    </row>
    <row r="46" spans="2:28" x14ac:dyDescent="0.45">
      <c r="C46" s="3">
        <v>127</v>
      </c>
      <c r="D46" s="2">
        <f t="shared" si="24"/>
        <v>5</v>
      </c>
      <c r="E46">
        <f t="shared" si="14"/>
        <v>127</v>
      </c>
      <c r="F46">
        <f t="shared" si="18"/>
        <v>127</v>
      </c>
      <c r="G46">
        <f t="shared" si="19"/>
        <v>127</v>
      </c>
      <c r="H46">
        <f t="shared" si="19"/>
        <v>127</v>
      </c>
      <c r="I46">
        <f t="shared" si="19"/>
        <v>127</v>
      </c>
      <c r="J46">
        <f t="shared" si="19"/>
        <v>127</v>
      </c>
      <c r="K46">
        <f t="shared" si="19"/>
        <v>0</v>
      </c>
      <c r="L46">
        <f t="shared" si="19"/>
        <v>0</v>
      </c>
      <c r="M46" s="7">
        <f t="shared" si="15"/>
        <v>9377.6928422400015</v>
      </c>
      <c r="N46" s="12">
        <f t="shared" si="20"/>
        <v>9398</v>
      </c>
      <c r="O46" t="str">
        <f t="shared" si="21"/>
        <v>24B6</v>
      </c>
      <c r="P46" s="10"/>
      <c r="Q46" s="8">
        <f t="shared" si="16"/>
        <v>146.52645066000002</v>
      </c>
      <c r="R46" s="9">
        <v>19</v>
      </c>
      <c r="S46">
        <f t="shared" si="22"/>
        <v>146.52645066000002</v>
      </c>
      <c r="T46">
        <f t="shared" si="23"/>
        <v>0</v>
      </c>
      <c r="U46">
        <f t="shared" si="17"/>
        <v>-3.8266598599999999</v>
      </c>
      <c r="V46">
        <f t="shared" si="17"/>
        <v>11.995633870000001</v>
      </c>
      <c r="W46">
        <f t="shared" si="17"/>
        <v>63.180921390000002</v>
      </c>
      <c r="X46">
        <f t="shared" si="17"/>
        <v>63.180921390000002</v>
      </c>
      <c r="Y46">
        <f t="shared" si="17"/>
        <v>11.995633870000001</v>
      </c>
      <c r="Z46">
        <f t="shared" si="17"/>
        <v>0</v>
      </c>
      <c r="AA46">
        <f t="shared" si="17"/>
        <v>0</v>
      </c>
      <c r="AB46">
        <f t="shared" si="17"/>
        <v>0</v>
      </c>
    </row>
    <row r="47" spans="2:28" x14ac:dyDescent="0.45">
      <c r="C47" s="3">
        <v>127</v>
      </c>
      <c r="D47" s="2">
        <f t="shared" si="24"/>
        <v>6</v>
      </c>
      <c r="E47">
        <f t="shared" si="14"/>
        <v>127</v>
      </c>
      <c r="F47">
        <f t="shared" si="18"/>
        <v>127</v>
      </c>
      <c r="G47">
        <f t="shared" si="19"/>
        <v>127</v>
      </c>
      <c r="H47">
        <f t="shared" si="19"/>
        <v>127</v>
      </c>
      <c r="I47">
        <f t="shared" si="19"/>
        <v>127</v>
      </c>
      <c r="J47">
        <f t="shared" si="19"/>
        <v>127</v>
      </c>
      <c r="K47">
        <f t="shared" si="19"/>
        <v>127</v>
      </c>
      <c r="L47">
        <f t="shared" si="19"/>
        <v>0</v>
      </c>
      <c r="M47" s="7">
        <f t="shared" si="15"/>
        <v>9132.7866112000011</v>
      </c>
      <c r="N47" s="12">
        <f t="shared" si="20"/>
        <v>9144</v>
      </c>
      <c r="O47" t="str">
        <f t="shared" si="21"/>
        <v>23B8</v>
      </c>
      <c r="P47" s="10"/>
      <c r="Q47" s="8">
        <f t="shared" si="16"/>
        <v>142.69979080000002</v>
      </c>
      <c r="R47" s="9">
        <v>15</v>
      </c>
      <c r="S47">
        <f t="shared" si="22"/>
        <v>142.69979080000002</v>
      </c>
      <c r="T47">
        <f t="shared" si="23"/>
        <v>0</v>
      </c>
      <c r="U47">
        <f t="shared" si="17"/>
        <v>-3.8266598599999999</v>
      </c>
      <c r="V47">
        <f t="shared" si="17"/>
        <v>11.995633870000001</v>
      </c>
      <c r="W47">
        <f t="shared" si="17"/>
        <v>63.180921390000002</v>
      </c>
      <c r="X47">
        <f t="shared" si="17"/>
        <v>63.180921390000002</v>
      </c>
      <c r="Y47">
        <f t="shared" si="17"/>
        <v>11.995633870000001</v>
      </c>
      <c r="Z47">
        <f t="shared" si="17"/>
        <v>-3.8266598599999999</v>
      </c>
      <c r="AA47">
        <f t="shared" si="17"/>
        <v>0</v>
      </c>
      <c r="AB47">
        <f t="shared" si="17"/>
        <v>0</v>
      </c>
    </row>
    <row r="48" spans="2:28" x14ac:dyDescent="0.45">
      <c r="C48" s="3">
        <v>127</v>
      </c>
      <c r="D48" s="2">
        <f t="shared" si="24"/>
        <v>7</v>
      </c>
      <c r="E48">
        <f t="shared" si="14"/>
        <v>127</v>
      </c>
      <c r="F48">
        <f t="shared" si="18"/>
        <v>127</v>
      </c>
      <c r="G48">
        <f t="shared" si="19"/>
        <v>127</v>
      </c>
      <c r="H48">
        <f t="shared" si="19"/>
        <v>127</v>
      </c>
      <c r="I48">
        <f t="shared" si="19"/>
        <v>127</v>
      </c>
      <c r="J48">
        <f t="shared" si="19"/>
        <v>127</v>
      </c>
      <c r="K48">
        <f t="shared" si="19"/>
        <v>127</v>
      </c>
      <c r="L48">
        <f t="shared" si="19"/>
        <v>127</v>
      </c>
      <c r="M48" s="7">
        <f t="shared" si="15"/>
        <v>9132.7866112000011</v>
      </c>
      <c r="N48" s="12">
        <f t="shared" si="20"/>
        <v>9144</v>
      </c>
      <c r="O48" t="str">
        <f t="shared" si="21"/>
        <v>23B8</v>
      </c>
      <c r="P48" s="10"/>
      <c r="Q48" s="8">
        <f t="shared" si="16"/>
        <v>142.69979080000002</v>
      </c>
      <c r="R48" s="9">
        <v>15</v>
      </c>
      <c r="S48">
        <f t="shared" si="22"/>
        <v>142.69979080000002</v>
      </c>
      <c r="T48">
        <f t="shared" si="23"/>
        <v>0</v>
      </c>
      <c r="U48">
        <f t="shared" si="17"/>
        <v>-3.8266598599999999</v>
      </c>
      <c r="V48">
        <f t="shared" si="17"/>
        <v>11.995633870000001</v>
      </c>
      <c r="W48">
        <f t="shared" si="17"/>
        <v>63.180921390000002</v>
      </c>
      <c r="X48">
        <f t="shared" si="17"/>
        <v>63.180921390000002</v>
      </c>
      <c r="Y48">
        <f t="shared" si="17"/>
        <v>11.995633870000001</v>
      </c>
      <c r="Z48">
        <f t="shared" si="17"/>
        <v>-3.8266598599999999</v>
      </c>
      <c r="AA48">
        <f t="shared" si="17"/>
        <v>0</v>
      </c>
      <c r="AB48">
        <f t="shared" si="17"/>
        <v>0</v>
      </c>
    </row>
    <row r="49" spans="3:28" x14ac:dyDescent="0.45">
      <c r="C49" s="3">
        <v>127</v>
      </c>
      <c r="D49" s="2">
        <f t="shared" si="24"/>
        <v>8</v>
      </c>
      <c r="E49">
        <f t="shared" si="14"/>
        <v>127</v>
      </c>
      <c r="F49">
        <f t="shared" si="18"/>
        <v>127</v>
      </c>
      <c r="G49">
        <f t="shared" si="19"/>
        <v>127</v>
      </c>
      <c r="H49">
        <f t="shared" si="19"/>
        <v>127</v>
      </c>
      <c r="I49">
        <f t="shared" si="19"/>
        <v>127</v>
      </c>
      <c r="J49">
        <f t="shared" si="19"/>
        <v>127</v>
      </c>
      <c r="K49">
        <f t="shared" si="19"/>
        <v>127</v>
      </c>
      <c r="L49">
        <f t="shared" si="19"/>
        <v>127</v>
      </c>
      <c r="M49" s="7">
        <f t="shared" si="15"/>
        <v>9132.7866112000011</v>
      </c>
      <c r="N49" s="12">
        <f t="shared" si="20"/>
        <v>9144</v>
      </c>
      <c r="O49" t="str">
        <f t="shared" si="21"/>
        <v>23B8</v>
      </c>
      <c r="P49" s="10"/>
      <c r="Q49" s="8">
        <f t="shared" si="16"/>
        <v>142.69979080000002</v>
      </c>
      <c r="R49" s="9">
        <v>15</v>
      </c>
      <c r="S49">
        <f t="shared" si="22"/>
        <v>142.69979080000002</v>
      </c>
      <c r="T49">
        <f t="shared" si="23"/>
        <v>0</v>
      </c>
      <c r="U49">
        <f t="shared" si="17"/>
        <v>-3.8266598599999999</v>
      </c>
      <c r="V49">
        <f t="shared" si="17"/>
        <v>11.995633870000001</v>
      </c>
      <c r="W49">
        <f t="shared" si="17"/>
        <v>63.180921390000002</v>
      </c>
      <c r="X49">
        <f t="shared" si="17"/>
        <v>63.180921390000002</v>
      </c>
      <c r="Y49">
        <f t="shared" si="17"/>
        <v>11.995633870000001</v>
      </c>
      <c r="Z49">
        <f t="shared" si="17"/>
        <v>-3.8266598599999999</v>
      </c>
      <c r="AA49">
        <f t="shared" si="17"/>
        <v>0</v>
      </c>
      <c r="AB49">
        <f t="shared" si="17"/>
        <v>0</v>
      </c>
    </row>
    <row r="50" spans="3:28" x14ac:dyDescent="0.45">
      <c r="C50" s="3">
        <v>127</v>
      </c>
      <c r="D50" s="2">
        <f t="shared" si="24"/>
        <v>9</v>
      </c>
      <c r="E50">
        <f t="shared" si="14"/>
        <v>127</v>
      </c>
      <c r="F50">
        <f t="shared" si="18"/>
        <v>127</v>
      </c>
      <c r="G50">
        <f t="shared" si="19"/>
        <v>127</v>
      </c>
      <c r="H50">
        <f t="shared" si="19"/>
        <v>127</v>
      </c>
      <c r="I50">
        <f t="shared" si="19"/>
        <v>127</v>
      </c>
      <c r="J50">
        <f t="shared" si="19"/>
        <v>127</v>
      </c>
      <c r="K50">
        <f t="shared" si="19"/>
        <v>127</v>
      </c>
      <c r="L50">
        <f t="shared" si="19"/>
        <v>127</v>
      </c>
      <c r="M50" s="7">
        <f t="shared" si="15"/>
        <v>9132.7866112000011</v>
      </c>
      <c r="N50" s="12">
        <f t="shared" si="20"/>
        <v>9144</v>
      </c>
      <c r="O50" t="str">
        <f t="shared" si="21"/>
        <v>23B8</v>
      </c>
      <c r="P50" s="10"/>
      <c r="Q50" s="8">
        <f t="shared" si="16"/>
        <v>142.69979080000002</v>
      </c>
      <c r="R50" s="9">
        <v>15</v>
      </c>
      <c r="S50">
        <f t="shared" si="22"/>
        <v>142.69979080000002</v>
      </c>
      <c r="T50">
        <f t="shared" si="23"/>
        <v>0</v>
      </c>
      <c r="U50">
        <f t="shared" si="17"/>
        <v>-3.8266598599999999</v>
      </c>
      <c r="V50">
        <f t="shared" si="17"/>
        <v>11.995633870000001</v>
      </c>
      <c r="W50">
        <f t="shared" si="17"/>
        <v>63.180921390000002</v>
      </c>
      <c r="X50">
        <f t="shared" si="17"/>
        <v>63.180921390000002</v>
      </c>
      <c r="Y50">
        <f t="shared" si="17"/>
        <v>11.995633870000001</v>
      </c>
      <c r="Z50">
        <f t="shared" si="17"/>
        <v>-3.8266598599999999</v>
      </c>
      <c r="AA50">
        <f t="shared" si="17"/>
        <v>0</v>
      </c>
      <c r="AB50">
        <f t="shared" si="17"/>
        <v>0</v>
      </c>
    </row>
    <row r="51" spans="3:28" x14ac:dyDescent="0.45">
      <c r="C51" s="3">
        <v>0</v>
      </c>
      <c r="D51" s="2">
        <f t="shared" si="24"/>
        <v>10</v>
      </c>
      <c r="E51">
        <f t="shared" si="14"/>
        <v>0</v>
      </c>
      <c r="F51">
        <f t="shared" si="18"/>
        <v>127</v>
      </c>
      <c r="G51">
        <f t="shared" si="19"/>
        <v>127</v>
      </c>
      <c r="H51">
        <f t="shared" si="19"/>
        <v>127</v>
      </c>
      <c r="I51">
        <f t="shared" si="19"/>
        <v>127</v>
      </c>
      <c r="J51">
        <f t="shared" si="19"/>
        <v>127</v>
      </c>
      <c r="K51">
        <f t="shared" si="19"/>
        <v>127</v>
      </c>
      <c r="L51">
        <f t="shared" si="19"/>
        <v>127</v>
      </c>
      <c r="M51" s="7">
        <f t="shared" si="15"/>
        <v>9132.7866112000011</v>
      </c>
      <c r="N51" s="12">
        <f t="shared" si="20"/>
        <v>9144</v>
      </c>
      <c r="O51" t="str">
        <f t="shared" si="21"/>
        <v>23B8</v>
      </c>
      <c r="P51" s="10"/>
      <c r="Q51" s="8">
        <f t="shared" si="16"/>
        <v>142.69979080000002</v>
      </c>
      <c r="R51" s="9">
        <v>15</v>
      </c>
      <c r="S51">
        <f t="shared" si="22"/>
        <v>142.69979080000002</v>
      </c>
      <c r="T51">
        <f t="shared" si="23"/>
        <v>0</v>
      </c>
      <c r="U51">
        <f t="shared" si="17"/>
        <v>-3.8266598599999999</v>
      </c>
      <c r="V51">
        <f t="shared" si="17"/>
        <v>11.995633870000001</v>
      </c>
      <c r="W51">
        <f t="shared" si="17"/>
        <v>63.180921390000002</v>
      </c>
      <c r="X51">
        <f t="shared" si="17"/>
        <v>63.180921390000002</v>
      </c>
      <c r="Y51">
        <f t="shared" si="17"/>
        <v>11.995633870000001</v>
      </c>
      <c r="Z51">
        <f t="shared" si="17"/>
        <v>-3.8266598599999999</v>
      </c>
      <c r="AA51">
        <f t="shared" si="17"/>
        <v>0</v>
      </c>
      <c r="AB51">
        <f t="shared" si="17"/>
        <v>0</v>
      </c>
    </row>
    <row r="52" spans="3:28" x14ac:dyDescent="0.45">
      <c r="C52" s="3">
        <v>0</v>
      </c>
      <c r="D52" s="2">
        <f t="shared" si="24"/>
        <v>11</v>
      </c>
      <c r="E52">
        <f t="shared" ref="E52:E55" si="25">C52</f>
        <v>0</v>
      </c>
      <c r="F52">
        <f t="shared" ref="F52:F55" si="26">C51</f>
        <v>0</v>
      </c>
      <c r="G52">
        <f t="shared" ref="G52:G55" si="27">F51</f>
        <v>127</v>
      </c>
      <c r="H52">
        <f t="shared" ref="H52:H55" si="28">G51</f>
        <v>127</v>
      </c>
      <c r="I52">
        <f t="shared" ref="I52:I55" si="29">H51</f>
        <v>127</v>
      </c>
      <c r="J52">
        <f t="shared" ref="J52:J55" si="30">I51</f>
        <v>127</v>
      </c>
      <c r="K52">
        <f t="shared" ref="K52:K55" si="31">J51</f>
        <v>127</v>
      </c>
      <c r="L52">
        <f t="shared" ref="L52:L55" si="32">K51</f>
        <v>127</v>
      </c>
      <c r="M52" s="7">
        <f t="shared" ref="M52:M55" si="33">SUMPRODUCT($E$24:$L$24,E52:L52)</f>
        <v>9377.6928422399997</v>
      </c>
      <c r="N52" s="12">
        <f t="shared" ref="N52:N55" si="34">SUMPRODUCT($E$25:$L$25,E52:L52)</f>
        <v>9398</v>
      </c>
      <c r="O52" t="str">
        <f t="shared" ref="O52:O55" si="35">IF(N52&gt;0,DEC2HEX(ROUND(N52,0),4),DEC2HEX(65536+ROUND(N52,0)))</f>
        <v>24B6</v>
      </c>
      <c r="P52" s="10"/>
      <c r="Q52" s="8">
        <f t="shared" ref="Q52:Q55" si="36">SUMPRODUCT($E$23:$L$23,E52:L52)</f>
        <v>146.52645065999999</v>
      </c>
      <c r="R52" s="9">
        <v>19</v>
      </c>
      <c r="S52">
        <f t="shared" ref="S52:S55" si="37">SUM(T52:AB52)</f>
        <v>146.52645065999999</v>
      </c>
      <c r="T52">
        <f t="shared" ref="T52:T55" si="38">E$23*E52</f>
        <v>0</v>
      </c>
      <c r="U52">
        <f t="shared" ref="U52:U55" si="39">F$23*F52</f>
        <v>0</v>
      </c>
      <c r="V52">
        <f t="shared" ref="V52:V55" si="40">G$23*G52</f>
        <v>11.995633870000001</v>
      </c>
      <c r="W52">
        <f t="shared" ref="W52:W55" si="41">H$23*H52</f>
        <v>63.180921390000002</v>
      </c>
      <c r="X52">
        <f t="shared" ref="X52:X55" si="42">I$23*I52</f>
        <v>63.180921390000002</v>
      </c>
      <c r="Y52">
        <f t="shared" ref="Y52:Y55" si="43">J$23*J52</f>
        <v>11.995633870000001</v>
      </c>
      <c r="Z52">
        <f t="shared" ref="Z52:Z55" si="44">K$23*K52</f>
        <v>-3.8266598599999999</v>
      </c>
      <c r="AA52">
        <f t="shared" ref="AA52:AA55" si="45">L$23*L52</f>
        <v>0</v>
      </c>
      <c r="AB52">
        <f t="shared" ref="AB52:AB55" si="46">M$23*M52</f>
        <v>0</v>
      </c>
    </row>
    <row r="53" spans="3:28" x14ac:dyDescent="0.45">
      <c r="C53" s="3">
        <v>0</v>
      </c>
      <c r="D53" s="2">
        <f t="shared" si="24"/>
        <v>12</v>
      </c>
      <c r="E53">
        <f t="shared" si="25"/>
        <v>0</v>
      </c>
      <c r="F53">
        <f t="shared" si="26"/>
        <v>0</v>
      </c>
      <c r="G53">
        <f t="shared" si="27"/>
        <v>0</v>
      </c>
      <c r="H53">
        <f t="shared" si="28"/>
        <v>127</v>
      </c>
      <c r="I53">
        <f t="shared" si="29"/>
        <v>127</v>
      </c>
      <c r="J53">
        <f t="shared" si="30"/>
        <v>127</v>
      </c>
      <c r="K53">
        <f t="shared" si="31"/>
        <v>127</v>
      </c>
      <c r="L53">
        <f t="shared" si="32"/>
        <v>127</v>
      </c>
      <c r="M53" s="7">
        <f t="shared" si="33"/>
        <v>8609.9722745599993</v>
      </c>
      <c r="N53" s="12">
        <f t="shared" si="34"/>
        <v>8636</v>
      </c>
      <c r="O53" t="str">
        <f t="shared" si="35"/>
        <v>21BC</v>
      </c>
      <c r="P53" s="10"/>
      <c r="Q53" s="8">
        <f t="shared" si="36"/>
        <v>134.53081678999999</v>
      </c>
      <c r="R53" s="9">
        <v>7</v>
      </c>
      <c r="S53">
        <f t="shared" si="37"/>
        <v>134.53081678999999</v>
      </c>
      <c r="T53">
        <f t="shared" si="38"/>
        <v>0</v>
      </c>
      <c r="U53">
        <f t="shared" si="39"/>
        <v>0</v>
      </c>
      <c r="V53">
        <f t="shared" si="40"/>
        <v>0</v>
      </c>
      <c r="W53">
        <f t="shared" si="41"/>
        <v>63.180921390000002</v>
      </c>
      <c r="X53">
        <f t="shared" si="42"/>
        <v>63.180921390000002</v>
      </c>
      <c r="Y53">
        <f t="shared" si="43"/>
        <v>11.995633870000001</v>
      </c>
      <c r="Z53">
        <f t="shared" si="44"/>
        <v>-3.8266598599999999</v>
      </c>
      <c r="AA53">
        <f t="shared" si="45"/>
        <v>0</v>
      </c>
      <c r="AB53">
        <f t="shared" si="46"/>
        <v>0</v>
      </c>
    </row>
    <row r="54" spans="3:28" x14ac:dyDescent="0.45">
      <c r="C54" s="3">
        <v>0</v>
      </c>
      <c r="D54" s="2">
        <f t="shared" si="24"/>
        <v>13</v>
      </c>
      <c r="E54">
        <f t="shared" si="25"/>
        <v>0</v>
      </c>
      <c r="F54">
        <f t="shared" si="26"/>
        <v>0</v>
      </c>
      <c r="G54">
        <f t="shared" si="27"/>
        <v>0</v>
      </c>
      <c r="H54">
        <f t="shared" si="28"/>
        <v>0</v>
      </c>
      <c r="I54">
        <f t="shared" si="29"/>
        <v>127</v>
      </c>
      <c r="J54">
        <f t="shared" si="30"/>
        <v>127</v>
      </c>
      <c r="K54">
        <f t="shared" si="31"/>
        <v>127</v>
      </c>
      <c r="L54">
        <f t="shared" si="32"/>
        <v>127</v>
      </c>
      <c r="M54" s="7">
        <f t="shared" si="33"/>
        <v>4566.3933055999996</v>
      </c>
      <c r="N54" s="12">
        <f t="shared" si="34"/>
        <v>4572</v>
      </c>
      <c r="O54" t="str">
        <f t="shared" si="35"/>
        <v>11DC</v>
      </c>
      <c r="P54" s="10"/>
      <c r="Q54" s="8">
        <f t="shared" si="36"/>
        <v>71.349895399999994</v>
      </c>
      <c r="R54" s="10">
        <v>71</v>
      </c>
      <c r="S54">
        <f t="shared" si="37"/>
        <v>71.349895399999994</v>
      </c>
      <c r="T54">
        <f t="shared" si="38"/>
        <v>0</v>
      </c>
      <c r="U54">
        <f t="shared" si="39"/>
        <v>0</v>
      </c>
      <c r="V54">
        <f t="shared" si="40"/>
        <v>0</v>
      </c>
      <c r="W54">
        <f t="shared" si="41"/>
        <v>0</v>
      </c>
      <c r="X54">
        <f t="shared" si="42"/>
        <v>63.180921390000002</v>
      </c>
      <c r="Y54">
        <f t="shared" si="43"/>
        <v>11.995633870000001</v>
      </c>
      <c r="Z54">
        <f t="shared" si="44"/>
        <v>-3.8266598599999999</v>
      </c>
      <c r="AA54">
        <f t="shared" si="45"/>
        <v>0</v>
      </c>
      <c r="AB54">
        <f t="shared" si="46"/>
        <v>0</v>
      </c>
    </row>
    <row r="55" spans="3:28" x14ac:dyDescent="0.45">
      <c r="C55" s="3">
        <v>0</v>
      </c>
      <c r="D55" s="2">
        <f t="shared" si="24"/>
        <v>14</v>
      </c>
      <c r="E55">
        <f t="shared" si="25"/>
        <v>0</v>
      </c>
      <c r="F55">
        <f t="shared" si="26"/>
        <v>0</v>
      </c>
      <c r="G55">
        <f t="shared" si="27"/>
        <v>0</v>
      </c>
      <c r="H55">
        <f t="shared" si="28"/>
        <v>0</v>
      </c>
      <c r="I55">
        <f t="shared" si="29"/>
        <v>0</v>
      </c>
      <c r="J55">
        <f t="shared" si="30"/>
        <v>127</v>
      </c>
      <c r="K55">
        <f t="shared" si="31"/>
        <v>127</v>
      </c>
      <c r="L55">
        <f t="shared" si="32"/>
        <v>127</v>
      </c>
      <c r="M55" s="7">
        <f t="shared" si="33"/>
        <v>522.81433664000008</v>
      </c>
      <c r="N55" s="12">
        <f t="shared" si="34"/>
        <v>508</v>
      </c>
      <c r="O55" t="str">
        <f t="shared" si="35"/>
        <v>01FC</v>
      </c>
      <c r="P55" s="10"/>
      <c r="Q55" s="8">
        <f t="shared" si="36"/>
        <v>8.1689740100000012</v>
      </c>
      <c r="R55" s="10">
        <v>8</v>
      </c>
      <c r="S55">
        <f t="shared" si="37"/>
        <v>8.1689740100000012</v>
      </c>
      <c r="T55">
        <f t="shared" si="38"/>
        <v>0</v>
      </c>
      <c r="U55">
        <f t="shared" si="39"/>
        <v>0</v>
      </c>
      <c r="V55">
        <f t="shared" si="40"/>
        <v>0</v>
      </c>
      <c r="W55">
        <f t="shared" si="41"/>
        <v>0</v>
      </c>
      <c r="X55">
        <f t="shared" si="42"/>
        <v>0</v>
      </c>
      <c r="Y55">
        <f t="shared" si="43"/>
        <v>11.995633870000001</v>
      </c>
      <c r="Z55">
        <f t="shared" si="44"/>
        <v>-3.8266598599999999</v>
      </c>
      <c r="AA55">
        <f t="shared" si="45"/>
        <v>0</v>
      </c>
      <c r="AB55">
        <f t="shared" si="46"/>
        <v>0</v>
      </c>
    </row>
    <row r="56" spans="3:28" x14ac:dyDescent="0.45">
      <c r="C56" s="3">
        <v>0</v>
      </c>
      <c r="D56" s="2">
        <f t="shared" si="24"/>
        <v>15</v>
      </c>
      <c r="E56">
        <f t="shared" ref="E56" si="47">C56</f>
        <v>0</v>
      </c>
      <c r="F56">
        <f t="shared" ref="F56" si="48">C55</f>
        <v>0</v>
      </c>
      <c r="G56">
        <f t="shared" ref="G56" si="49">F55</f>
        <v>0</v>
      </c>
      <c r="H56">
        <f t="shared" ref="H56" si="50">G55</f>
        <v>0</v>
      </c>
      <c r="I56">
        <f t="shared" ref="I56" si="51">H55</f>
        <v>0</v>
      </c>
      <c r="J56">
        <f t="shared" ref="J56" si="52">I55</f>
        <v>0</v>
      </c>
      <c r="K56">
        <f t="shared" ref="K56" si="53">J55</f>
        <v>127</v>
      </c>
      <c r="L56">
        <f t="shared" ref="L56" si="54">K55</f>
        <v>127</v>
      </c>
      <c r="M56" s="7">
        <f t="shared" ref="M56" si="55">SUMPRODUCT($E$24:$L$24,E56:L56)</f>
        <v>-244.90623103999999</v>
      </c>
      <c r="N56" s="12">
        <f t="shared" ref="N56" si="56">SUMPRODUCT($E$25:$L$25,E56:L56)</f>
        <v>-254</v>
      </c>
      <c r="O56" t="str">
        <f t="shared" ref="O56" si="57">IF(N56&gt;0,DEC2HEX(ROUND(N56,0),4),DEC2HEX(65536+ROUND(N56,0)))</f>
        <v>FF02</v>
      </c>
      <c r="P56" s="10"/>
      <c r="Q56" s="8">
        <f t="shared" ref="Q56" si="58">SUMPRODUCT($E$23:$L$23,E56:L56)</f>
        <v>-3.8266598599999999</v>
      </c>
      <c r="R56" s="10">
        <v>-4</v>
      </c>
      <c r="S56">
        <f t="shared" ref="S56" si="59">SUM(T56:AB56)</f>
        <v>-3.8266598599999999</v>
      </c>
      <c r="T56">
        <f t="shared" ref="T56" si="60">E$23*E56</f>
        <v>0</v>
      </c>
      <c r="U56">
        <f t="shared" ref="U56" si="61">F$23*F56</f>
        <v>0</v>
      </c>
      <c r="V56">
        <f t="shared" ref="V56" si="62">G$23*G56</f>
        <v>0</v>
      </c>
      <c r="W56">
        <f t="shared" ref="W56" si="63">H$23*H56</f>
        <v>0</v>
      </c>
      <c r="X56">
        <f t="shared" ref="X56" si="64">I$23*I56</f>
        <v>0</v>
      </c>
      <c r="Y56">
        <f t="shared" ref="Y56" si="65">J$23*J56</f>
        <v>0</v>
      </c>
      <c r="Z56">
        <f t="shared" ref="Z56" si="66">K$23*K56</f>
        <v>-3.8266598599999999</v>
      </c>
      <c r="AA56">
        <f t="shared" ref="AA56" si="67">L$23*L56</f>
        <v>0</v>
      </c>
      <c r="AB56">
        <f t="shared" ref="AB56" si="68">M$23*M56</f>
        <v>0</v>
      </c>
    </row>
    <row r="57" spans="3:28" x14ac:dyDescent="0.45">
      <c r="C57" s="3">
        <v>0</v>
      </c>
      <c r="D57" s="2">
        <f t="shared" si="24"/>
        <v>16</v>
      </c>
      <c r="E57">
        <f t="shared" ref="E57" si="69">C57</f>
        <v>0</v>
      </c>
      <c r="F57">
        <f t="shared" ref="F57" si="70">C56</f>
        <v>0</v>
      </c>
      <c r="G57">
        <f t="shared" ref="G57" si="71">F56</f>
        <v>0</v>
      </c>
      <c r="H57">
        <f t="shared" ref="H57" si="72">G56</f>
        <v>0</v>
      </c>
      <c r="I57">
        <f t="shared" ref="I57" si="73">H56</f>
        <v>0</v>
      </c>
      <c r="J57">
        <f t="shared" ref="J57" si="74">I56</f>
        <v>0</v>
      </c>
      <c r="K57">
        <f t="shared" ref="K57" si="75">J56</f>
        <v>0</v>
      </c>
      <c r="L57">
        <f t="shared" ref="L57" si="76">K56</f>
        <v>127</v>
      </c>
      <c r="M57" s="7">
        <f t="shared" ref="M57" si="77">SUMPRODUCT($E$24:$L$24,E57:L57)</f>
        <v>0</v>
      </c>
      <c r="N57" s="12">
        <f t="shared" ref="N57" si="78">SUMPRODUCT($E$25:$L$25,E57:L57)</f>
        <v>0</v>
      </c>
      <c r="O57" t="str">
        <f t="shared" ref="O57" si="79">IF(N57&gt;0,DEC2HEX(ROUND(N57,0),4),DEC2HEX(65536+ROUND(N57,0)))</f>
        <v>10000</v>
      </c>
      <c r="P57" s="10"/>
      <c r="Q57" s="8">
        <f t="shared" ref="Q57" si="80">SUMPRODUCT($E$23:$L$23,E57:L57)</f>
        <v>0</v>
      </c>
      <c r="R57" s="10">
        <v>0</v>
      </c>
      <c r="S57">
        <f t="shared" ref="S57" si="81">SUM(T57:AB57)</f>
        <v>0</v>
      </c>
      <c r="T57">
        <f t="shared" ref="T57" si="82">E$23*E57</f>
        <v>0</v>
      </c>
      <c r="U57">
        <f t="shared" ref="U57" si="83">F$23*F57</f>
        <v>0</v>
      </c>
      <c r="V57">
        <f t="shared" ref="V57" si="84">G$23*G57</f>
        <v>0</v>
      </c>
      <c r="W57">
        <f t="shared" ref="W57" si="85">H$23*H57</f>
        <v>0</v>
      </c>
      <c r="X57">
        <f t="shared" ref="X57" si="86">I$23*I57</f>
        <v>0</v>
      </c>
      <c r="Y57">
        <f t="shared" ref="Y57" si="87">J$23*J57</f>
        <v>0</v>
      </c>
      <c r="Z57">
        <f t="shared" ref="Z57" si="88">K$23*K57</f>
        <v>0</v>
      </c>
      <c r="AA57">
        <f t="shared" ref="AA57" si="89">L$23*L57</f>
        <v>0</v>
      </c>
      <c r="AB57">
        <f t="shared" ref="AB57" si="90">M$23*M57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2468B-039E-4BF8-BCFE-8BE2B33BDD8D}">
  <dimension ref="B1:AB58"/>
  <sheetViews>
    <sheetView showGridLines="0" tabSelected="1" topLeftCell="A11" workbookViewId="0">
      <selection activeCell="E65" sqref="E65"/>
    </sheetView>
  </sheetViews>
  <sheetFormatPr defaultRowHeight="14.25" x14ac:dyDescent="0.45"/>
  <cols>
    <col min="2" max="2" width="21.9296875" customWidth="1"/>
    <col min="3" max="3" width="9.53125" customWidth="1"/>
    <col min="4" max="4" width="4.796875" style="2" customWidth="1"/>
    <col min="5" max="12" width="14.9296875" customWidth="1"/>
    <col min="13" max="15" width="7.59765625" customWidth="1"/>
    <col min="16" max="16" width="10.33203125" style="2" customWidth="1"/>
    <col min="17" max="18" width="9.06640625" style="2"/>
  </cols>
  <sheetData>
    <row r="1" spans="2:11" ht="18" x14ac:dyDescent="0.55000000000000004">
      <c r="B1" s="5" t="s">
        <v>0</v>
      </c>
    </row>
    <row r="3" spans="2:11" x14ac:dyDescent="0.45">
      <c r="K3" t="s">
        <v>33</v>
      </c>
    </row>
    <row r="4" spans="2:11" x14ac:dyDescent="0.45">
      <c r="K4" t="s">
        <v>34</v>
      </c>
    </row>
    <row r="5" spans="2:11" x14ac:dyDescent="0.45">
      <c r="K5" t="s">
        <v>35</v>
      </c>
    </row>
    <row r="6" spans="2:11" x14ac:dyDescent="0.45">
      <c r="K6" t="s">
        <v>36</v>
      </c>
    </row>
    <row r="7" spans="2:11" x14ac:dyDescent="0.45">
      <c r="K7" t="s">
        <v>37</v>
      </c>
    </row>
    <row r="8" spans="2:11" x14ac:dyDescent="0.45">
      <c r="K8" t="s">
        <v>11</v>
      </c>
    </row>
    <row r="9" spans="2:11" x14ac:dyDescent="0.45">
      <c r="K9" t="s">
        <v>12</v>
      </c>
    </row>
    <row r="10" spans="2:11" x14ac:dyDescent="0.45">
      <c r="K10" t="s">
        <v>38</v>
      </c>
    </row>
    <row r="11" spans="2:11" x14ac:dyDescent="0.45">
      <c r="K11" t="s">
        <v>39</v>
      </c>
    </row>
    <row r="12" spans="2:11" ht="18" x14ac:dyDescent="0.55000000000000004">
      <c r="B12" s="5" t="s">
        <v>28</v>
      </c>
      <c r="K12" t="s">
        <v>40</v>
      </c>
    </row>
    <row r="13" spans="2:11" x14ac:dyDescent="0.45">
      <c r="C13" t="str">
        <f>";Coeficientes: "&amp;E23&amp;", "&amp;F23&amp;", "&amp;G23&amp;", "&amp;H23&amp;", ..."</f>
        <v>;Coeficientes: -0,09609905, -0,10473183, 0,10315484, 0,35289489, ...</v>
      </c>
      <c r="D13"/>
      <c r="K13" t="s">
        <v>41</v>
      </c>
    </row>
    <row r="14" spans="2:11" x14ac:dyDescent="0.45">
      <c r="C14" t="str">
        <f>";Coeficientes * 2^6: "&amp;E24&amp;", "&amp;F24&amp;", "&amp;G24&amp;", "&amp;H24&amp;", ..."</f>
        <v>;Coeficientes * 2^6: -6,1503392, -6,70283712, 6,60190976, 22,58527296, ...</v>
      </c>
      <c r="D14"/>
      <c r="K14" t="s">
        <v>42</v>
      </c>
    </row>
    <row r="15" spans="2:11" x14ac:dyDescent="0.45">
      <c r="C15" t="str">
        <f>";Coeficientes * 2^6 redondeados: "&amp;E25&amp;", "&amp;F25&amp;", "&amp;G25&amp;", "&amp;H25&amp;", ..."</f>
        <v>;Coeficientes * 2^6 redondeados: -6, -7, 7, 23, ...</v>
      </c>
      <c r="D15"/>
      <c r="K15" t="s">
        <v>43</v>
      </c>
    </row>
    <row r="16" spans="2:11" x14ac:dyDescent="0.45">
      <c r="C16" t="str">
        <f>";Coeficientes * 2^6 redondeados en complemento a 2: "&amp;E26&amp;", "&amp;F26&amp;", "&amp;G26&amp;", "&amp;H26&amp;", ..."</f>
        <v>;Coeficientes * 2^6 redondeados en complemento a 2: 250, 249, 7, 23, ...</v>
      </c>
      <c r="D16"/>
      <c r="K16" t="s">
        <v>44</v>
      </c>
    </row>
    <row r="17" spans="2:28" x14ac:dyDescent="0.45">
      <c r="C17" t="s">
        <v>11</v>
      </c>
      <c r="D17"/>
      <c r="K17" t="s">
        <v>45</v>
      </c>
    </row>
    <row r="18" spans="2:28" x14ac:dyDescent="0.45">
      <c r="C18" t="s">
        <v>12</v>
      </c>
      <c r="D18"/>
    </row>
    <row r="19" spans="2:28" x14ac:dyDescent="0.45">
      <c r="C19" t="str">
        <f>E26&amp;", "&amp;F26&amp;", "&amp;G26&amp;", "&amp;H26&amp;", "&amp;I26&amp;", "&amp;J26&amp;", "&amp;K26&amp;", "&amp;L26&amp;";"</f>
        <v>250, 249, 7, 23, 23, 7, 249, 250;</v>
      </c>
      <c r="D19"/>
    </row>
    <row r="21" spans="2:28" ht="18" x14ac:dyDescent="0.55000000000000004">
      <c r="B21" s="5" t="s">
        <v>22</v>
      </c>
    </row>
    <row r="22" spans="2:28" x14ac:dyDescent="0.45">
      <c r="E22" s="1" t="s">
        <v>2</v>
      </c>
      <c r="F22" s="1" t="s">
        <v>3</v>
      </c>
      <c r="G22" s="1" t="s">
        <v>4</v>
      </c>
      <c r="H22" s="1" t="s">
        <v>5</v>
      </c>
      <c r="I22" s="1" t="s">
        <v>6</v>
      </c>
      <c r="J22" s="1" t="s">
        <v>7</v>
      </c>
      <c r="K22" s="1" t="s">
        <v>8</v>
      </c>
      <c r="L22" s="1" t="s">
        <v>9</v>
      </c>
    </row>
    <row r="23" spans="2:28" x14ac:dyDescent="0.45">
      <c r="B23" s="4" t="s">
        <v>50</v>
      </c>
      <c r="E23" s="13">
        <v>-9.6099050000000005E-2</v>
      </c>
      <c r="F23" s="13">
        <v>-0.10473183</v>
      </c>
      <c r="G23" s="13">
        <v>0.10315484</v>
      </c>
      <c r="H23" s="13">
        <v>0.35289489000000002</v>
      </c>
      <c r="I23" s="13">
        <f>H23</f>
        <v>0.35289489000000002</v>
      </c>
      <c r="J23" s="13">
        <f>G23</f>
        <v>0.10315484</v>
      </c>
      <c r="K23" s="13">
        <f>F23</f>
        <v>-0.10473183</v>
      </c>
      <c r="L23" s="13">
        <f>E23</f>
        <v>-9.6099050000000005E-2</v>
      </c>
    </row>
    <row r="24" spans="2:28" x14ac:dyDescent="0.45">
      <c r="B24" s="4" t="s">
        <v>13</v>
      </c>
      <c r="E24">
        <f t="shared" ref="E24:L24" si="0">E23*2^6</f>
        <v>-6.1503392000000003</v>
      </c>
      <c r="F24">
        <f t="shared" si="0"/>
        <v>-6.7028371199999999</v>
      </c>
      <c r="G24">
        <f t="shared" si="0"/>
        <v>6.6019097599999998</v>
      </c>
      <c r="H24">
        <f t="shared" si="0"/>
        <v>22.585272960000001</v>
      </c>
      <c r="I24">
        <f t="shared" si="0"/>
        <v>22.585272960000001</v>
      </c>
      <c r="J24">
        <f t="shared" si="0"/>
        <v>6.6019097599999998</v>
      </c>
      <c r="K24">
        <f t="shared" si="0"/>
        <v>-6.7028371199999999</v>
      </c>
      <c r="L24">
        <f t="shared" si="0"/>
        <v>-6.1503392000000003</v>
      </c>
      <c r="O24" s="7"/>
      <c r="P24" s="8"/>
    </row>
    <row r="25" spans="2:28" x14ac:dyDescent="0.45">
      <c r="B25" s="4" t="s">
        <v>1</v>
      </c>
      <c r="E25">
        <f>ROUND(E24,0)</f>
        <v>-6</v>
      </c>
      <c r="F25">
        <f t="shared" ref="F25:L25" si="1">ROUND(F24,0)</f>
        <v>-7</v>
      </c>
      <c r="G25">
        <f t="shared" si="1"/>
        <v>7</v>
      </c>
      <c r="H25">
        <f t="shared" si="1"/>
        <v>23</v>
      </c>
      <c r="I25">
        <f t="shared" si="1"/>
        <v>23</v>
      </c>
      <c r="J25">
        <f t="shared" si="1"/>
        <v>7</v>
      </c>
      <c r="K25">
        <f t="shared" si="1"/>
        <v>-7</v>
      </c>
      <c r="L25">
        <f t="shared" si="1"/>
        <v>-6</v>
      </c>
    </row>
    <row r="26" spans="2:28" x14ac:dyDescent="0.45">
      <c r="B26" s="4" t="s">
        <v>47</v>
      </c>
      <c r="E26">
        <f>IF(E24&lt;0,256,0)+E25</f>
        <v>250</v>
      </c>
      <c r="F26">
        <f t="shared" ref="F26:L26" si="2">IF(F24&lt;0,256,0)+F25</f>
        <v>249</v>
      </c>
      <c r="G26">
        <f t="shared" si="2"/>
        <v>7</v>
      </c>
      <c r="H26">
        <f t="shared" si="2"/>
        <v>23</v>
      </c>
      <c r="I26">
        <f t="shared" si="2"/>
        <v>23</v>
      </c>
      <c r="J26">
        <f t="shared" si="2"/>
        <v>7</v>
      </c>
      <c r="K26">
        <f t="shared" si="2"/>
        <v>249</v>
      </c>
      <c r="L26">
        <f t="shared" si="2"/>
        <v>250</v>
      </c>
    </row>
    <row r="27" spans="2:28" x14ac:dyDescent="0.45">
      <c r="C27" s="6" t="s">
        <v>31</v>
      </c>
      <c r="D27" s="1" t="s">
        <v>10</v>
      </c>
      <c r="E27" s="4" t="s">
        <v>14</v>
      </c>
      <c r="F27" s="4" t="s">
        <v>15</v>
      </c>
      <c r="G27" s="4" t="s">
        <v>16</v>
      </c>
      <c r="H27" s="4" t="s">
        <v>17</v>
      </c>
      <c r="I27" s="4" t="s">
        <v>18</v>
      </c>
      <c r="J27" s="4" t="s">
        <v>19</v>
      </c>
      <c r="K27" s="4" t="s">
        <v>20</v>
      </c>
      <c r="L27" s="4" t="s">
        <v>21</v>
      </c>
      <c r="M27" s="4" t="s">
        <v>23</v>
      </c>
      <c r="N27" s="4" t="s">
        <v>30</v>
      </c>
      <c r="O27" t="s">
        <v>25</v>
      </c>
      <c r="P27" s="1" t="s">
        <v>26</v>
      </c>
      <c r="Q27" s="1" t="s">
        <v>24</v>
      </c>
      <c r="R27" s="1" t="s">
        <v>27</v>
      </c>
      <c r="S27" t="s">
        <v>29</v>
      </c>
    </row>
    <row r="28" spans="2:28" x14ac:dyDescent="0.45">
      <c r="C28" s="3">
        <v>100</v>
      </c>
      <c r="D28" s="2">
        <v>0</v>
      </c>
      <c r="E28">
        <f t="shared" ref="E28:E38" si="3">C28</f>
        <v>100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7">
        <f t="shared" ref="M28:M38" si="4">SUMPRODUCT($E$24:$L$24,E28:L28)</f>
        <v>-615.03392000000008</v>
      </c>
      <c r="N28" s="12">
        <f>SUMPRODUCT($E$25:$L$25,E28:L28)</f>
        <v>-600</v>
      </c>
      <c r="O28" t="str">
        <f>IF(N28&gt;0,DEC2HEX(ROUND(N28,0),4),DEC2HEX(65536+ROUND(N28,0)))</f>
        <v>FDA8</v>
      </c>
      <c r="P28" s="10"/>
      <c r="Q28" s="8">
        <f t="shared" ref="Q28:Q38" si="5">SUMPRODUCT($E$23:$L$23,E28:L28)</f>
        <v>-9.6099050000000013</v>
      </c>
      <c r="R28" s="11"/>
      <c r="S28">
        <f>SUM(T28:AB28)</f>
        <v>-9.6099050000000013</v>
      </c>
      <c r="T28">
        <f>E$23*E28</f>
        <v>-9.6099050000000013</v>
      </c>
      <c r="U28">
        <f t="shared" ref="U28:AB38" si="6">F$23*F28</f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2:28" x14ac:dyDescent="0.45">
      <c r="C29" s="3">
        <v>0</v>
      </c>
      <c r="D29" s="2">
        <f>D28+1</f>
        <v>1</v>
      </c>
      <c r="E29">
        <f t="shared" si="3"/>
        <v>0</v>
      </c>
      <c r="F29">
        <f t="shared" ref="F29:F38" si="7">C28</f>
        <v>100</v>
      </c>
      <c r="G29">
        <f t="shared" ref="G29:L38" si="8">F28</f>
        <v>0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 s="7">
        <f t="shared" si="4"/>
        <v>-670.28371200000004</v>
      </c>
      <c r="N29" s="12">
        <f t="shared" ref="N29:N38" si="9">SUMPRODUCT($E$25:$L$25,E29:L29)</f>
        <v>-700</v>
      </c>
      <c r="O29" t="str">
        <f t="shared" ref="O29:O38" si="10">IF(N29&gt;0,DEC2HEX(ROUND(N29,0),4),DEC2HEX(65536+ROUND(N29,0)))</f>
        <v>FD44</v>
      </c>
      <c r="P29" s="10"/>
      <c r="Q29" s="8">
        <f t="shared" si="5"/>
        <v>-10.473183000000001</v>
      </c>
      <c r="R29" s="11"/>
      <c r="S29">
        <f t="shared" ref="S29:S38" si="11">SUM(T29:AB29)</f>
        <v>-10.473183000000001</v>
      </c>
      <c r="T29">
        <f t="shared" ref="T29:T38" si="12">E$23*E29</f>
        <v>0</v>
      </c>
      <c r="U29">
        <f t="shared" si="6"/>
        <v>-10.473183000000001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2:28" x14ac:dyDescent="0.45">
      <c r="C30" s="3">
        <v>0</v>
      </c>
      <c r="D30" s="2">
        <f t="shared" ref="D30:D38" si="13">D29+1</f>
        <v>2</v>
      </c>
      <c r="E30">
        <f t="shared" si="3"/>
        <v>0</v>
      </c>
      <c r="F30">
        <f t="shared" si="7"/>
        <v>0</v>
      </c>
      <c r="G30">
        <f t="shared" si="8"/>
        <v>100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 s="7">
        <f t="shared" si="4"/>
        <v>660.19097599999998</v>
      </c>
      <c r="N30" s="12">
        <f t="shared" si="9"/>
        <v>700</v>
      </c>
      <c r="O30" t="str">
        <f t="shared" si="10"/>
        <v>02BC</v>
      </c>
      <c r="P30" s="10"/>
      <c r="Q30" s="8">
        <f t="shared" si="5"/>
        <v>10.315484</v>
      </c>
      <c r="R30" s="11"/>
      <c r="S30">
        <f t="shared" si="11"/>
        <v>10.315484</v>
      </c>
      <c r="T30">
        <f t="shared" si="12"/>
        <v>0</v>
      </c>
      <c r="U30">
        <f t="shared" si="6"/>
        <v>0</v>
      </c>
      <c r="V30">
        <f t="shared" si="6"/>
        <v>10.315484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2:28" x14ac:dyDescent="0.45">
      <c r="C31" s="3">
        <v>0</v>
      </c>
      <c r="D31" s="2">
        <f t="shared" si="13"/>
        <v>3</v>
      </c>
      <c r="E31">
        <f t="shared" si="3"/>
        <v>0</v>
      </c>
      <c r="F31">
        <f t="shared" si="7"/>
        <v>0</v>
      </c>
      <c r="G31">
        <f t="shared" si="8"/>
        <v>0</v>
      </c>
      <c r="H31">
        <f t="shared" si="8"/>
        <v>100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 s="7">
        <f t="shared" si="4"/>
        <v>2258.5272960000002</v>
      </c>
      <c r="N31" s="12">
        <f t="shared" si="9"/>
        <v>2300</v>
      </c>
      <c r="O31" t="str">
        <f t="shared" si="10"/>
        <v>08FC</v>
      </c>
      <c r="P31" s="10"/>
      <c r="Q31" s="8">
        <f t="shared" si="5"/>
        <v>35.289489000000003</v>
      </c>
      <c r="R31" s="9"/>
      <c r="S31">
        <f t="shared" si="11"/>
        <v>35.289489000000003</v>
      </c>
      <c r="T31">
        <f t="shared" si="12"/>
        <v>0</v>
      </c>
      <c r="U31">
        <f t="shared" si="6"/>
        <v>0</v>
      </c>
      <c r="V31">
        <f t="shared" si="6"/>
        <v>0</v>
      </c>
      <c r="W31">
        <f t="shared" si="6"/>
        <v>35.289489000000003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2:28" x14ac:dyDescent="0.45">
      <c r="C32" s="3">
        <v>0</v>
      </c>
      <c r="D32" s="2">
        <f t="shared" si="13"/>
        <v>4</v>
      </c>
      <c r="E32">
        <f t="shared" si="3"/>
        <v>0</v>
      </c>
      <c r="F32">
        <f t="shared" si="7"/>
        <v>0</v>
      </c>
      <c r="G32">
        <f t="shared" si="8"/>
        <v>0</v>
      </c>
      <c r="H32">
        <f t="shared" si="8"/>
        <v>0</v>
      </c>
      <c r="I32">
        <f t="shared" si="8"/>
        <v>100</v>
      </c>
      <c r="J32">
        <f t="shared" si="8"/>
        <v>0</v>
      </c>
      <c r="K32">
        <f t="shared" si="8"/>
        <v>0</v>
      </c>
      <c r="L32">
        <f t="shared" si="8"/>
        <v>0</v>
      </c>
      <c r="M32" s="7">
        <f t="shared" si="4"/>
        <v>2258.5272960000002</v>
      </c>
      <c r="N32" s="12">
        <f t="shared" si="9"/>
        <v>2300</v>
      </c>
      <c r="O32" t="str">
        <f t="shared" si="10"/>
        <v>08FC</v>
      </c>
      <c r="P32" s="10"/>
      <c r="Q32" s="8">
        <f t="shared" si="5"/>
        <v>35.289489000000003</v>
      </c>
      <c r="R32" s="10"/>
      <c r="S32">
        <f t="shared" si="11"/>
        <v>35.289489000000003</v>
      </c>
      <c r="T32">
        <f t="shared" si="12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35.289489000000003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2:28" x14ac:dyDescent="0.45">
      <c r="C33" s="3">
        <v>0</v>
      </c>
      <c r="D33" s="2">
        <f t="shared" si="13"/>
        <v>5</v>
      </c>
      <c r="E33">
        <f t="shared" si="3"/>
        <v>0</v>
      </c>
      <c r="F33">
        <f t="shared" si="7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100</v>
      </c>
      <c r="K33">
        <f t="shared" si="8"/>
        <v>0</v>
      </c>
      <c r="L33">
        <f t="shared" si="8"/>
        <v>0</v>
      </c>
      <c r="M33" s="7">
        <f t="shared" si="4"/>
        <v>660.19097599999998</v>
      </c>
      <c r="N33" s="12">
        <f t="shared" si="9"/>
        <v>700</v>
      </c>
      <c r="O33" t="str">
        <f t="shared" si="10"/>
        <v>02BC</v>
      </c>
      <c r="P33" s="10"/>
      <c r="Q33" s="8">
        <f t="shared" si="5"/>
        <v>10.315484</v>
      </c>
      <c r="R33" s="10"/>
      <c r="S33">
        <f t="shared" si="11"/>
        <v>10.315484</v>
      </c>
      <c r="T33">
        <f t="shared" si="12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10.315484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2:28" x14ac:dyDescent="0.45">
      <c r="C34" s="3">
        <v>0</v>
      </c>
      <c r="D34" s="2">
        <f t="shared" si="13"/>
        <v>6</v>
      </c>
      <c r="E34">
        <f t="shared" si="3"/>
        <v>0</v>
      </c>
      <c r="F34">
        <f t="shared" si="7"/>
        <v>0</v>
      </c>
      <c r="G34">
        <f t="shared" si="8"/>
        <v>0</v>
      </c>
      <c r="H34">
        <f t="shared" si="8"/>
        <v>0</v>
      </c>
      <c r="I34">
        <f t="shared" si="8"/>
        <v>0</v>
      </c>
      <c r="J34">
        <f t="shared" si="8"/>
        <v>0</v>
      </c>
      <c r="K34">
        <f t="shared" si="8"/>
        <v>100</v>
      </c>
      <c r="L34">
        <f t="shared" si="8"/>
        <v>0</v>
      </c>
      <c r="M34" s="7">
        <f t="shared" si="4"/>
        <v>-670.28371200000004</v>
      </c>
      <c r="N34" s="12">
        <f t="shared" si="9"/>
        <v>-700</v>
      </c>
      <c r="O34" t="str">
        <f t="shared" si="10"/>
        <v>FD44</v>
      </c>
      <c r="P34" s="10"/>
      <c r="Q34" s="8">
        <f t="shared" si="5"/>
        <v>-10.473183000000001</v>
      </c>
      <c r="R34" s="10"/>
      <c r="S34">
        <f t="shared" si="11"/>
        <v>-10.473183000000001</v>
      </c>
      <c r="T34">
        <f t="shared" si="12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-10.473183000000001</v>
      </c>
      <c r="AA34">
        <f t="shared" si="6"/>
        <v>0</v>
      </c>
      <c r="AB34">
        <f t="shared" si="6"/>
        <v>0</v>
      </c>
    </row>
    <row r="35" spans="2:28" x14ac:dyDescent="0.45">
      <c r="C35" s="3">
        <v>0</v>
      </c>
      <c r="D35" s="2">
        <f t="shared" si="13"/>
        <v>7</v>
      </c>
      <c r="E35">
        <f t="shared" si="3"/>
        <v>0</v>
      </c>
      <c r="F35">
        <f t="shared" si="7"/>
        <v>0</v>
      </c>
      <c r="G35">
        <f t="shared" si="8"/>
        <v>0</v>
      </c>
      <c r="H35">
        <f t="shared" si="8"/>
        <v>0</v>
      </c>
      <c r="I35">
        <f t="shared" si="8"/>
        <v>0</v>
      </c>
      <c r="J35">
        <f t="shared" si="8"/>
        <v>0</v>
      </c>
      <c r="K35">
        <f t="shared" si="8"/>
        <v>0</v>
      </c>
      <c r="L35">
        <f t="shared" si="8"/>
        <v>100</v>
      </c>
      <c r="M35" s="7">
        <f t="shared" si="4"/>
        <v>-615.03392000000008</v>
      </c>
      <c r="N35" s="12">
        <f t="shared" si="9"/>
        <v>-600</v>
      </c>
      <c r="O35" t="str">
        <f t="shared" si="10"/>
        <v>FDA8</v>
      </c>
      <c r="P35" s="10"/>
      <c r="Q35" s="8">
        <f t="shared" si="5"/>
        <v>-9.6099050000000013</v>
      </c>
      <c r="R35" s="10"/>
      <c r="S35">
        <f t="shared" si="11"/>
        <v>-9.6099050000000013</v>
      </c>
      <c r="T35">
        <f t="shared" si="12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-9.6099050000000013</v>
      </c>
      <c r="AB35">
        <f t="shared" si="6"/>
        <v>0</v>
      </c>
    </row>
    <row r="36" spans="2:28" x14ac:dyDescent="0.45">
      <c r="B36" s="4"/>
      <c r="C36" s="3">
        <v>0</v>
      </c>
      <c r="D36" s="2">
        <f t="shared" si="13"/>
        <v>8</v>
      </c>
      <c r="E36">
        <f t="shared" si="3"/>
        <v>0</v>
      </c>
      <c r="F36">
        <f t="shared" si="7"/>
        <v>0</v>
      </c>
      <c r="G36">
        <f t="shared" si="8"/>
        <v>0</v>
      </c>
      <c r="H36">
        <f t="shared" si="8"/>
        <v>0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0</v>
      </c>
      <c r="M36" s="7">
        <f t="shared" si="4"/>
        <v>0</v>
      </c>
      <c r="N36" s="12">
        <f t="shared" si="9"/>
        <v>0</v>
      </c>
      <c r="O36" t="str">
        <f t="shared" si="10"/>
        <v>10000</v>
      </c>
      <c r="P36" s="10"/>
      <c r="Q36" s="8">
        <f t="shared" si="5"/>
        <v>0</v>
      </c>
      <c r="R36" s="10"/>
      <c r="S36">
        <f t="shared" si="11"/>
        <v>0</v>
      </c>
      <c r="T36">
        <f t="shared" si="12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</row>
    <row r="37" spans="2:28" x14ac:dyDescent="0.45">
      <c r="B37" s="4"/>
      <c r="C37" s="3">
        <v>0</v>
      </c>
      <c r="D37" s="2">
        <f t="shared" si="13"/>
        <v>9</v>
      </c>
      <c r="E37">
        <f t="shared" si="3"/>
        <v>0</v>
      </c>
      <c r="F37">
        <f t="shared" si="7"/>
        <v>0</v>
      </c>
      <c r="G37">
        <f t="shared" si="8"/>
        <v>0</v>
      </c>
      <c r="H37">
        <f t="shared" si="8"/>
        <v>0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 s="7">
        <f t="shared" si="4"/>
        <v>0</v>
      </c>
      <c r="N37" s="12">
        <f t="shared" si="9"/>
        <v>0</v>
      </c>
      <c r="O37" t="str">
        <f t="shared" si="10"/>
        <v>10000</v>
      </c>
      <c r="P37" s="10"/>
      <c r="Q37" s="8">
        <f t="shared" si="5"/>
        <v>0</v>
      </c>
      <c r="R37" s="10"/>
      <c r="S37">
        <f t="shared" si="11"/>
        <v>0</v>
      </c>
      <c r="T37">
        <f t="shared" si="12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0</v>
      </c>
    </row>
    <row r="38" spans="2:28" x14ac:dyDescent="0.45">
      <c r="C38" s="3">
        <v>0</v>
      </c>
      <c r="D38" s="2">
        <f t="shared" si="13"/>
        <v>10</v>
      </c>
      <c r="E38">
        <f t="shared" si="3"/>
        <v>0</v>
      </c>
      <c r="F38">
        <f t="shared" si="7"/>
        <v>0</v>
      </c>
      <c r="G38">
        <f t="shared" si="8"/>
        <v>0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0</v>
      </c>
      <c r="L38">
        <f t="shared" si="8"/>
        <v>0</v>
      </c>
      <c r="M38" s="7">
        <f t="shared" si="4"/>
        <v>0</v>
      </c>
      <c r="N38" s="12">
        <f t="shared" si="9"/>
        <v>0</v>
      </c>
      <c r="O38" t="str">
        <f t="shared" si="10"/>
        <v>10000</v>
      </c>
      <c r="P38" s="10"/>
      <c r="Q38" s="8">
        <f t="shared" si="5"/>
        <v>0</v>
      </c>
      <c r="R38" s="10"/>
      <c r="S38">
        <f t="shared" si="11"/>
        <v>0</v>
      </c>
      <c r="T38">
        <f t="shared" si="12"/>
        <v>0</v>
      </c>
      <c r="U38">
        <f t="shared" si="6"/>
        <v>0</v>
      </c>
      <c r="V38">
        <f t="shared" si="6"/>
        <v>0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</row>
    <row r="40" spans="2:28" x14ac:dyDescent="0.45">
      <c r="C40" s="6" t="s">
        <v>32</v>
      </c>
      <c r="D40" s="1" t="s">
        <v>10</v>
      </c>
      <c r="E40" s="4" t="s">
        <v>14</v>
      </c>
      <c r="F40" s="4" t="s">
        <v>15</v>
      </c>
      <c r="G40" s="4" t="s">
        <v>16</v>
      </c>
      <c r="H40" s="4" t="s">
        <v>17</v>
      </c>
      <c r="I40" s="4" t="s">
        <v>18</v>
      </c>
      <c r="J40" s="4" t="s">
        <v>19</v>
      </c>
      <c r="K40" s="4" t="s">
        <v>20</v>
      </c>
      <c r="L40" s="4" t="s">
        <v>21</v>
      </c>
      <c r="M40" s="4" t="s">
        <v>23</v>
      </c>
      <c r="N40" s="4" t="s">
        <v>30</v>
      </c>
      <c r="O40" t="s">
        <v>25</v>
      </c>
      <c r="P40" s="1" t="s">
        <v>26</v>
      </c>
      <c r="Q40" s="1" t="s">
        <v>24</v>
      </c>
      <c r="R40" s="1" t="s">
        <v>27</v>
      </c>
      <c r="S40" t="s">
        <v>29</v>
      </c>
    </row>
    <row r="41" spans="2:28" x14ac:dyDescent="0.45">
      <c r="C41" s="3">
        <v>127</v>
      </c>
      <c r="D41" s="2">
        <v>0</v>
      </c>
      <c r="E41">
        <f t="shared" ref="E41:E51" si="14">C41</f>
        <v>127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7">
        <f t="shared" ref="M41:M51" si="15">SUMPRODUCT($E$24:$L$24,E41:L41)</f>
        <v>-781.09307840000008</v>
      </c>
      <c r="N41" s="12">
        <f>SUMPRODUCT($E$25:$L$25,E41:L41)</f>
        <v>-762</v>
      </c>
      <c r="O41" t="str">
        <f>IF(N41&gt;0,DEC2HEX(ROUND(N41,0),4),DEC2HEX(65536+ROUND(N41,0)))</f>
        <v>FD06</v>
      </c>
      <c r="P41" s="10"/>
      <c r="Q41" s="8">
        <f t="shared" ref="Q41:Q51" si="16">SUMPRODUCT($E$23:$L$23,E41:L41)</f>
        <v>-12.204579350000001</v>
      </c>
      <c r="R41" s="10">
        <v>-12</v>
      </c>
      <c r="S41">
        <f>SUM(T41:AB41)</f>
        <v>-12.204579350000001</v>
      </c>
      <c r="T41">
        <f>E$23*E41</f>
        <v>-12.204579350000001</v>
      </c>
      <c r="U41">
        <f t="shared" ref="U41:AB51" si="17">F$23*F41</f>
        <v>0</v>
      </c>
      <c r="V41">
        <f t="shared" si="17"/>
        <v>0</v>
      </c>
      <c r="W41">
        <f t="shared" si="17"/>
        <v>0</v>
      </c>
      <c r="X41">
        <f t="shared" si="17"/>
        <v>0</v>
      </c>
      <c r="Y41">
        <f t="shared" si="17"/>
        <v>0</v>
      </c>
      <c r="Z41">
        <f t="shared" si="17"/>
        <v>0</v>
      </c>
      <c r="AA41">
        <f t="shared" si="17"/>
        <v>0</v>
      </c>
      <c r="AB41">
        <f t="shared" si="17"/>
        <v>0</v>
      </c>
    </row>
    <row r="42" spans="2:28" x14ac:dyDescent="0.45">
      <c r="C42" s="3">
        <v>127</v>
      </c>
      <c r="D42" s="2">
        <f>D41+1</f>
        <v>1</v>
      </c>
      <c r="E42">
        <f t="shared" si="14"/>
        <v>127</v>
      </c>
      <c r="F42">
        <f t="shared" ref="F42:F51" si="18">C41</f>
        <v>127</v>
      </c>
      <c r="G42">
        <f t="shared" ref="G42:L51" si="19">F41</f>
        <v>0</v>
      </c>
      <c r="H42">
        <f t="shared" si="19"/>
        <v>0</v>
      </c>
      <c r="I42">
        <f t="shared" si="19"/>
        <v>0</v>
      </c>
      <c r="J42">
        <f t="shared" si="19"/>
        <v>0</v>
      </c>
      <c r="K42">
        <f t="shared" si="19"/>
        <v>0</v>
      </c>
      <c r="L42">
        <f t="shared" si="19"/>
        <v>0</v>
      </c>
      <c r="M42" s="7">
        <f t="shared" si="15"/>
        <v>-1632.35339264</v>
      </c>
      <c r="N42" s="12">
        <f t="shared" ref="N42:N51" si="20">SUMPRODUCT($E$25:$L$25,E42:L42)</f>
        <v>-1651</v>
      </c>
      <c r="O42" t="str">
        <f t="shared" ref="O42:O51" si="21">IF(N42&gt;0,DEC2HEX(ROUND(N42,0),4),DEC2HEX(65536+ROUND(N42,0)))</f>
        <v>F98D</v>
      </c>
      <c r="P42" s="10"/>
      <c r="Q42" s="8">
        <f t="shared" si="16"/>
        <v>-25.505521760000001</v>
      </c>
      <c r="R42" s="10">
        <v>-26</v>
      </c>
      <c r="S42">
        <f t="shared" ref="S42:S51" si="22">SUM(T42:AB42)</f>
        <v>-25.505521760000001</v>
      </c>
      <c r="T42">
        <f t="shared" ref="T42:T51" si="23">E$23*E42</f>
        <v>-12.204579350000001</v>
      </c>
      <c r="U42">
        <f t="shared" si="17"/>
        <v>-13.300942409999999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</row>
    <row r="43" spans="2:28" x14ac:dyDescent="0.45">
      <c r="C43" s="3">
        <v>127</v>
      </c>
      <c r="D43" s="2">
        <f t="shared" ref="D43:D58" si="24">D42+1</f>
        <v>2</v>
      </c>
      <c r="E43">
        <f t="shared" si="14"/>
        <v>127</v>
      </c>
      <c r="F43">
        <f t="shared" si="18"/>
        <v>127</v>
      </c>
      <c r="G43">
        <f t="shared" si="19"/>
        <v>127</v>
      </c>
      <c r="H43">
        <f t="shared" si="19"/>
        <v>0</v>
      </c>
      <c r="I43">
        <f t="shared" si="19"/>
        <v>0</v>
      </c>
      <c r="J43">
        <f t="shared" si="19"/>
        <v>0</v>
      </c>
      <c r="K43">
        <f t="shared" si="19"/>
        <v>0</v>
      </c>
      <c r="L43">
        <f t="shared" si="19"/>
        <v>0</v>
      </c>
      <c r="M43" s="7">
        <f t="shared" si="15"/>
        <v>-793.91085312000007</v>
      </c>
      <c r="N43" s="12">
        <f t="shared" si="20"/>
        <v>-762</v>
      </c>
      <c r="O43" t="str">
        <f t="shared" si="21"/>
        <v>FD06</v>
      </c>
      <c r="P43" s="10"/>
      <c r="Q43" s="8">
        <f t="shared" si="16"/>
        <v>-12.404857080000001</v>
      </c>
      <c r="R43" s="10">
        <v>-12</v>
      </c>
      <c r="S43">
        <f t="shared" si="22"/>
        <v>-12.404857080000001</v>
      </c>
      <c r="T43">
        <f t="shared" si="23"/>
        <v>-12.204579350000001</v>
      </c>
      <c r="U43">
        <f t="shared" si="17"/>
        <v>-13.300942409999999</v>
      </c>
      <c r="V43">
        <f t="shared" si="17"/>
        <v>13.10066468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0</v>
      </c>
      <c r="AA43">
        <f t="shared" si="17"/>
        <v>0</v>
      </c>
      <c r="AB43">
        <f t="shared" si="17"/>
        <v>0</v>
      </c>
    </row>
    <row r="44" spans="2:28" x14ac:dyDescent="0.45">
      <c r="C44" s="3">
        <v>127</v>
      </c>
      <c r="D44" s="2">
        <f t="shared" si="24"/>
        <v>3</v>
      </c>
      <c r="E44">
        <f t="shared" si="14"/>
        <v>127</v>
      </c>
      <c r="F44">
        <f t="shared" si="18"/>
        <v>127</v>
      </c>
      <c r="G44">
        <f t="shared" si="19"/>
        <v>127</v>
      </c>
      <c r="H44">
        <f t="shared" si="19"/>
        <v>127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 s="7">
        <f t="shared" si="15"/>
        <v>2074.4188128000001</v>
      </c>
      <c r="N44" s="12">
        <f t="shared" si="20"/>
        <v>2159</v>
      </c>
      <c r="O44" t="str">
        <f t="shared" si="21"/>
        <v>086F</v>
      </c>
      <c r="P44" s="10"/>
      <c r="Q44" s="8">
        <f t="shared" si="16"/>
        <v>32.412793950000001</v>
      </c>
      <c r="R44" s="11">
        <v>34</v>
      </c>
      <c r="S44">
        <f t="shared" si="22"/>
        <v>32.412793950000001</v>
      </c>
      <c r="T44">
        <f t="shared" si="23"/>
        <v>-12.204579350000001</v>
      </c>
      <c r="U44">
        <f t="shared" si="17"/>
        <v>-13.300942409999999</v>
      </c>
      <c r="V44">
        <f t="shared" si="17"/>
        <v>13.10066468</v>
      </c>
      <c r="W44">
        <f t="shared" si="17"/>
        <v>44.81765103</v>
      </c>
      <c r="X44">
        <f t="shared" si="17"/>
        <v>0</v>
      </c>
      <c r="Y44">
        <f t="shared" si="17"/>
        <v>0</v>
      </c>
      <c r="Z44">
        <f t="shared" si="17"/>
        <v>0</v>
      </c>
      <c r="AA44">
        <f t="shared" si="17"/>
        <v>0</v>
      </c>
      <c r="AB44">
        <f t="shared" si="17"/>
        <v>0</v>
      </c>
    </row>
    <row r="45" spans="2:28" x14ac:dyDescent="0.45">
      <c r="C45" s="3">
        <v>127</v>
      </c>
      <c r="D45" s="2">
        <f t="shared" si="24"/>
        <v>4</v>
      </c>
      <c r="E45">
        <f t="shared" si="14"/>
        <v>127</v>
      </c>
      <c r="F45">
        <f t="shared" si="18"/>
        <v>127</v>
      </c>
      <c r="G45">
        <f t="shared" si="19"/>
        <v>127</v>
      </c>
      <c r="H45">
        <f t="shared" si="19"/>
        <v>127</v>
      </c>
      <c r="I45">
        <f t="shared" si="19"/>
        <v>127</v>
      </c>
      <c r="J45">
        <f t="shared" si="19"/>
        <v>0</v>
      </c>
      <c r="K45">
        <f t="shared" si="19"/>
        <v>0</v>
      </c>
      <c r="L45">
        <f t="shared" si="19"/>
        <v>0</v>
      </c>
      <c r="M45" s="7">
        <f t="shared" si="15"/>
        <v>4942.7484787200001</v>
      </c>
      <c r="N45" s="12">
        <f t="shared" si="20"/>
        <v>5080</v>
      </c>
      <c r="O45" t="str">
        <f t="shared" si="21"/>
        <v>13D8</v>
      </c>
      <c r="P45" s="10"/>
      <c r="Q45" s="8">
        <f t="shared" si="16"/>
        <v>77.230444980000001</v>
      </c>
      <c r="R45" s="11">
        <v>79</v>
      </c>
      <c r="S45">
        <f t="shared" si="22"/>
        <v>77.230444980000001</v>
      </c>
      <c r="T45">
        <f t="shared" si="23"/>
        <v>-12.204579350000001</v>
      </c>
      <c r="U45">
        <f t="shared" si="17"/>
        <v>-13.300942409999999</v>
      </c>
      <c r="V45">
        <f t="shared" si="17"/>
        <v>13.10066468</v>
      </c>
      <c r="W45">
        <f t="shared" si="17"/>
        <v>44.81765103</v>
      </c>
      <c r="X45">
        <f t="shared" si="17"/>
        <v>44.81765103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0</v>
      </c>
    </row>
    <row r="46" spans="2:28" x14ac:dyDescent="0.45">
      <c r="C46" s="3">
        <v>127</v>
      </c>
      <c r="D46" s="2">
        <f t="shared" si="24"/>
        <v>5</v>
      </c>
      <c r="E46">
        <f t="shared" si="14"/>
        <v>127</v>
      </c>
      <c r="F46">
        <f t="shared" si="18"/>
        <v>127</v>
      </c>
      <c r="G46">
        <f t="shared" si="19"/>
        <v>127</v>
      </c>
      <c r="H46">
        <f t="shared" si="19"/>
        <v>127</v>
      </c>
      <c r="I46">
        <f t="shared" si="19"/>
        <v>127</v>
      </c>
      <c r="J46">
        <f t="shared" si="19"/>
        <v>127</v>
      </c>
      <c r="K46">
        <f t="shared" si="19"/>
        <v>0</v>
      </c>
      <c r="L46">
        <f t="shared" si="19"/>
        <v>0</v>
      </c>
      <c r="M46" s="7">
        <f t="shared" si="15"/>
        <v>5781.1910182399997</v>
      </c>
      <c r="N46" s="12">
        <f t="shared" si="20"/>
        <v>5969</v>
      </c>
      <c r="O46" t="str">
        <f t="shared" si="21"/>
        <v>1751</v>
      </c>
      <c r="P46" s="10"/>
      <c r="Q46" s="8">
        <f t="shared" si="16"/>
        <v>90.331109659999996</v>
      </c>
      <c r="R46" s="11">
        <v>93</v>
      </c>
      <c r="S46">
        <f t="shared" si="22"/>
        <v>90.331109659999996</v>
      </c>
      <c r="T46">
        <f t="shared" si="23"/>
        <v>-12.204579350000001</v>
      </c>
      <c r="U46">
        <f t="shared" si="17"/>
        <v>-13.300942409999999</v>
      </c>
      <c r="V46">
        <f t="shared" si="17"/>
        <v>13.10066468</v>
      </c>
      <c r="W46">
        <f t="shared" si="17"/>
        <v>44.81765103</v>
      </c>
      <c r="X46">
        <f t="shared" si="17"/>
        <v>44.81765103</v>
      </c>
      <c r="Y46">
        <f t="shared" si="17"/>
        <v>13.10066468</v>
      </c>
      <c r="Z46">
        <f t="shared" si="17"/>
        <v>0</v>
      </c>
      <c r="AA46">
        <f t="shared" si="17"/>
        <v>0</v>
      </c>
      <c r="AB46">
        <f t="shared" si="17"/>
        <v>0</v>
      </c>
    </row>
    <row r="47" spans="2:28" x14ac:dyDescent="0.45">
      <c r="C47" s="3">
        <v>127</v>
      </c>
      <c r="D47" s="2">
        <f t="shared" si="24"/>
        <v>6</v>
      </c>
      <c r="E47">
        <f t="shared" si="14"/>
        <v>127</v>
      </c>
      <c r="F47">
        <f t="shared" si="18"/>
        <v>127</v>
      </c>
      <c r="G47">
        <f t="shared" si="19"/>
        <v>127</v>
      </c>
      <c r="H47">
        <f t="shared" si="19"/>
        <v>127</v>
      </c>
      <c r="I47">
        <f t="shared" si="19"/>
        <v>127</v>
      </c>
      <c r="J47">
        <f t="shared" si="19"/>
        <v>127</v>
      </c>
      <c r="K47">
        <f t="shared" si="19"/>
        <v>127</v>
      </c>
      <c r="L47">
        <f t="shared" si="19"/>
        <v>0</v>
      </c>
      <c r="M47" s="7">
        <f t="shared" si="15"/>
        <v>4929.9307039999994</v>
      </c>
      <c r="N47" s="12">
        <f t="shared" si="20"/>
        <v>5080</v>
      </c>
      <c r="O47" t="str">
        <f t="shared" si="21"/>
        <v>13D8</v>
      </c>
      <c r="P47" s="10"/>
      <c r="Q47" s="8">
        <f t="shared" si="16"/>
        <v>77.030167249999991</v>
      </c>
      <c r="R47" s="11">
        <v>79</v>
      </c>
      <c r="S47">
        <f t="shared" si="22"/>
        <v>77.030167249999991</v>
      </c>
      <c r="T47">
        <f t="shared" si="23"/>
        <v>-12.204579350000001</v>
      </c>
      <c r="U47">
        <f t="shared" si="17"/>
        <v>-13.300942409999999</v>
      </c>
      <c r="V47">
        <f t="shared" si="17"/>
        <v>13.10066468</v>
      </c>
      <c r="W47">
        <f t="shared" si="17"/>
        <v>44.81765103</v>
      </c>
      <c r="X47">
        <f t="shared" si="17"/>
        <v>44.81765103</v>
      </c>
      <c r="Y47">
        <f t="shared" si="17"/>
        <v>13.10066468</v>
      </c>
      <c r="Z47">
        <f t="shared" si="17"/>
        <v>-13.300942409999999</v>
      </c>
      <c r="AA47">
        <f t="shared" si="17"/>
        <v>0</v>
      </c>
      <c r="AB47">
        <f t="shared" si="17"/>
        <v>0</v>
      </c>
    </row>
    <row r="48" spans="2:28" x14ac:dyDescent="0.45">
      <c r="C48" s="3">
        <v>127</v>
      </c>
      <c r="D48" s="2">
        <f t="shared" si="24"/>
        <v>7</v>
      </c>
      <c r="E48">
        <f t="shared" si="14"/>
        <v>127</v>
      </c>
      <c r="F48">
        <f t="shared" si="18"/>
        <v>127</v>
      </c>
      <c r="G48">
        <f t="shared" si="19"/>
        <v>127</v>
      </c>
      <c r="H48">
        <f t="shared" si="19"/>
        <v>127</v>
      </c>
      <c r="I48">
        <f t="shared" si="19"/>
        <v>127</v>
      </c>
      <c r="J48">
        <f t="shared" si="19"/>
        <v>127</v>
      </c>
      <c r="K48">
        <f t="shared" si="19"/>
        <v>127</v>
      </c>
      <c r="L48">
        <f t="shared" si="19"/>
        <v>127</v>
      </c>
      <c r="M48" s="7">
        <f t="shared" si="15"/>
        <v>4148.8376255999992</v>
      </c>
      <c r="N48" s="12">
        <f t="shared" si="20"/>
        <v>4318</v>
      </c>
      <c r="O48" t="str">
        <f t="shared" si="21"/>
        <v>10DE</v>
      </c>
      <c r="P48" s="10"/>
      <c r="Q48" s="8">
        <f t="shared" si="16"/>
        <v>64.825587899999988</v>
      </c>
      <c r="R48" s="11">
        <v>67</v>
      </c>
      <c r="S48">
        <f t="shared" si="22"/>
        <v>64.825587899999988</v>
      </c>
      <c r="T48">
        <f t="shared" si="23"/>
        <v>-12.204579350000001</v>
      </c>
      <c r="U48">
        <f t="shared" si="17"/>
        <v>-13.300942409999999</v>
      </c>
      <c r="V48">
        <f t="shared" si="17"/>
        <v>13.10066468</v>
      </c>
      <c r="W48">
        <f t="shared" si="17"/>
        <v>44.81765103</v>
      </c>
      <c r="X48">
        <f t="shared" si="17"/>
        <v>44.81765103</v>
      </c>
      <c r="Y48">
        <f t="shared" si="17"/>
        <v>13.10066468</v>
      </c>
      <c r="Z48">
        <f t="shared" si="17"/>
        <v>-13.300942409999999</v>
      </c>
      <c r="AA48">
        <f t="shared" si="17"/>
        <v>-12.204579350000001</v>
      </c>
      <c r="AB48">
        <f t="shared" si="17"/>
        <v>0</v>
      </c>
    </row>
    <row r="49" spans="3:28" x14ac:dyDescent="0.45">
      <c r="C49" s="3">
        <v>127</v>
      </c>
      <c r="D49" s="2">
        <f t="shared" si="24"/>
        <v>8</v>
      </c>
      <c r="E49">
        <f t="shared" si="14"/>
        <v>127</v>
      </c>
      <c r="F49">
        <f t="shared" si="18"/>
        <v>127</v>
      </c>
      <c r="G49">
        <f t="shared" si="19"/>
        <v>127</v>
      </c>
      <c r="H49">
        <f t="shared" si="19"/>
        <v>127</v>
      </c>
      <c r="I49">
        <f t="shared" si="19"/>
        <v>127</v>
      </c>
      <c r="J49">
        <f t="shared" si="19"/>
        <v>127</v>
      </c>
      <c r="K49">
        <f t="shared" si="19"/>
        <v>127</v>
      </c>
      <c r="L49">
        <f t="shared" si="19"/>
        <v>127</v>
      </c>
      <c r="M49" s="7">
        <f t="shared" si="15"/>
        <v>4148.8376255999992</v>
      </c>
      <c r="N49" s="12">
        <f t="shared" si="20"/>
        <v>4318</v>
      </c>
      <c r="O49" t="str">
        <f t="shared" si="21"/>
        <v>10DE</v>
      </c>
      <c r="P49" s="10"/>
      <c r="Q49" s="8">
        <f t="shared" si="16"/>
        <v>64.825587899999988</v>
      </c>
      <c r="R49" s="11">
        <v>67</v>
      </c>
      <c r="S49">
        <f t="shared" si="22"/>
        <v>64.825587899999988</v>
      </c>
      <c r="T49">
        <f t="shared" si="23"/>
        <v>-12.204579350000001</v>
      </c>
      <c r="U49">
        <f t="shared" si="17"/>
        <v>-13.300942409999999</v>
      </c>
      <c r="V49">
        <f t="shared" si="17"/>
        <v>13.10066468</v>
      </c>
      <c r="W49">
        <f t="shared" si="17"/>
        <v>44.81765103</v>
      </c>
      <c r="X49">
        <f t="shared" si="17"/>
        <v>44.81765103</v>
      </c>
      <c r="Y49">
        <f t="shared" si="17"/>
        <v>13.10066468</v>
      </c>
      <c r="Z49">
        <f t="shared" si="17"/>
        <v>-13.300942409999999</v>
      </c>
      <c r="AA49">
        <f t="shared" si="17"/>
        <v>-12.204579350000001</v>
      </c>
      <c r="AB49">
        <f t="shared" si="17"/>
        <v>0</v>
      </c>
    </row>
    <row r="50" spans="3:28" x14ac:dyDescent="0.45">
      <c r="C50" s="3">
        <v>127</v>
      </c>
      <c r="D50" s="2">
        <f t="shared" si="24"/>
        <v>9</v>
      </c>
      <c r="E50">
        <f t="shared" si="14"/>
        <v>127</v>
      </c>
      <c r="F50">
        <f t="shared" si="18"/>
        <v>127</v>
      </c>
      <c r="G50">
        <f t="shared" si="19"/>
        <v>127</v>
      </c>
      <c r="H50">
        <f t="shared" si="19"/>
        <v>127</v>
      </c>
      <c r="I50">
        <f t="shared" si="19"/>
        <v>127</v>
      </c>
      <c r="J50">
        <f t="shared" si="19"/>
        <v>127</v>
      </c>
      <c r="K50">
        <f t="shared" si="19"/>
        <v>127</v>
      </c>
      <c r="L50">
        <f t="shared" si="19"/>
        <v>127</v>
      </c>
      <c r="M50" s="7">
        <f t="shared" si="15"/>
        <v>4148.8376255999992</v>
      </c>
      <c r="N50" s="12">
        <f t="shared" si="20"/>
        <v>4318</v>
      </c>
      <c r="O50" t="str">
        <f t="shared" si="21"/>
        <v>10DE</v>
      </c>
      <c r="P50" s="10"/>
      <c r="Q50" s="8">
        <f t="shared" si="16"/>
        <v>64.825587899999988</v>
      </c>
      <c r="R50" s="11">
        <v>67</v>
      </c>
      <c r="S50">
        <f t="shared" si="22"/>
        <v>64.825587899999988</v>
      </c>
      <c r="T50">
        <f t="shared" si="23"/>
        <v>-12.204579350000001</v>
      </c>
      <c r="U50">
        <f t="shared" si="17"/>
        <v>-13.300942409999999</v>
      </c>
      <c r="V50">
        <f t="shared" si="17"/>
        <v>13.10066468</v>
      </c>
      <c r="W50">
        <f t="shared" si="17"/>
        <v>44.81765103</v>
      </c>
      <c r="X50">
        <f t="shared" si="17"/>
        <v>44.81765103</v>
      </c>
      <c r="Y50">
        <f t="shared" si="17"/>
        <v>13.10066468</v>
      </c>
      <c r="Z50">
        <f t="shared" si="17"/>
        <v>-13.300942409999999</v>
      </c>
      <c r="AA50">
        <f t="shared" si="17"/>
        <v>-12.204579350000001</v>
      </c>
      <c r="AB50">
        <f t="shared" si="17"/>
        <v>0</v>
      </c>
    </row>
    <row r="51" spans="3:28" x14ac:dyDescent="0.45">
      <c r="C51" s="3">
        <v>0</v>
      </c>
      <c r="D51" s="2">
        <f t="shared" si="24"/>
        <v>10</v>
      </c>
      <c r="E51">
        <f t="shared" si="14"/>
        <v>0</v>
      </c>
      <c r="F51">
        <f t="shared" si="18"/>
        <v>127</v>
      </c>
      <c r="G51">
        <f t="shared" si="19"/>
        <v>127</v>
      </c>
      <c r="H51">
        <f t="shared" si="19"/>
        <v>127</v>
      </c>
      <c r="I51">
        <f t="shared" si="19"/>
        <v>127</v>
      </c>
      <c r="J51">
        <f t="shared" si="19"/>
        <v>127</v>
      </c>
      <c r="K51">
        <f t="shared" si="19"/>
        <v>127</v>
      </c>
      <c r="L51">
        <f t="shared" si="19"/>
        <v>127</v>
      </c>
      <c r="M51" s="7">
        <f t="shared" si="15"/>
        <v>4929.9307039999994</v>
      </c>
      <c r="N51" s="12">
        <f t="shared" si="20"/>
        <v>5080</v>
      </c>
      <c r="O51" t="str">
        <f t="shared" si="21"/>
        <v>13D8</v>
      </c>
      <c r="P51" s="10"/>
      <c r="Q51" s="8">
        <f t="shared" si="16"/>
        <v>77.030167249999991</v>
      </c>
      <c r="R51" s="11">
        <v>79</v>
      </c>
      <c r="S51">
        <f t="shared" si="22"/>
        <v>77.030167249999991</v>
      </c>
      <c r="T51">
        <f t="shared" si="23"/>
        <v>0</v>
      </c>
      <c r="U51">
        <f t="shared" si="17"/>
        <v>-13.300942409999999</v>
      </c>
      <c r="V51">
        <f t="shared" si="17"/>
        <v>13.10066468</v>
      </c>
      <c r="W51">
        <f t="shared" si="17"/>
        <v>44.81765103</v>
      </c>
      <c r="X51">
        <f t="shared" si="17"/>
        <v>44.81765103</v>
      </c>
      <c r="Y51">
        <f t="shared" si="17"/>
        <v>13.10066468</v>
      </c>
      <c r="Z51">
        <f t="shared" si="17"/>
        <v>-13.300942409999999</v>
      </c>
      <c r="AA51">
        <f t="shared" si="17"/>
        <v>-12.204579350000001</v>
      </c>
      <c r="AB51">
        <f t="shared" si="17"/>
        <v>0</v>
      </c>
    </row>
    <row r="52" spans="3:28" x14ac:dyDescent="0.45">
      <c r="C52" s="3">
        <v>0</v>
      </c>
      <c r="D52" s="2">
        <f t="shared" si="24"/>
        <v>11</v>
      </c>
      <c r="E52">
        <f t="shared" ref="E52" si="25">C52</f>
        <v>0</v>
      </c>
      <c r="F52">
        <f t="shared" ref="F52" si="26">C51</f>
        <v>0</v>
      </c>
      <c r="G52">
        <f t="shared" ref="G52" si="27">F51</f>
        <v>127</v>
      </c>
      <c r="H52">
        <f t="shared" ref="H52" si="28">G51</f>
        <v>127</v>
      </c>
      <c r="I52">
        <f t="shared" ref="I52" si="29">H51</f>
        <v>127</v>
      </c>
      <c r="J52">
        <f t="shared" ref="J52" si="30">I51</f>
        <v>127</v>
      </c>
      <c r="K52">
        <f t="shared" ref="K52" si="31">J51</f>
        <v>127</v>
      </c>
      <c r="L52">
        <f t="shared" ref="L52" si="32">K51</f>
        <v>127</v>
      </c>
      <c r="M52" s="7">
        <f t="shared" ref="M52" si="33">SUMPRODUCT($E$24:$L$24,E52:L52)</f>
        <v>5781.1910182399997</v>
      </c>
      <c r="N52" s="12">
        <f t="shared" ref="N52" si="34">SUMPRODUCT($E$25:$L$25,E52:L52)</f>
        <v>5969</v>
      </c>
      <c r="O52" t="str">
        <f t="shared" ref="O52" si="35">IF(N52&gt;0,DEC2HEX(ROUND(N52,0),4),DEC2HEX(65536+ROUND(N52,0)))</f>
        <v>1751</v>
      </c>
      <c r="P52" s="10"/>
      <c r="Q52" s="8">
        <f t="shared" ref="Q52" si="36">SUMPRODUCT($E$23:$L$23,E52:L52)</f>
        <v>90.331109659999996</v>
      </c>
      <c r="R52" s="11">
        <v>93</v>
      </c>
      <c r="S52">
        <f t="shared" ref="S52" si="37">SUM(T52:AB52)</f>
        <v>90.331109659999996</v>
      </c>
      <c r="T52">
        <f t="shared" ref="T52" si="38">E$23*E52</f>
        <v>0</v>
      </c>
      <c r="U52">
        <f t="shared" ref="U52" si="39">F$23*F52</f>
        <v>0</v>
      </c>
      <c r="V52">
        <f t="shared" ref="V52" si="40">G$23*G52</f>
        <v>13.10066468</v>
      </c>
      <c r="W52">
        <f t="shared" ref="W52" si="41">H$23*H52</f>
        <v>44.81765103</v>
      </c>
      <c r="X52">
        <f t="shared" ref="X52" si="42">I$23*I52</f>
        <v>44.81765103</v>
      </c>
      <c r="Y52">
        <f t="shared" ref="Y52" si="43">J$23*J52</f>
        <v>13.10066468</v>
      </c>
      <c r="Z52">
        <f t="shared" ref="Z52" si="44">K$23*K52</f>
        <v>-13.300942409999999</v>
      </c>
      <c r="AA52">
        <f t="shared" ref="AA52" si="45">L$23*L52</f>
        <v>-12.204579350000001</v>
      </c>
      <c r="AB52">
        <f t="shared" ref="AB52" si="46">M$23*M52</f>
        <v>0</v>
      </c>
    </row>
    <row r="53" spans="3:28" x14ac:dyDescent="0.45">
      <c r="C53" s="3">
        <v>0</v>
      </c>
      <c r="D53" s="2">
        <f t="shared" si="24"/>
        <v>12</v>
      </c>
      <c r="E53">
        <f t="shared" ref="E53:E58" si="47">C53</f>
        <v>0</v>
      </c>
      <c r="F53">
        <f t="shared" ref="F53:F58" si="48">C52</f>
        <v>0</v>
      </c>
      <c r="G53">
        <f t="shared" ref="G53:G58" si="49">F52</f>
        <v>0</v>
      </c>
      <c r="H53">
        <f t="shared" ref="H53:H58" si="50">G52</f>
        <v>127</v>
      </c>
      <c r="I53">
        <f t="shared" ref="I53:I58" si="51">H52</f>
        <v>127</v>
      </c>
      <c r="J53">
        <f t="shared" ref="J53:J58" si="52">I52</f>
        <v>127</v>
      </c>
      <c r="K53">
        <f t="shared" ref="K53:K58" si="53">J52</f>
        <v>127</v>
      </c>
      <c r="L53">
        <f t="shared" ref="L53:L58" si="54">K52</f>
        <v>127</v>
      </c>
      <c r="M53" s="7">
        <f t="shared" ref="M53:M58" si="55">SUMPRODUCT($E$24:$L$24,E53:L53)</f>
        <v>4942.7484787199992</v>
      </c>
      <c r="N53" s="12">
        <f t="shared" ref="N53:N58" si="56">SUMPRODUCT($E$25:$L$25,E53:L53)</f>
        <v>5080</v>
      </c>
      <c r="O53" t="str">
        <f t="shared" ref="O53:O58" si="57">IF(N53&gt;0,DEC2HEX(ROUND(N53,0),4),DEC2HEX(65536+ROUND(N53,0)))</f>
        <v>13D8</v>
      </c>
      <c r="P53" s="10"/>
      <c r="Q53" s="8">
        <f t="shared" ref="Q53:Q58" si="58">SUMPRODUCT($E$23:$L$23,E53:L53)</f>
        <v>77.230444979999987</v>
      </c>
      <c r="R53" s="11">
        <v>79</v>
      </c>
      <c r="S53">
        <f t="shared" ref="S53:S58" si="59">SUM(T53:AB53)</f>
        <v>77.230444979999987</v>
      </c>
      <c r="T53">
        <f t="shared" ref="T53:T58" si="60">E$23*E53</f>
        <v>0</v>
      </c>
      <c r="U53">
        <f t="shared" ref="U53:U58" si="61">F$23*F53</f>
        <v>0</v>
      </c>
      <c r="V53">
        <f t="shared" ref="V53:V58" si="62">G$23*G53</f>
        <v>0</v>
      </c>
      <c r="W53">
        <f t="shared" ref="W53:W58" si="63">H$23*H53</f>
        <v>44.81765103</v>
      </c>
      <c r="X53">
        <f t="shared" ref="X53:X58" si="64">I$23*I53</f>
        <v>44.81765103</v>
      </c>
      <c r="Y53">
        <f t="shared" ref="Y53:Y58" si="65">J$23*J53</f>
        <v>13.10066468</v>
      </c>
      <c r="Z53">
        <f t="shared" ref="Z53:Z58" si="66">K$23*K53</f>
        <v>-13.300942409999999</v>
      </c>
      <c r="AA53">
        <f t="shared" ref="AA53:AA58" si="67">L$23*L53</f>
        <v>-12.204579350000001</v>
      </c>
      <c r="AB53">
        <f t="shared" ref="AB53:AB58" si="68">M$23*M53</f>
        <v>0</v>
      </c>
    </row>
    <row r="54" spans="3:28" x14ac:dyDescent="0.45">
      <c r="C54" s="3">
        <v>0</v>
      </c>
      <c r="D54" s="2">
        <f t="shared" si="24"/>
        <v>13</v>
      </c>
      <c r="E54">
        <f t="shared" si="47"/>
        <v>0</v>
      </c>
      <c r="F54">
        <f t="shared" si="48"/>
        <v>0</v>
      </c>
      <c r="G54">
        <f t="shared" si="49"/>
        <v>0</v>
      </c>
      <c r="H54">
        <f t="shared" si="50"/>
        <v>0</v>
      </c>
      <c r="I54">
        <f t="shared" si="51"/>
        <v>127</v>
      </c>
      <c r="J54">
        <f t="shared" si="52"/>
        <v>127</v>
      </c>
      <c r="K54">
        <f t="shared" si="53"/>
        <v>127</v>
      </c>
      <c r="L54">
        <f t="shared" si="54"/>
        <v>127</v>
      </c>
      <c r="M54" s="7">
        <f t="shared" si="55"/>
        <v>2074.4188128000001</v>
      </c>
      <c r="N54" s="12">
        <f t="shared" si="56"/>
        <v>2159</v>
      </c>
      <c r="O54" t="str">
        <f t="shared" si="57"/>
        <v>086F</v>
      </c>
      <c r="P54" s="10"/>
      <c r="Q54" s="8">
        <f t="shared" si="58"/>
        <v>32.412793950000001</v>
      </c>
      <c r="R54" s="11">
        <v>34</v>
      </c>
      <c r="S54">
        <f t="shared" si="59"/>
        <v>32.412793950000001</v>
      </c>
      <c r="T54">
        <f t="shared" si="60"/>
        <v>0</v>
      </c>
      <c r="U54">
        <f t="shared" si="61"/>
        <v>0</v>
      </c>
      <c r="V54">
        <f t="shared" si="62"/>
        <v>0</v>
      </c>
      <c r="W54">
        <f t="shared" si="63"/>
        <v>0</v>
      </c>
      <c r="X54">
        <f t="shared" si="64"/>
        <v>44.81765103</v>
      </c>
      <c r="Y54">
        <f t="shared" si="65"/>
        <v>13.10066468</v>
      </c>
      <c r="Z54">
        <f t="shared" si="66"/>
        <v>-13.300942409999999</v>
      </c>
      <c r="AA54">
        <f t="shared" si="67"/>
        <v>-12.204579350000001</v>
      </c>
      <c r="AB54">
        <f t="shared" si="68"/>
        <v>0</v>
      </c>
    </row>
    <row r="55" spans="3:28" x14ac:dyDescent="0.45">
      <c r="C55" s="3">
        <v>0</v>
      </c>
      <c r="D55" s="2">
        <f t="shared" si="24"/>
        <v>14</v>
      </c>
      <c r="E55">
        <f t="shared" si="47"/>
        <v>0</v>
      </c>
      <c r="F55">
        <f t="shared" si="48"/>
        <v>0</v>
      </c>
      <c r="G55">
        <f t="shared" si="49"/>
        <v>0</v>
      </c>
      <c r="H55">
        <f t="shared" si="50"/>
        <v>0</v>
      </c>
      <c r="I55">
        <f t="shared" si="51"/>
        <v>0</v>
      </c>
      <c r="J55">
        <f t="shared" si="52"/>
        <v>127</v>
      </c>
      <c r="K55">
        <f t="shared" si="53"/>
        <v>127</v>
      </c>
      <c r="L55">
        <f t="shared" si="54"/>
        <v>127</v>
      </c>
      <c r="M55" s="7">
        <f t="shared" si="55"/>
        <v>-793.91085312000007</v>
      </c>
      <c r="N55" s="12">
        <f t="shared" si="56"/>
        <v>-762</v>
      </c>
      <c r="O55" t="str">
        <f t="shared" si="57"/>
        <v>FD06</v>
      </c>
      <c r="P55" s="10"/>
      <c r="Q55" s="8">
        <f t="shared" si="58"/>
        <v>-12.404857080000001</v>
      </c>
      <c r="R55" s="10">
        <v>-12</v>
      </c>
      <c r="S55">
        <f t="shared" si="59"/>
        <v>-12.404857080000001</v>
      </c>
      <c r="T55">
        <f t="shared" si="60"/>
        <v>0</v>
      </c>
      <c r="U55">
        <f t="shared" si="61"/>
        <v>0</v>
      </c>
      <c r="V55">
        <f t="shared" si="62"/>
        <v>0</v>
      </c>
      <c r="W55">
        <f t="shared" si="63"/>
        <v>0</v>
      </c>
      <c r="X55">
        <f t="shared" si="64"/>
        <v>0</v>
      </c>
      <c r="Y55">
        <f t="shared" si="65"/>
        <v>13.10066468</v>
      </c>
      <c r="Z55">
        <f t="shared" si="66"/>
        <v>-13.300942409999999</v>
      </c>
      <c r="AA55">
        <f t="shared" si="67"/>
        <v>-12.204579350000001</v>
      </c>
      <c r="AB55">
        <f t="shared" si="68"/>
        <v>0</v>
      </c>
    </row>
    <row r="56" spans="3:28" x14ac:dyDescent="0.45">
      <c r="C56" s="3">
        <v>0</v>
      </c>
      <c r="D56" s="2">
        <f t="shared" si="24"/>
        <v>15</v>
      </c>
      <c r="E56">
        <f t="shared" si="47"/>
        <v>0</v>
      </c>
      <c r="F56">
        <f t="shared" si="48"/>
        <v>0</v>
      </c>
      <c r="G56">
        <f t="shared" si="49"/>
        <v>0</v>
      </c>
      <c r="H56">
        <f t="shared" si="50"/>
        <v>0</v>
      </c>
      <c r="I56">
        <f t="shared" si="51"/>
        <v>0</v>
      </c>
      <c r="J56">
        <f t="shared" si="52"/>
        <v>0</v>
      </c>
      <c r="K56">
        <f t="shared" si="53"/>
        <v>127</v>
      </c>
      <c r="L56">
        <f t="shared" si="54"/>
        <v>127</v>
      </c>
      <c r="M56" s="7">
        <f t="shared" si="55"/>
        <v>-1632.35339264</v>
      </c>
      <c r="N56" s="12">
        <f t="shared" si="56"/>
        <v>-1651</v>
      </c>
      <c r="O56" t="str">
        <f t="shared" si="57"/>
        <v>F98D</v>
      </c>
      <c r="P56" s="10"/>
      <c r="Q56" s="8">
        <f t="shared" si="58"/>
        <v>-25.505521760000001</v>
      </c>
      <c r="R56" s="10">
        <v>-26</v>
      </c>
      <c r="S56">
        <f t="shared" si="59"/>
        <v>-25.505521760000001</v>
      </c>
      <c r="T56">
        <f t="shared" si="60"/>
        <v>0</v>
      </c>
      <c r="U56">
        <f t="shared" si="61"/>
        <v>0</v>
      </c>
      <c r="V56">
        <f t="shared" si="62"/>
        <v>0</v>
      </c>
      <c r="W56">
        <f t="shared" si="63"/>
        <v>0</v>
      </c>
      <c r="X56">
        <f t="shared" si="64"/>
        <v>0</v>
      </c>
      <c r="Y56">
        <f t="shared" si="65"/>
        <v>0</v>
      </c>
      <c r="Z56">
        <f t="shared" si="66"/>
        <v>-13.300942409999999</v>
      </c>
      <c r="AA56">
        <f t="shared" si="67"/>
        <v>-12.204579350000001</v>
      </c>
      <c r="AB56">
        <f t="shared" si="68"/>
        <v>0</v>
      </c>
    </row>
    <row r="57" spans="3:28" x14ac:dyDescent="0.45">
      <c r="C57" s="3">
        <v>0</v>
      </c>
      <c r="D57" s="2">
        <f t="shared" si="24"/>
        <v>16</v>
      </c>
      <c r="E57">
        <f t="shared" si="47"/>
        <v>0</v>
      </c>
      <c r="F57">
        <f t="shared" si="48"/>
        <v>0</v>
      </c>
      <c r="G57">
        <f t="shared" si="49"/>
        <v>0</v>
      </c>
      <c r="H57">
        <f t="shared" si="50"/>
        <v>0</v>
      </c>
      <c r="I57">
        <f t="shared" si="51"/>
        <v>0</v>
      </c>
      <c r="J57">
        <f t="shared" si="52"/>
        <v>0</v>
      </c>
      <c r="K57">
        <f t="shared" si="53"/>
        <v>0</v>
      </c>
      <c r="L57">
        <f t="shared" si="54"/>
        <v>127</v>
      </c>
      <c r="M57" s="7">
        <f t="shared" si="55"/>
        <v>-781.09307840000008</v>
      </c>
      <c r="N57" s="12">
        <f t="shared" si="56"/>
        <v>-762</v>
      </c>
      <c r="O57" t="str">
        <f t="shared" si="57"/>
        <v>FD06</v>
      </c>
      <c r="P57" s="10"/>
      <c r="Q57" s="8">
        <f t="shared" si="58"/>
        <v>-12.204579350000001</v>
      </c>
      <c r="R57" s="10">
        <v>-12</v>
      </c>
      <c r="S57">
        <f t="shared" si="59"/>
        <v>-12.204579350000001</v>
      </c>
      <c r="T57">
        <f t="shared" si="60"/>
        <v>0</v>
      </c>
      <c r="U57">
        <f t="shared" si="61"/>
        <v>0</v>
      </c>
      <c r="V57">
        <f t="shared" si="62"/>
        <v>0</v>
      </c>
      <c r="W57">
        <f t="shared" si="63"/>
        <v>0</v>
      </c>
      <c r="X57">
        <f t="shared" si="64"/>
        <v>0</v>
      </c>
      <c r="Y57">
        <f t="shared" si="65"/>
        <v>0</v>
      </c>
      <c r="Z57">
        <f t="shared" si="66"/>
        <v>0</v>
      </c>
      <c r="AA57">
        <f t="shared" si="67"/>
        <v>-12.204579350000001</v>
      </c>
      <c r="AB57">
        <f t="shared" si="68"/>
        <v>0</v>
      </c>
    </row>
    <row r="58" spans="3:28" x14ac:dyDescent="0.45">
      <c r="C58" s="3">
        <v>0</v>
      </c>
      <c r="D58" s="2">
        <f t="shared" si="24"/>
        <v>17</v>
      </c>
      <c r="E58">
        <f t="shared" si="47"/>
        <v>0</v>
      </c>
      <c r="F58">
        <f t="shared" si="48"/>
        <v>0</v>
      </c>
      <c r="G58">
        <f t="shared" si="49"/>
        <v>0</v>
      </c>
      <c r="H58">
        <f t="shared" si="50"/>
        <v>0</v>
      </c>
      <c r="I58">
        <f t="shared" si="51"/>
        <v>0</v>
      </c>
      <c r="J58">
        <f t="shared" si="52"/>
        <v>0</v>
      </c>
      <c r="K58">
        <f t="shared" si="53"/>
        <v>0</v>
      </c>
      <c r="L58">
        <f t="shared" si="54"/>
        <v>0</v>
      </c>
      <c r="M58" s="7">
        <f t="shared" si="55"/>
        <v>0</v>
      </c>
      <c r="N58" s="12">
        <f t="shared" si="56"/>
        <v>0</v>
      </c>
      <c r="O58" t="str">
        <f t="shared" si="57"/>
        <v>10000</v>
      </c>
      <c r="P58" s="10"/>
      <c r="Q58" s="8">
        <f t="shared" si="58"/>
        <v>0</v>
      </c>
      <c r="R58" s="10"/>
      <c r="S58">
        <f t="shared" si="59"/>
        <v>0</v>
      </c>
      <c r="T58">
        <f t="shared" si="60"/>
        <v>0</v>
      </c>
      <c r="U58">
        <f t="shared" si="61"/>
        <v>0</v>
      </c>
      <c r="V58">
        <f t="shared" si="62"/>
        <v>0</v>
      </c>
      <c r="W58">
        <f t="shared" si="63"/>
        <v>0</v>
      </c>
      <c r="X58">
        <f t="shared" si="64"/>
        <v>0</v>
      </c>
      <c r="Y58">
        <f t="shared" si="65"/>
        <v>0</v>
      </c>
      <c r="Z58">
        <f t="shared" si="66"/>
        <v>0</v>
      </c>
      <c r="AA58">
        <f t="shared" si="67"/>
        <v>0</v>
      </c>
      <c r="AB58">
        <f t="shared" si="68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562C-3B62-4981-9DC3-8F2E9166A25D}">
  <dimension ref="A2:L29"/>
  <sheetViews>
    <sheetView workbookViewId="0">
      <selection activeCell="F32" sqref="F32"/>
    </sheetView>
  </sheetViews>
  <sheetFormatPr defaultRowHeight="14.25" x14ac:dyDescent="0.45"/>
  <cols>
    <col min="1" max="1" width="15.53125" customWidth="1"/>
    <col min="5" max="5" width="11.06640625" customWidth="1"/>
    <col min="8" max="8" width="18.6640625" customWidth="1"/>
    <col min="9" max="9" width="12" customWidth="1"/>
    <col min="10" max="10" width="9.06640625" style="2"/>
    <col min="11" max="11" width="9.06640625" style="14"/>
  </cols>
  <sheetData>
    <row r="2" spans="1:12" x14ac:dyDescent="0.45">
      <c r="A2" s="18"/>
      <c r="B2" s="1" t="s">
        <v>51</v>
      </c>
      <c r="C2" s="1" t="s">
        <v>10</v>
      </c>
      <c r="D2" s="1" t="s">
        <v>53</v>
      </c>
    </row>
    <row r="3" spans="1:12" x14ac:dyDescent="0.45">
      <c r="A3" s="6" t="s">
        <v>52</v>
      </c>
      <c r="B3" s="2">
        <v>8</v>
      </c>
      <c r="C3" s="2">
        <v>4</v>
      </c>
      <c r="D3" s="2">
        <f>C3+B3</f>
        <v>12</v>
      </c>
    </row>
    <row r="4" spans="1:12" x14ac:dyDescent="0.45">
      <c r="A4" s="6" t="s">
        <v>63</v>
      </c>
      <c r="B4" s="2">
        <f>2^B3</f>
        <v>256</v>
      </c>
      <c r="C4" s="2">
        <f>2^C3</f>
        <v>16</v>
      </c>
      <c r="D4" s="2">
        <f>2^D3</f>
        <v>4096</v>
      </c>
    </row>
    <row r="6" spans="1:12" x14ac:dyDescent="0.45">
      <c r="A6" s="20" t="s">
        <v>60</v>
      </c>
      <c r="B6" s="21" t="s">
        <v>57</v>
      </c>
      <c r="C6" s="20" t="s">
        <v>54</v>
      </c>
      <c r="D6" s="22" t="s">
        <v>55</v>
      </c>
      <c r="E6" s="23" t="s">
        <v>56</v>
      </c>
      <c r="F6" s="4" t="s">
        <v>54</v>
      </c>
      <c r="G6" s="22" t="s">
        <v>55</v>
      </c>
      <c r="H6" s="4" t="s">
        <v>61</v>
      </c>
      <c r="I6" s="4" t="s">
        <v>62</v>
      </c>
      <c r="J6" s="23" t="s">
        <v>58</v>
      </c>
      <c r="K6" s="20" t="s">
        <v>59</v>
      </c>
      <c r="L6" s="20" t="s">
        <v>54</v>
      </c>
    </row>
    <row r="7" spans="1:12" x14ac:dyDescent="0.45">
      <c r="A7" s="14">
        <v>0.5</v>
      </c>
      <c r="B7" s="14">
        <f>A7*2^$C$3</f>
        <v>8</v>
      </c>
      <c r="C7" s="14">
        <f>IF(B7&gt;0,B7,$D$4-B7)</f>
        <v>8</v>
      </c>
      <c r="D7" s="17" t="str">
        <f>DEC2HEX(C7,$D$3/3)</f>
        <v>0008</v>
      </c>
      <c r="E7" s="14"/>
      <c r="F7" s="17"/>
      <c r="G7" s="17"/>
      <c r="J7" s="14"/>
      <c r="L7" s="14"/>
    </row>
    <row r="8" spans="1:12" x14ac:dyDescent="0.45">
      <c r="A8" s="19">
        <v>-0.5</v>
      </c>
      <c r="B8" s="19">
        <f>A8*2^$C$3</f>
        <v>-8</v>
      </c>
      <c r="C8" s="19">
        <f>IF(B8&gt;0,B8,$D$4-B8)</f>
        <v>4104</v>
      </c>
      <c r="D8" s="19" t="str">
        <f>DEC2HEX(C8,$D$3/3)</f>
        <v>1008</v>
      </c>
      <c r="E8" s="19"/>
      <c r="F8" s="19"/>
      <c r="G8" s="19"/>
      <c r="J8" s="19"/>
      <c r="K8" s="19"/>
      <c r="L8" s="19"/>
    </row>
    <row r="9" spans="1:12" x14ac:dyDescent="0.45">
      <c r="A9" s="14">
        <v>64.25</v>
      </c>
      <c r="B9" s="14">
        <f>A9*2^$C$3</f>
        <v>1028</v>
      </c>
      <c r="C9" s="14">
        <f>IF(B9&gt;0,B9,$D$4-B9)</f>
        <v>1028</v>
      </c>
      <c r="D9" s="17" t="str">
        <f>DEC2HEX(C9,$D$3/3)</f>
        <v>0404</v>
      </c>
      <c r="E9" s="14">
        <f>B9+$B$7</f>
        <v>1036</v>
      </c>
      <c r="F9" s="14">
        <f>IF(E9&gt;0,E9,$D$4-E9)</f>
        <v>1036</v>
      </c>
      <c r="G9" s="17" t="str">
        <f>DEC2HEX(F9,$D$3/3)</f>
        <v>040C</v>
      </c>
      <c r="H9" t="str">
        <f t="shared" ref="H9" si="0">HEX2BIN(MID(G9,1,2),8)&amp;" "&amp;HEX2BIN(MID(G9,3,4),8)</f>
        <v>00000100 00001100</v>
      </c>
      <c r="I9" t="str">
        <f>MID(H9,5,4)&amp;" "&amp;MID(H9,10,4)</f>
        <v>0100 0000</v>
      </c>
      <c r="J9" s="14" t="str">
        <f>BIN2HEX(MID(I9,1,4))&amp;BIN2HEX(MID(I9,6,4))</f>
        <v>40</v>
      </c>
      <c r="K9" s="14">
        <f>HEX2DEC(J9)</f>
        <v>64</v>
      </c>
      <c r="L9" s="14">
        <f>IF(K9&gt;2^($B$3-1),K9-2^$B$3,K9)</f>
        <v>64</v>
      </c>
    </row>
    <row r="10" spans="1:12" x14ac:dyDescent="0.45">
      <c r="A10" s="14">
        <v>64.5</v>
      </c>
      <c r="B10" s="14">
        <f>A10*2^$C$3</f>
        <v>1032</v>
      </c>
      <c r="C10" s="14">
        <f>IF(B10&gt;0,B10,$D$4-B10)</f>
        <v>1032</v>
      </c>
      <c r="D10" s="17" t="str">
        <f>DEC2HEX(C10,$D$3/3)</f>
        <v>0408</v>
      </c>
      <c r="E10" s="14">
        <f>B10+$B$7</f>
        <v>1040</v>
      </c>
      <c r="F10" s="14">
        <f>IF(E10&gt;0,E10,$D$4-E10)</f>
        <v>1040</v>
      </c>
      <c r="G10" s="17" t="str">
        <f>DEC2HEX(F10,$D$3/3)</f>
        <v>0410</v>
      </c>
      <c r="H10" t="str">
        <f>HEX2BIN(MID(G10,1,2),8)&amp;" "&amp;HEX2BIN(MID(G10,3,4),8)</f>
        <v>00000100 00010000</v>
      </c>
      <c r="I10" t="str">
        <f t="shared" ref="I10:I14" si="1">MID(H10,5,4)&amp;" "&amp;MID(H10,10,4)</f>
        <v>0100 0001</v>
      </c>
      <c r="J10" s="14" t="str">
        <f t="shared" ref="J10:J14" si="2">BIN2HEX(MID(I10,1,4))&amp;BIN2HEX(MID(I10,6,4))</f>
        <v>41</v>
      </c>
      <c r="K10" s="14">
        <f>HEX2DEC(J10)</f>
        <v>65</v>
      </c>
      <c r="L10" s="14">
        <f>IF(K10&gt;2^($B$3-1),K10-2^$B$3,K10)</f>
        <v>65</v>
      </c>
    </row>
    <row r="11" spans="1:12" x14ac:dyDescent="0.45">
      <c r="A11" s="14">
        <v>64.75</v>
      </c>
      <c r="B11" s="14">
        <f>A11*2^$C$3</f>
        <v>1036</v>
      </c>
      <c r="C11" s="14">
        <f t="shared" ref="C11" si="3">IF(B11&gt;0,B11,$D$4-B11)</f>
        <v>1036</v>
      </c>
      <c r="D11" s="17" t="str">
        <f>DEC2HEX(C11,$D$3/3)</f>
        <v>040C</v>
      </c>
      <c r="E11" s="14">
        <f>B11+$B$7</f>
        <v>1044</v>
      </c>
      <c r="F11" s="14">
        <f t="shared" ref="F11" si="4">IF(E11&gt;0,E11,$D$4-E11)</f>
        <v>1044</v>
      </c>
      <c r="G11" s="17" t="str">
        <f>DEC2HEX(F11,$D$3/3)</f>
        <v>0414</v>
      </c>
      <c r="H11" t="str">
        <f t="shared" ref="H11:H14" si="5">HEX2BIN(MID(G11,1,2),8)&amp;" "&amp;HEX2BIN(MID(G11,3,4),8)</f>
        <v>00000100 00010100</v>
      </c>
      <c r="I11" t="str">
        <f t="shared" si="1"/>
        <v>0100 0001</v>
      </c>
      <c r="J11" s="14" t="str">
        <f t="shared" si="2"/>
        <v>41</v>
      </c>
      <c r="K11" s="14">
        <f t="shared" ref="K11:K14" si="6">HEX2DEC(J11)</f>
        <v>65</v>
      </c>
      <c r="L11" s="14">
        <f t="shared" ref="L11:L14" si="7">IF(K11&gt;2^($B$3-1),K11-2^$B$3,K11)</f>
        <v>65</v>
      </c>
    </row>
    <row r="12" spans="1:12" x14ac:dyDescent="0.45">
      <c r="A12" s="14">
        <v>-64.25</v>
      </c>
      <c r="B12" s="14">
        <f>A12*2^$C$3</f>
        <v>-1028</v>
      </c>
      <c r="C12" s="14">
        <f>IF(B12&gt;0,B12,$D$4+B12)</f>
        <v>3068</v>
      </c>
      <c r="D12" s="17" t="str">
        <f>DEC2HEX(C12,$D$3/3)</f>
        <v>0BFC</v>
      </c>
      <c r="E12" s="14">
        <f>B12+$B$7</f>
        <v>-1020</v>
      </c>
      <c r="F12" s="14">
        <f>IF(E12&gt;0,E12,$D$4+E12)</f>
        <v>3076</v>
      </c>
      <c r="G12" s="17" t="str">
        <f>DEC2HEX(F12,$D$3/3)</f>
        <v>0C04</v>
      </c>
      <c r="H12" t="str">
        <f t="shared" si="5"/>
        <v>00001100 00000100</v>
      </c>
      <c r="I12" t="str">
        <f t="shared" si="1"/>
        <v>1100 0000</v>
      </c>
      <c r="J12" s="14" t="str">
        <f t="shared" si="2"/>
        <v>C0</v>
      </c>
      <c r="K12" s="14">
        <f t="shared" si="6"/>
        <v>192</v>
      </c>
      <c r="L12" s="14">
        <f t="shared" si="7"/>
        <v>-64</v>
      </c>
    </row>
    <row r="13" spans="1:12" x14ac:dyDescent="0.45">
      <c r="A13" s="14">
        <v>-64.5</v>
      </c>
      <c r="B13" s="14">
        <f>A13*2^$C$3</f>
        <v>-1032</v>
      </c>
      <c r="C13" s="14">
        <f>IF(B13&gt;0,B13,$D$4+B13)</f>
        <v>3064</v>
      </c>
      <c r="D13" s="17" t="str">
        <f>DEC2HEX(C13,$D$3/3)</f>
        <v>0BF8</v>
      </c>
      <c r="E13" s="14">
        <f>B13+$B$7</f>
        <v>-1024</v>
      </c>
      <c r="F13" s="14">
        <f>IF(E13&gt;0,E13,$D$4+E13)</f>
        <v>3072</v>
      </c>
      <c r="G13" s="17" t="str">
        <f>DEC2HEX(F13,$D$3/3)</f>
        <v>0C00</v>
      </c>
      <c r="H13" t="str">
        <f t="shared" si="5"/>
        <v>00001100 00000000</v>
      </c>
      <c r="I13" t="str">
        <f t="shared" si="1"/>
        <v>1100 0000</v>
      </c>
      <c r="J13" s="14" t="str">
        <f t="shared" si="2"/>
        <v>C0</v>
      </c>
      <c r="K13" s="14">
        <f t="shared" si="6"/>
        <v>192</v>
      </c>
      <c r="L13" s="14">
        <f t="shared" si="7"/>
        <v>-64</v>
      </c>
    </row>
    <row r="14" spans="1:12" x14ac:dyDescent="0.45">
      <c r="A14" s="14">
        <v>-64.75</v>
      </c>
      <c r="B14" s="14">
        <f>A14*2^$C$3</f>
        <v>-1036</v>
      </c>
      <c r="C14" s="14">
        <f>IF(B14&gt;0,B14,$D$4+B14)</f>
        <v>3060</v>
      </c>
      <c r="D14" s="17" t="str">
        <f>DEC2HEX(C14,$D$3/3)</f>
        <v>0BF4</v>
      </c>
      <c r="E14" s="14">
        <f>B14+$B$7</f>
        <v>-1028</v>
      </c>
      <c r="F14" s="14">
        <f>IF(E14&gt;0,E14,$D$4+E14)</f>
        <v>3068</v>
      </c>
      <c r="G14" s="17" t="str">
        <f>DEC2HEX(F14,$D$3/3)</f>
        <v>0BFC</v>
      </c>
      <c r="H14" t="str">
        <f t="shared" si="5"/>
        <v>00001011 11111100</v>
      </c>
      <c r="I14" t="str">
        <f t="shared" si="1"/>
        <v>1011 1111</v>
      </c>
      <c r="J14" s="14" t="str">
        <f t="shared" si="2"/>
        <v>BF</v>
      </c>
      <c r="K14" s="14">
        <f t="shared" si="6"/>
        <v>191</v>
      </c>
      <c r="L14" s="14">
        <f t="shared" si="7"/>
        <v>-65</v>
      </c>
    </row>
    <row r="17" spans="1:12" x14ac:dyDescent="0.45">
      <c r="A17" s="18"/>
      <c r="B17" s="1" t="s">
        <v>51</v>
      </c>
      <c r="C17" s="1" t="s">
        <v>10</v>
      </c>
      <c r="D17" s="1" t="s">
        <v>53</v>
      </c>
    </row>
    <row r="18" spans="1:12" x14ac:dyDescent="0.45">
      <c r="A18" s="6" t="s">
        <v>52</v>
      </c>
      <c r="B18" s="2">
        <v>8</v>
      </c>
      <c r="C18" s="2">
        <v>6</v>
      </c>
      <c r="D18" s="2">
        <f>C18+B18</f>
        <v>14</v>
      </c>
    </row>
    <row r="19" spans="1:12" x14ac:dyDescent="0.45">
      <c r="A19" s="6" t="s">
        <v>63</v>
      </c>
      <c r="B19" s="2">
        <f>2^B18</f>
        <v>256</v>
      </c>
      <c r="C19" s="2">
        <f>2^C18</f>
        <v>64</v>
      </c>
      <c r="D19" s="2">
        <f>2^D18</f>
        <v>16384</v>
      </c>
    </row>
    <row r="21" spans="1:12" x14ac:dyDescent="0.45">
      <c r="A21" s="14" t="s">
        <v>60</v>
      </c>
      <c r="B21" s="15" t="s">
        <v>57</v>
      </c>
      <c r="C21" s="14" t="s">
        <v>54</v>
      </c>
      <c r="D21" s="17" t="s">
        <v>55</v>
      </c>
      <c r="E21" s="16" t="s">
        <v>56</v>
      </c>
      <c r="F21" t="s">
        <v>54</v>
      </c>
      <c r="G21" s="17" t="s">
        <v>55</v>
      </c>
      <c r="H21" t="s">
        <v>61</v>
      </c>
      <c r="I21" t="s">
        <v>62</v>
      </c>
      <c r="J21" s="14" t="s">
        <v>58</v>
      </c>
      <c r="K21" s="14" t="s">
        <v>59</v>
      </c>
      <c r="L21" s="14" t="s">
        <v>54</v>
      </c>
    </row>
    <row r="22" spans="1:12" x14ac:dyDescent="0.45">
      <c r="A22" s="14">
        <v>0.5</v>
      </c>
      <c r="B22" s="14">
        <f>A22*2^$C$18</f>
        <v>32</v>
      </c>
      <c r="C22" s="14">
        <f>IF(B22&gt;0,B22,$D$19+B22)</f>
        <v>32</v>
      </c>
      <c r="D22" s="17" t="str">
        <f>DEC2HEX(C22,$D$3/3)</f>
        <v>0020</v>
      </c>
      <c r="E22" s="14"/>
      <c r="F22" s="17"/>
      <c r="G22" s="17"/>
      <c r="H22" s="14"/>
      <c r="I22" s="14"/>
      <c r="J22" s="14"/>
      <c r="L22" s="14"/>
    </row>
    <row r="23" spans="1:12" x14ac:dyDescent="0.45">
      <c r="A23" s="19">
        <v>-0.5</v>
      </c>
      <c r="B23" s="19">
        <f t="shared" ref="B23:B29" si="8">A23*2^$C$18</f>
        <v>-32</v>
      </c>
      <c r="C23" s="19">
        <f t="shared" ref="C23:C29" si="9">IF(B23&gt;0,B23,$D$19+B23)</f>
        <v>16352</v>
      </c>
      <c r="D23" s="19" t="str">
        <f t="shared" ref="D23:D29" si="10">DEC2HEX(C23,$D$3/3)</f>
        <v>3FE0</v>
      </c>
      <c r="E23" s="14"/>
      <c r="F23" s="19"/>
      <c r="G23" s="19"/>
      <c r="H23" s="19"/>
      <c r="I23" s="19"/>
      <c r="J23" s="19"/>
      <c r="K23" s="19"/>
      <c r="L23" s="19"/>
    </row>
    <row r="24" spans="1:12" x14ac:dyDescent="0.45">
      <c r="A24" s="14">
        <v>64.25</v>
      </c>
      <c r="B24" s="14">
        <f t="shared" si="8"/>
        <v>4112</v>
      </c>
      <c r="C24" s="14">
        <f t="shared" si="9"/>
        <v>4112</v>
      </c>
      <c r="D24" s="17" t="str">
        <f t="shared" si="10"/>
        <v>1010</v>
      </c>
      <c r="E24" s="14">
        <f>B24+$B$22</f>
        <v>4144</v>
      </c>
      <c r="F24" s="14">
        <f>IF(E24&gt;0,E24,$D$19+E24)</f>
        <v>4144</v>
      </c>
      <c r="G24" s="17" t="str">
        <f>DEC2HEX(F24,$D$18/3)</f>
        <v>1030</v>
      </c>
      <c r="H24" t="str">
        <f t="shared" ref="H24:H29" si="11">HEX2BIN(MID(G24,1,2),8)&amp;" "&amp;HEX2BIN(MID(G24,3,4),8)</f>
        <v>00010000 00110000</v>
      </c>
      <c r="I24" t="str">
        <f>MID(H24,3,4)&amp;" "&amp;MID(H24,5,2)&amp;MID(H24,10,2)</f>
        <v>0100 0000</v>
      </c>
      <c r="J24" s="14" t="str">
        <f t="shared" ref="J24:J29" si="12">BIN2HEX(MID(I24,1,4))&amp;BIN2HEX(MID(I24,6,4))</f>
        <v>40</v>
      </c>
      <c r="K24" s="14">
        <f>HEX2DEC(J24)</f>
        <v>64</v>
      </c>
      <c r="L24" s="14">
        <f>IF(K24&gt;2^($B$3-1),K24-2^$B$3,K24)</f>
        <v>64</v>
      </c>
    </row>
    <row r="25" spans="1:12" x14ac:dyDescent="0.45">
      <c r="A25" s="14">
        <v>64.5</v>
      </c>
      <c r="B25" s="14">
        <f t="shared" si="8"/>
        <v>4128</v>
      </c>
      <c r="C25" s="14">
        <f t="shared" si="9"/>
        <v>4128</v>
      </c>
      <c r="D25" s="17" t="str">
        <f t="shared" si="10"/>
        <v>1020</v>
      </c>
      <c r="E25" s="14">
        <f t="shared" ref="E25:E29" si="13">B25+$B$22</f>
        <v>4160</v>
      </c>
      <c r="F25" s="14">
        <f t="shared" ref="F25:F29" si="14">IF(E25&gt;0,E25,$D$19+E25)</f>
        <v>4160</v>
      </c>
      <c r="G25" s="17" t="str">
        <f t="shared" ref="G25:G29" si="15">DEC2HEX(F25,$D$18/3)</f>
        <v>1040</v>
      </c>
      <c r="H25" t="str">
        <f t="shared" si="11"/>
        <v>00010000 01000000</v>
      </c>
      <c r="I25" t="str">
        <f t="shared" ref="I25:I29" si="16">MID(H25,3,4)&amp;" "&amp;MID(H25,5,2)&amp;MID(H25,10,2)</f>
        <v>0100 0001</v>
      </c>
      <c r="J25" s="14" t="str">
        <f t="shared" si="12"/>
        <v>41</v>
      </c>
      <c r="K25" s="14">
        <f>HEX2DEC(J25)</f>
        <v>65</v>
      </c>
      <c r="L25" s="14">
        <f>IF(K25&gt;2^($B$3-1),K25-2^$B$3,K25)</f>
        <v>65</v>
      </c>
    </row>
    <row r="26" spans="1:12" x14ac:dyDescent="0.45">
      <c r="A26" s="14">
        <v>64.75</v>
      </c>
      <c r="B26" s="14">
        <f t="shared" si="8"/>
        <v>4144</v>
      </c>
      <c r="C26" s="14">
        <f t="shared" si="9"/>
        <v>4144</v>
      </c>
      <c r="D26" s="17" t="str">
        <f t="shared" si="10"/>
        <v>1030</v>
      </c>
      <c r="E26" s="14">
        <f t="shared" si="13"/>
        <v>4176</v>
      </c>
      <c r="F26" s="14">
        <f t="shared" si="14"/>
        <v>4176</v>
      </c>
      <c r="G26" s="17" t="str">
        <f t="shared" si="15"/>
        <v>1050</v>
      </c>
      <c r="H26" t="str">
        <f t="shared" si="11"/>
        <v>00010000 01010000</v>
      </c>
      <c r="I26" t="str">
        <f t="shared" si="16"/>
        <v>0100 0001</v>
      </c>
      <c r="J26" s="14" t="str">
        <f t="shared" si="12"/>
        <v>41</v>
      </c>
      <c r="K26" s="14">
        <f t="shared" ref="K26:K29" si="17">HEX2DEC(J26)</f>
        <v>65</v>
      </c>
      <c r="L26" s="14">
        <f t="shared" ref="L26:L29" si="18">IF(K26&gt;2^($B$3-1),K26-2^$B$3,K26)</f>
        <v>65</v>
      </c>
    </row>
    <row r="27" spans="1:12" x14ac:dyDescent="0.45">
      <c r="A27" s="14">
        <v>-64.25</v>
      </c>
      <c r="B27" s="14">
        <f t="shared" si="8"/>
        <v>-4112</v>
      </c>
      <c r="C27" s="14">
        <f t="shared" si="9"/>
        <v>12272</v>
      </c>
      <c r="D27" s="17" t="str">
        <f t="shared" si="10"/>
        <v>2FF0</v>
      </c>
      <c r="E27" s="14">
        <f t="shared" si="13"/>
        <v>-4080</v>
      </c>
      <c r="F27" s="14">
        <f t="shared" si="14"/>
        <v>12304</v>
      </c>
      <c r="G27" s="17" t="str">
        <f t="shared" si="15"/>
        <v>3010</v>
      </c>
      <c r="H27" t="str">
        <f t="shared" si="11"/>
        <v>00110000 00010000</v>
      </c>
      <c r="I27" t="str">
        <f t="shared" si="16"/>
        <v>1100 0000</v>
      </c>
      <c r="J27" s="14" t="str">
        <f t="shared" si="12"/>
        <v>C0</v>
      </c>
      <c r="K27" s="14">
        <f t="shared" si="17"/>
        <v>192</v>
      </c>
      <c r="L27" s="14">
        <f t="shared" si="18"/>
        <v>-64</v>
      </c>
    </row>
    <row r="28" spans="1:12" x14ac:dyDescent="0.45">
      <c r="A28" s="14">
        <v>-64.5</v>
      </c>
      <c r="B28" s="14">
        <f t="shared" si="8"/>
        <v>-4128</v>
      </c>
      <c r="C28" s="14">
        <f t="shared" si="9"/>
        <v>12256</v>
      </c>
      <c r="D28" s="17" t="str">
        <f t="shared" si="10"/>
        <v>2FE0</v>
      </c>
      <c r="E28" s="14">
        <f t="shared" si="13"/>
        <v>-4096</v>
      </c>
      <c r="F28" s="14">
        <f t="shared" si="14"/>
        <v>12288</v>
      </c>
      <c r="G28" s="17" t="str">
        <f t="shared" si="15"/>
        <v>3000</v>
      </c>
      <c r="H28" t="str">
        <f t="shared" si="11"/>
        <v>00110000 00000000</v>
      </c>
      <c r="I28" t="str">
        <f t="shared" si="16"/>
        <v>1100 0000</v>
      </c>
      <c r="J28" s="14" t="str">
        <f t="shared" si="12"/>
        <v>C0</v>
      </c>
      <c r="K28" s="14">
        <f t="shared" si="17"/>
        <v>192</v>
      </c>
      <c r="L28" s="14">
        <f t="shared" si="18"/>
        <v>-64</v>
      </c>
    </row>
    <row r="29" spans="1:12" x14ac:dyDescent="0.45">
      <c r="A29" s="14">
        <v>-64.75</v>
      </c>
      <c r="B29" s="14">
        <f t="shared" si="8"/>
        <v>-4144</v>
      </c>
      <c r="C29" s="14">
        <f t="shared" si="9"/>
        <v>12240</v>
      </c>
      <c r="D29" s="17" t="str">
        <f t="shared" si="10"/>
        <v>2FD0</v>
      </c>
      <c r="E29" s="14">
        <f t="shared" si="13"/>
        <v>-4112</v>
      </c>
      <c r="F29" s="14">
        <f t="shared" si="14"/>
        <v>12272</v>
      </c>
      <c r="G29" s="17" t="str">
        <f t="shared" si="15"/>
        <v>2FF0</v>
      </c>
      <c r="H29" t="str">
        <f t="shared" si="11"/>
        <v>00101111 11110000</v>
      </c>
      <c r="I29" t="str">
        <f t="shared" si="16"/>
        <v>1011 1111</v>
      </c>
      <c r="J29" s="14" t="str">
        <f t="shared" si="12"/>
        <v>BF</v>
      </c>
      <c r="K29" s="14">
        <f t="shared" si="17"/>
        <v>191</v>
      </c>
      <c r="L29" s="14">
        <f t="shared" si="18"/>
        <v>-65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rectangular</vt:lpstr>
      <vt:lpstr>Hamming</vt:lpstr>
      <vt:lpstr>Hann</vt:lpstr>
      <vt:lpstr>Kaiser</vt:lpstr>
      <vt:lpstr>redondeos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Panero</dc:creator>
  <cp:lastModifiedBy>Ricardo Panero</cp:lastModifiedBy>
  <dcterms:created xsi:type="dcterms:W3CDTF">2024-10-31T19:02:56Z</dcterms:created>
  <dcterms:modified xsi:type="dcterms:W3CDTF">2024-11-14T19:35:57Z</dcterms:modified>
</cp:coreProperties>
</file>