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ober\Desktop\School Code Downloads\_SEND_TO_GITHUB\BUSINESS_SCHOOL_PROJECTS\Modern_portfolio_theory\"/>
    </mc:Choice>
  </mc:AlternateContent>
  <bookViews>
    <workbookView xWindow="0" yWindow="0" windowWidth="21540" windowHeight="9195" xr2:uid="{00000000-000D-0000-FFFF-FFFF00000000}"/>
  </bookViews>
  <sheets>
    <sheet name="Solver" sheetId="15" r:id="rId1"/>
    <sheet name="covar" sheetId="14" r:id="rId2"/>
    <sheet name="TGT" sheetId="1" r:id="rId3"/>
    <sheet name="CAT" sheetId="2" r:id="rId4"/>
    <sheet name="INTC" sheetId="3" r:id="rId5"/>
    <sheet name="GS" sheetId="4" r:id="rId6"/>
    <sheet name="MCD" sheetId="5" r:id="rId7"/>
    <sheet name="KO" sheetId="6" r:id="rId8"/>
    <sheet name="PFE" sheetId="7" r:id="rId9"/>
    <sheet name="PG" sheetId="8" r:id="rId10"/>
    <sheet name="MMM" sheetId="9" r:id="rId11"/>
    <sheet name="XOM" sheetId="10" r:id="rId12"/>
    <sheet name="mkt-rf" sheetId="13" r:id="rId13"/>
  </sheets>
  <definedNames>
    <definedName name="solver_adj" localSheetId="0" hidden="1">Solver!$A$65:$J$65</definedName>
    <definedName name="solver_cvg" localSheetId="0" hidden="1">0.0001</definedName>
    <definedName name="solver_drv" localSheetId="0" hidden="1">2</definedName>
    <definedName name="solver_eng" localSheetId="6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Solver!$K$65</definedName>
    <definedName name="solver_lhs2" localSheetId="0" hidden="1">Solver!$L$65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6" hidden="1">1</definedName>
    <definedName name="solver_neg" localSheetId="0" hidden="1">2</definedName>
    <definedName name="solver_nod" localSheetId="0" hidden="1">2147483647</definedName>
    <definedName name="solver_num" localSheetId="6" hidden="1">0</definedName>
    <definedName name="solver_num" localSheetId="0" hidden="1">2</definedName>
    <definedName name="solver_nwt" localSheetId="0" hidden="1">1</definedName>
    <definedName name="solver_opt" localSheetId="6" hidden="1">MCD!$K$16</definedName>
    <definedName name="solver_opt" localSheetId="0" hidden="1">Solver!$O$65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Solver!$M$65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6" hidden="1">1</definedName>
    <definedName name="solver_typ" localSheetId="0" hidden="1">2</definedName>
    <definedName name="solver_val" localSheetId="6" hidden="1">0</definedName>
    <definedName name="solver_val" localSheetId="0" hidden="1">0</definedName>
    <definedName name="solver_ver" localSheetId="6" hidden="1">3</definedName>
    <definedName name="solver_ver" localSheetId="0" hidden="1">3</definedName>
  </definedNames>
  <calcPr calcId="171027"/>
</workbook>
</file>

<file path=xl/calcChain.xml><?xml version="1.0" encoding="utf-8"?>
<calcChain xmlns="http://schemas.openxmlformats.org/spreadsheetml/2006/main">
  <c r="P39" i="15" l="1"/>
  <c r="P38" i="15"/>
  <c r="N19" i="14" l="1"/>
  <c r="N2" i="2"/>
  <c r="L5" i="2" s="1"/>
  <c r="N2" i="3"/>
  <c r="L5" i="3" s="1"/>
  <c r="N2" i="4"/>
  <c r="L5" i="4" s="1"/>
  <c r="N2" i="5"/>
  <c r="L7" i="5" s="1"/>
  <c r="N2" i="6"/>
  <c r="L5" i="6" s="1"/>
  <c r="N2" i="7"/>
  <c r="L5" i="7" s="1"/>
  <c r="N2" i="8"/>
  <c r="L5" i="8" s="1"/>
  <c r="N2" i="9"/>
  <c r="L5" i="9" s="1"/>
  <c r="N2" i="10"/>
  <c r="N2" i="1"/>
  <c r="L5" i="1" s="1"/>
  <c r="M2" i="2"/>
  <c r="M2" i="3"/>
  <c r="M2" i="4"/>
  <c r="M2" i="5"/>
  <c r="M2" i="6"/>
  <c r="M2" i="7"/>
  <c r="M2" i="8"/>
  <c r="M2" i="9"/>
  <c r="M2" i="10"/>
  <c r="M2" i="1"/>
  <c r="L2" i="2"/>
  <c r="L2" i="3"/>
  <c r="L2" i="4"/>
  <c r="L2" i="5"/>
  <c r="L2" i="6"/>
  <c r="L2" i="7"/>
  <c r="L2" i="8"/>
  <c r="L2" i="9"/>
  <c r="L2" i="10"/>
  <c r="L2" i="1"/>
  <c r="C136" i="15"/>
  <c r="C138" i="15" s="1"/>
  <c r="D136" i="15"/>
  <c r="D138" i="15" s="1"/>
  <c r="E136" i="15"/>
  <c r="E138" i="15" s="1"/>
  <c r="F136" i="15"/>
  <c r="F138" i="15" s="1"/>
  <c r="G136" i="15"/>
  <c r="G138" i="15" s="1"/>
  <c r="H136" i="15"/>
  <c r="H138" i="15" s="1"/>
  <c r="I136" i="15"/>
  <c r="I138" i="15" s="1"/>
  <c r="J136" i="15"/>
  <c r="J138" i="15" s="1"/>
  <c r="K136" i="15"/>
  <c r="K138" i="15" s="1"/>
  <c r="B136" i="15"/>
  <c r="B138" i="15" s="1"/>
  <c r="B116" i="15"/>
  <c r="B119" i="15"/>
  <c r="C119" i="15"/>
  <c r="D119" i="15"/>
  <c r="E119" i="15"/>
  <c r="F119" i="15"/>
  <c r="G119" i="15"/>
  <c r="H119" i="15"/>
  <c r="I119" i="15"/>
  <c r="J119" i="15"/>
  <c r="K119" i="15"/>
  <c r="B120" i="15"/>
  <c r="C120" i="15"/>
  <c r="D120" i="15"/>
  <c r="E120" i="15"/>
  <c r="F120" i="15"/>
  <c r="G120" i="15"/>
  <c r="H120" i="15"/>
  <c r="I120" i="15"/>
  <c r="J120" i="15"/>
  <c r="K120" i="15"/>
  <c r="B121" i="15"/>
  <c r="C121" i="15"/>
  <c r="D121" i="15"/>
  <c r="E121" i="15"/>
  <c r="F121" i="15"/>
  <c r="G121" i="15"/>
  <c r="H121" i="15"/>
  <c r="I121" i="15"/>
  <c r="J121" i="15"/>
  <c r="K121" i="15"/>
  <c r="B122" i="15"/>
  <c r="C122" i="15"/>
  <c r="D122" i="15"/>
  <c r="E122" i="15"/>
  <c r="F122" i="15"/>
  <c r="G122" i="15"/>
  <c r="H122" i="15"/>
  <c r="I122" i="15"/>
  <c r="J122" i="15"/>
  <c r="K122" i="15"/>
  <c r="B123" i="15"/>
  <c r="C123" i="15"/>
  <c r="D123" i="15"/>
  <c r="E123" i="15"/>
  <c r="F123" i="15"/>
  <c r="G123" i="15"/>
  <c r="H123" i="15"/>
  <c r="I123" i="15"/>
  <c r="J123" i="15"/>
  <c r="K123" i="15"/>
  <c r="K124" i="15"/>
  <c r="J124" i="15"/>
  <c r="I124" i="15"/>
  <c r="H124" i="15"/>
  <c r="G124" i="15"/>
  <c r="F124" i="15"/>
  <c r="E124" i="15"/>
  <c r="D124" i="15"/>
  <c r="C124" i="15"/>
  <c r="B124" i="15"/>
  <c r="K117" i="15"/>
  <c r="J117" i="15"/>
  <c r="I117" i="15"/>
  <c r="H117" i="15"/>
  <c r="G117" i="15"/>
  <c r="G116" i="15"/>
  <c r="F117" i="15"/>
  <c r="E117" i="15"/>
  <c r="D117" i="15"/>
  <c r="C117" i="15"/>
  <c r="B117" i="15"/>
  <c r="C116" i="15"/>
  <c r="D116" i="15"/>
  <c r="E116" i="15"/>
  <c r="F116" i="15"/>
  <c r="H116" i="15"/>
  <c r="H118" i="15" s="1"/>
  <c r="I116" i="15"/>
  <c r="J116" i="15"/>
  <c r="K116" i="15"/>
  <c r="C76" i="15"/>
  <c r="D76" i="15"/>
  <c r="E76" i="15"/>
  <c r="F76" i="15"/>
  <c r="G76" i="15"/>
  <c r="H76" i="15"/>
  <c r="I76" i="15"/>
  <c r="J76" i="15"/>
  <c r="K76" i="15"/>
  <c r="B76" i="15"/>
  <c r="C5" i="15"/>
  <c r="P40" i="15" l="1"/>
  <c r="L7" i="10"/>
  <c r="L140" i="15"/>
  <c r="B118" i="15"/>
  <c r="L143" i="15"/>
  <c r="L137" i="15"/>
  <c r="L142" i="15"/>
  <c r="L139" i="15"/>
  <c r="L141" i="15"/>
  <c r="L144" i="15"/>
  <c r="M144" i="15" s="1"/>
  <c r="J118" i="15"/>
  <c r="E118" i="15"/>
  <c r="F118" i="15"/>
  <c r="I118" i="15"/>
  <c r="C118" i="15"/>
  <c r="D118" i="15"/>
  <c r="G118" i="15"/>
  <c r="K118" i="15"/>
  <c r="M139" i="15" l="1"/>
  <c r="M142" i="15"/>
  <c r="M140" i="15"/>
  <c r="M141" i="15"/>
  <c r="M143" i="15"/>
  <c r="M121" i="15"/>
  <c r="M124" i="15"/>
  <c r="M117" i="15"/>
  <c r="M120" i="15"/>
  <c r="M122" i="15"/>
  <c r="M123" i="15"/>
  <c r="M119" i="15"/>
  <c r="N121" i="15" l="1"/>
  <c r="B146" i="15"/>
  <c r="N122" i="15"/>
  <c r="N120" i="15"/>
  <c r="N119" i="15"/>
  <c r="N123" i="15"/>
  <c r="N124" i="15"/>
  <c r="M63" i="15" l="1"/>
  <c r="K63" i="15"/>
  <c r="K64" i="15"/>
  <c r="K65" i="15"/>
  <c r="N63" i="15" a="1"/>
  <c r="N63" i="15" s="1"/>
  <c r="O63" i="15" s="1"/>
  <c r="L63" i="15"/>
  <c r="L64" i="15"/>
  <c r="L65" i="15"/>
  <c r="N64" i="15" a="1"/>
  <c r="N64" i="15" s="1"/>
  <c r="O64" i="15" s="1"/>
  <c r="N65" i="15" a="1"/>
  <c r="N65" i="15" s="1"/>
  <c r="O65" i="15" s="1"/>
  <c r="N50" i="15" a="1"/>
  <c r="N50" i="15" s="1"/>
  <c r="O50" i="15" s="1"/>
  <c r="L50" i="15"/>
  <c r="M65" i="15"/>
  <c r="M64" i="15"/>
  <c r="M62" i="15"/>
  <c r="M61" i="15"/>
  <c r="M60" i="15"/>
  <c r="M59" i="15"/>
  <c r="M58" i="15"/>
  <c r="M57" i="15"/>
  <c r="M56" i="15"/>
  <c r="M55" i="15"/>
  <c r="M54" i="15"/>
  <c r="M53" i="15"/>
  <c r="M52" i="15"/>
  <c r="M51" i="15"/>
  <c r="M50" i="15"/>
  <c r="H38" i="15" l="1" a="1"/>
  <c r="H38" i="15" s="1"/>
  <c r="N51" i="15" a="1"/>
  <c r="N51" i="15" s="1"/>
  <c r="O51" i="15" s="1"/>
  <c r="N52" i="15" a="1"/>
  <c r="N52" i="15" s="1"/>
  <c r="O52" i="15" s="1"/>
  <c r="N53" i="15" a="1"/>
  <c r="N53" i="15" s="1"/>
  <c r="O53" i="15" s="1"/>
  <c r="N54" i="15" a="1"/>
  <c r="N54" i="15" s="1"/>
  <c r="O54" i="15" s="1"/>
  <c r="N55" i="15" a="1"/>
  <c r="N55" i="15" s="1"/>
  <c r="O55" i="15" s="1"/>
  <c r="N56" i="15" a="1"/>
  <c r="N56" i="15" s="1"/>
  <c r="O56" i="15" s="1"/>
  <c r="N57" i="15" a="1"/>
  <c r="N57" i="15" s="1"/>
  <c r="O57" i="15" s="1"/>
  <c r="N58" i="15" a="1"/>
  <c r="N58" i="15" s="1"/>
  <c r="O58" i="15" s="1"/>
  <c r="N59" i="15" a="1"/>
  <c r="N59" i="15" s="1"/>
  <c r="O59" i="15" s="1"/>
  <c r="N60" i="15" a="1"/>
  <c r="N60" i="15" s="1"/>
  <c r="O60" i="15" s="1"/>
  <c r="N61" i="15" a="1"/>
  <c r="N61" i="15" s="1"/>
  <c r="O61" i="15" s="1"/>
  <c r="N62" i="15" a="1"/>
  <c r="N62" i="15" s="1"/>
  <c r="O62" i="15" s="1"/>
  <c r="L52" i="15"/>
  <c r="L53" i="15"/>
  <c r="L54" i="15"/>
  <c r="L55" i="15"/>
  <c r="L56" i="15"/>
  <c r="L57" i="15"/>
  <c r="L58" i="15"/>
  <c r="L59" i="15"/>
  <c r="L60" i="15"/>
  <c r="L61" i="15"/>
  <c r="L62" i="15"/>
  <c r="L51" i="15"/>
  <c r="K52" i="15"/>
  <c r="K53" i="15"/>
  <c r="K54" i="15"/>
  <c r="K55" i="15"/>
  <c r="K56" i="15"/>
  <c r="K57" i="15"/>
  <c r="K58" i="15"/>
  <c r="K59" i="15"/>
  <c r="K60" i="15"/>
  <c r="K61" i="15"/>
  <c r="K62" i="15"/>
  <c r="K50" i="15"/>
  <c r="K51" i="15"/>
  <c r="K5" i="13" l="1"/>
  <c r="B5" i="15"/>
  <c r="P37" i="15" s="1"/>
  <c r="M8" i="15"/>
  <c r="L8" i="15"/>
  <c r="K8" i="15"/>
  <c r="J8" i="15"/>
  <c r="I8" i="15"/>
  <c r="H8" i="15"/>
  <c r="G8" i="15"/>
  <c r="F8" i="15"/>
  <c r="E8" i="15"/>
  <c r="D8" i="15"/>
  <c r="N44" i="15" l="1"/>
  <c r="M38" i="15" a="1"/>
  <c r="M38" i="15" s="1"/>
  <c r="M39" i="15" s="1"/>
  <c r="O45" i="15" s="1"/>
  <c r="O46" i="15" s="1"/>
  <c r="H39" i="15"/>
  <c r="M37" i="15"/>
  <c r="H37" i="15"/>
  <c r="M40" i="15" l="1"/>
  <c r="N45" i="15"/>
  <c r="N46" i="15" s="1"/>
  <c r="P46" i="15" s="1"/>
  <c r="B70" i="15"/>
  <c r="M41" i="15"/>
  <c r="H40" i="15"/>
  <c r="B38" i="15" a="1"/>
  <c r="B38" i="15" s="1"/>
  <c r="B39" i="15" s="1"/>
  <c r="I75" i="15" l="1"/>
  <c r="E75" i="15"/>
  <c r="H75" i="15"/>
  <c r="D75" i="15"/>
  <c r="J75" i="15"/>
  <c r="F75" i="15"/>
  <c r="B75" i="15"/>
  <c r="L75" i="15" s="1"/>
  <c r="K75" i="15"/>
  <c r="G75" i="15"/>
  <c r="C75" i="15"/>
  <c r="B71" i="15"/>
  <c r="D34" i="15"/>
  <c r="D33" i="15"/>
  <c r="D32" i="15"/>
  <c r="D31" i="15"/>
  <c r="D30" i="15"/>
  <c r="D29" i="15"/>
  <c r="D28" i="15"/>
  <c r="D27" i="15"/>
  <c r="D26" i="15"/>
  <c r="D25" i="15"/>
  <c r="C34" i="15"/>
  <c r="C33" i="15"/>
  <c r="C32" i="15"/>
  <c r="C31" i="15"/>
  <c r="C30" i="15"/>
  <c r="C29" i="15"/>
  <c r="C28" i="15"/>
  <c r="C27" i="15"/>
  <c r="C26" i="15"/>
  <c r="C25" i="15"/>
  <c r="Q75" i="15" l="1"/>
  <c r="F113" i="15" s="1"/>
  <c r="O139" i="15" s="1"/>
  <c r="M75" i="15"/>
  <c r="M78" i="15" s="1"/>
  <c r="N75" i="15" a="1"/>
  <c r="N75" i="15" s="1"/>
  <c r="O75" i="15" s="1"/>
  <c r="B72" i="15"/>
  <c r="L115" i="15"/>
  <c r="L116" i="15"/>
  <c r="B37" i="15"/>
  <c r="B40" i="15" s="1"/>
  <c r="O19" i="14"/>
  <c r="O20" i="14"/>
  <c r="O21" i="14"/>
  <c r="P21" i="14"/>
  <c r="O22" i="14"/>
  <c r="P22" i="14"/>
  <c r="Q22" i="14"/>
  <c r="O23" i="14"/>
  <c r="P23" i="14"/>
  <c r="Q23" i="14"/>
  <c r="R23" i="14"/>
  <c r="S23" i="14"/>
  <c r="O24" i="14"/>
  <c r="P24" i="14"/>
  <c r="Q24" i="14"/>
  <c r="R24" i="14"/>
  <c r="S24" i="14"/>
  <c r="T24" i="14"/>
  <c r="O25" i="14"/>
  <c r="P25" i="14"/>
  <c r="Q25" i="14"/>
  <c r="R25" i="14"/>
  <c r="S25" i="14"/>
  <c r="T25" i="14"/>
  <c r="O26" i="14"/>
  <c r="P26" i="14"/>
  <c r="Q26" i="14"/>
  <c r="R26" i="14"/>
  <c r="S26" i="14"/>
  <c r="T26" i="14"/>
  <c r="U26" i="14"/>
  <c r="O27" i="14"/>
  <c r="P27" i="14"/>
  <c r="Q27" i="14"/>
  <c r="R27" i="14"/>
  <c r="S27" i="14"/>
  <c r="T27" i="14"/>
  <c r="U27" i="14"/>
  <c r="V27" i="14"/>
  <c r="N20" i="14"/>
  <c r="N21" i="14"/>
  <c r="N22" i="14"/>
  <c r="N23" i="14"/>
  <c r="N24" i="14"/>
  <c r="N25" i="14"/>
  <c r="N26" i="14"/>
  <c r="N27" i="14"/>
  <c r="W13" i="14"/>
  <c r="W27" i="14" s="1"/>
  <c r="V12" i="14"/>
  <c r="V26" i="14" s="1"/>
  <c r="U11" i="14"/>
  <c r="U25" i="14" s="1"/>
  <c r="T10" i="14"/>
  <c r="S9" i="14"/>
  <c r="R8" i="14"/>
  <c r="R22" i="14" s="1"/>
  <c r="Q7" i="14"/>
  <c r="Q21" i="14" s="1"/>
  <c r="P6" i="14"/>
  <c r="P20" i="14" s="1"/>
  <c r="O5" i="14"/>
  <c r="N4" i="14"/>
  <c r="N18" i="14" s="1"/>
  <c r="O144" i="15" l="1"/>
  <c r="O142" i="15"/>
  <c r="O141" i="15"/>
  <c r="O140" i="15"/>
  <c r="O143" i="15"/>
  <c r="R120" i="15"/>
  <c r="R123" i="15"/>
  <c r="R122" i="15"/>
  <c r="R121" i="15"/>
  <c r="R124" i="15"/>
  <c r="R119" i="15"/>
  <c r="S119" i="15" s="1"/>
  <c r="P121" i="15"/>
  <c r="P119" i="15"/>
  <c r="P120" i="15"/>
  <c r="P123" i="15"/>
  <c r="P124" i="15"/>
  <c r="P122" i="15"/>
  <c r="P75" i="15"/>
  <c r="O125" i="15"/>
  <c r="D5" i="15"/>
  <c r="B128" i="15" l="1"/>
  <c r="S121" i="15"/>
  <c r="B147" i="15"/>
  <c r="S120" i="15"/>
  <c r="S122" i="15"/>
  <c r="S123" i="15"/>
  <c r="S124" i="15"/>
  <c r="B126" i="15" l="1"/>
  <c r="I6" i="13"/>
  <c r="I5" i="13"/>
  <c r="F3" i="13" l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O119" i="15" s="1"/>
  <c r="B127" i="15" s="1"/>
  <c r="F123" i="13"/>
  <c r="O120" i="15" s="1"/>
  <c r="F124" i="13"/>
  <c r="O121" i="15" s="1"/>
  <c r="F125" i="13"/>
  <c r="O122" i="15" s="1"/>
  <c r="F126" i="13"/>
  <c r="O123" i="15" s="1"/>
  <c r="F127" i="13"/>
  <c r="O124" i="15" s="1"/>
  <c r="F2" i="13"/>
  <c r="J6" i="13" l="1"/>
  <c r="J5" i="1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3" i="10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3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3" i="7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3" i="6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3" i="5"/>
  <c r="H128" i="2"/>
  <c r="H128" i="1"/>
  <c r="O2" i="6" l="1"/>
  <c r="O3" i="6"/>
  <c r="O3" i="8"/>
  <c r="O2" i="8"/>
  <c r="O3" i="9"/>
  <c r="O2" i="9"/>
  <c r="O3" i="7"/>
  <c r="O2" i="7"/>
  <c r="O3" i="5"/>
  <c r="O2" i="5"/>
  <c r="O3" i="4"/>
  <c r="O2" i="4"/>
  <c r="O2" i="10"/>
  <c r="O3" i="10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O3" i="3" l="1"/>
  <c r="O2" i="3"/>
  <c r="O2" i="1"/>
  <c r="O3" i="1"/>
  <c r="O3" i="2"/>
  <c r="O2" i="2"/>
</calcChain>
</file>

<file path=xl/sharedStrings.xml><?xml version="1.0" encoding="utf-8"?>
<sst xmlns="http://schemas.openxmlformats.org/spreadsheetml/2006/main" count="688" uniqueCount="131">
  <si>
    <t>Date</t>
  </si>
  <si>
    <t>Open</t>
  </si>
  <si>
    <t>High</t>
  </si>
  <si>
    <t>Low</t>
  </si>
  <si>
    <t>Close</t>
  </si>
  <si>
    <t>Volume</t>
  </si>
  <si>
    <t>Adj Close</t>
  </si>
  <si>
    <t>Returns</t>
  </si>
  <si>
    <t>Return</t>
  </si>
  <si>
    <t>Mean</t>
  </si>
  <si>
    <t>Mkt-RF</t>
  </si>
  <si>
    <t>SMB</t>
  </si>
  <si>
    <t>HML</t>
  </si>
  <si>
    <t>RF</t>
  </si>
  <si>
    <t>mkt-rf</t>
  </si>
  <si>
    <t>mkt</t>
  </si>
  <si>
    <t>Volitility</t>
  </si>
  <si>
    <t>Rf</t>
  </si>
  <si>
    <t>Mkt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</si>
  <si>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</si>
  <si>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</si>
  <si>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</si>
  <si>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</si>
  <si>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</si>
  <si>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</si>
  <si>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</si>
  <si>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</si>
  <si>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</si>
  <si>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</si>
  <si>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</si>
  <si>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</si>
  <si>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</si>
  <si>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</si>
  <si>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</si>
  <si>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</si>
  <si>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</si>
  <si>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</si>
  <si>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</si>
  <si>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</si>
  <si>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</si>
  <si>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</si>
  <si>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</si>
  <si>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</si>
  <si>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</si>
  <si>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Mkt-rf</t>
  </si>
  <si>
    <t>tgt</t>
  </si>
  <si>
    <t>CAPM</t>
  </si>
  <si>
    <t>CAT</t>
  </si>
  <si>
    <t>INTC</t>
  </si>
  <si>
    <t>GS</t>
  </si>
  <si>
    <t>MCD</t>
  </si>
  <si>
    <t>KO</t>
  </si>
  <si>
    <t>PFE</t>
  </si>
  <si>
    <t>PG</t>
  </si>
  <si>
    <t>MMM</t>
  </si>
  <si>
    <t>XOM</t>
  </si>
  <si>
    <t>cat</t>
  </si>
  <si>
    <t>intc</t>
  </si>
  <si>
    <t>gs</t>
  </si>
  <si>
    <t>mcd</t>
  </si>
  <si>
    <t>ko</t>
  </si>
  <si>
    <t>pfe</t>
  </si>
  <si>
    <t>mmm</t>
  </si>
  <si>
    <t>xom</t>
  </si>
  <si>
    <t>TGT</t>
  </si>
  <si>
    <t xml:space="preserve">Mean </t>
  </si>
  <si>
    <t>Beta</t>
  </si>
  <si>
    <t>Original Var/Covar</t>
  </si>
  <si>
    <t>Adjusted for Sample</t>
  </si>
  <si>
    <t>Stock Weights</t>
  </si>
  <si>
    <t>Er</t>
  </si>
  <si>
    <t>pg</t>
  </si>
  <si>
    <t>Portoflio return</t>
  </si>
  <si>
    <t>Portfolio Variance</t>
  </si>
  <si>
    <t>Standard Deviation</t>
  </si>
  <si>
    <t>Sharpe Ratio</t>
  </si>
  <si>
    <t xml:space="preserve">Equal weighted </t>
  </si>
  <si>
    <t>CML + MAX Sharpe Ratio</t>
  </si>
  <si>
    <t xml:space="preserve">CAPM </t>
  </si>
  <si>
    <t>Efficient Portfolio Frontier (Minimize STD)</t>
  </si>
  <si>
    <t>Sum</t>
  </si>
  <si>
    <t>STD</t>
  </si>
  <si>
    <t>Expected Return</t>
  </si>
  <si>
    <t>Target</t>
  </si>
  <si>
    <t>CML Line</t>
  </si>
  <si>
    <t>Tangency Weight</t>
  </si>
  <si>
    <t>RF Weight</t>
  </si>
  <si>
    <t>ER</t>
  </si>
  <si>
    <t>Stdev</t>
  </si>
  <si>
    <t>Tangency</t>
  </si>
  <si>
    <t>Market</t>
  </si>
  <si>
    <t>Sharpe</t>
  </si>
  <si>
    <t>Our Optimal Portfolio</t>
  </si>
  <si>
    <t>W(t)</t>
  </si>
  <si>
    <t>W(f)</t>
  </si>
  <si>
    <t>Volatitlity</t>
  </si>
  <si>
    <t>Portfolio Beta</t>
  </si>
  <si>
    <t>Weights</t>
  </si>
  <si>
    <t>Betas</t>
  </si>
  <si>
    <t>E[r]</t>
  </si>
  <si>
    <t>Global minnimum variance portfolio</t>
  </si>
  <si>
    <t>Optimal tracking of $1 million portfolio</t>
  </si>
  <si>
    <t>Amount in each stock</t>
  </si>
  <si>
    <t xml:space="preserve">December Closing Price </t>
  </si>
  <si>
    <t># Shares</t>
  </si>
  <si>
    <t>June Closing Price</t>
  </si>
  <si>
    <t>January</t>
  </si>
  <si>
    <t>February</t>
  </si>
  <si>
    <t xml:space="preserve">March </t>
  </si>
  <si>
    <t>April</t>
  </si>
  <si>
    <t>May</t>
  </si>
  <si>
    <t>Monthly Value</t>
  </si>
  <si>
    <t>Monthly return</t>
  </si>
  <si>
    <t>Market Returns</t>
  </si>
  <si>
    <t>Abnormal Returns</t>
  </si>
  <si>
    <t>Rf Return</t>
  </si>
  <si>
    <t>Portfolio Value</t>
  </si>
  <si>
    <t>Porfolio Return</t>
  </si>
  <si>
    <t>Total Portfolio Return</t>
  </si>
  <si>
    <t>Optimal Portfolio Without Shorting or borrowing</t>
  </si>
  <si>
    <t>Alpha</t>
  </si>
  <si>
    <t>Monthly Portfolio Value</t>
  </si>
  <si>
    <t xml:space="preserve">Monthly Return </t>
  </si>
  <si>
    <t>Covariance-Matrix</t>
  </si>
  <si>
    <t>We chose A of 2 because of low risk aversion due to age.</t>
  </si>
  <si>
    <t>Individual Summary</t>
  </si>
  <si>
    <t>Portfolio Solver Outputs</t>
  </si>
  <si>
    <t>Variance</t>
  </si>
  <si>
    <t>Rushi,Evan,Miranda, Tae,Robert</t>
  </si>
  <si>
    <t>Market Return</t>
  </si>
  <si>
    <t>French/Fama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</si>
</sst>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%"/>
    <numFmt numFmtId="165" formatCode="0.0000"/>
    <numFmt numFmtId="166" formatCode="0.00000"/>
    <numFmt numFmtId="167" formatCode="0.000"/>
    <numFmt numFmtId="168" formatCode="0.0"/>
    <numFmt numFmtId="169" formatCode="0.000000"/>
    <numFmt numFmtId="170" formatCode="0.0000%"/>
    <numFmt numFmtId="171" formatCode="_(* #,##0.00000_);_(* \(#,##0.00000\);_(* &quot;-&quot;??_);_(@_)"/>
    <numFmt numFmtId="172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18" fillId="33" borderId="0" xfId="0" applyFont="1" applyFill="1" applyAlignment="1">
      <alignment horizontal="right" vertical="center" wrapText="1"/>
    </xf>
    <xf numFmtId="3" fontId="18" fillId="33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10" fontId="0" fillId="0" borderId="0" xfId="1" applyNumberFormat="1" applyFont="1"/>
    <xf numFmtId="0" fontId="0" fillId="0" borderId="12" xfId="0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8" fontId="0" fillId="0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167" fontId="0" fillId="0" borderId="23" xfId="0" applyNumberFormat="1" applyBorder="1" applyAlignment="1">
      <alignment horizontal="center"/>
    </xf>
    <xf numFmtId="168" fontId="0" fillId="0" borderId="23" xfId="0" applyNumberForma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66" fontId="0" fillId="0" borderId="0" xfId="1" applyNumberFormat="1" applyFont="1"/>
    <xf numFmtId="165" fontId="0" fillId="0" borderId="0" xfId="0" applyNumberFormat="1" applyFill="1" applyBorder="1" applyAlignment="1"/>
    <xf numFmtId="2" fontId="0" fillId="0" borderId="0" xfId="0" applyNumberFormat="1"/>
    <xf numFmtId="166" fontId="0" fillId="0" borderId="0" xfId="0" applyNumberFormat="1"/>
    <xf numFmtId="9" fontId="0" fillId="0" borderId="0" xfId="1" applyFont="1"/>
    <xf numFmtId="9" fontId="0" fillId="0" borderId="0" xfId="1" applyFont="1" applyBorder="1"/>
    <xf numFmtId="9" fontId="0" fillId="0" borderId="0" xfId="1" applyFont="1" applyFill="1" applyBorder="1"/>
    <xf numFmtId="169" fontId="0" fillId="0" borderId="0" xfId="1" applyNumberFormat="1" applyFont="1"/>
    <xf numFmtId="0" fontId="0" fillId="0" borderId="0" xfId="0" applyNumberFormat="1"/>
    <xf numFmtId="43" fontId="0" fillId="0" borderId="0" xfId="43" applyFont="1"/>
    <xf numFmtId="43" fontId="0" fillId="0" borderId="0" xfId="0" applyNumberFormat="1"/>
    <xf numFmtId="170" fontId="0" fillId="0" borderId="0" xfId="1" applyNumberFormat="1" applyFont="1"/>
    <xf numFmtId="9" fontId="0" fillId="0" borderId="12" xfId="1" applyFont="1" applyBorder="1" applyAlignment="1">
      <alignment horizontal="center"/>
    </xf>
    <xf numFmtId="0" fontId="0" fillId="0" borderId="12" xfId="0" applyBorder="1"/>
    <xf numFmtId="9" fontId="0" fillId="0" borderId="12" xfId="0" applyNumberFormat="1" applyBorder="1" applyAlignment="1">
      <alignment horizontal="center"/>
    </xf>
    <xf numFmtId="43" fontId="0" fillId="0" borderId="12" xfId="0" applyNumberFormat="1" applyBorder="1" applyAlignment="1">
      <alignment horizontal="center"/>
    </xf>
    <xf numFmtId="43" fontId="0" fillId="0" borderId="12" xfId="43" applyFont="1" applyBorder="1" applyAlignment="1">
      <alignment horizontal="center"/>
    </xf>
    <xf numFmtId="43" fontId="0" fillId="0" borderId="12" xfId="0" applyNumberFormat="1" applyBorder="1"/>
    <xf numFmtId="167" fontId="0" fillId="0" borderId="12" xfId="0" applyNumberFormat="1" applyBorder="1"/>
    <xf numFmtId="43" fontId="0" fillId="0" borderId="12" xfId="43" applyFont="1" applyBorder="1"/>
    <xf numFmtId="171" fontId="0" fillId="0" borderId="0" xfId="0" applyNumberForma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0" xfId="0" applyBorder="1"/>
    <xf numFmtId="0" fontId="0" fillId="0" borderId="32" xfId="0" applyBorder="1"/>
    <xf numFmtId="0" fontId="0" fillId="0" borderId="10" xfId="0" applyBorder="1"/>
    <xf numFmtId="0" fontId="0" fillId="0" borderId="34" xfId="0" applyBorder="1"/>
    <xf numFmtId="166" fontId="0" fillId="0" borderId="0" xfId="0" applyNumberFormat="1" applyBorder="1"/>
    <xf numFmtId="0" fontId="16" fillId="0" borderId="28" xfId="0" applyFont="1" applyBorder="1"/>
    <xf numFmtId="166" fontId="0" fillId="0" borderId="29" xfId="0" applyNumberFormat="1" applyBorder="1"/>
    <xf numFmtId="0" fontId="0" fillId="0" borderId="44" xfId="0" applyBorder="1"/>
    <xf numFmtId="9" fontId="17" fillId="0" borderId="45" xfId="1" applyFont="1" applyBorder="1"/>
    <xf numFmtId="9" fontId="17" fillId="0" borderId="45" xfId="1" applyFont="1" applyFill="1" applyBorder="1"/>
    <xf numFmtId="0" fontId="0" fillId="0" borderId="45" xfId="0" applyBorder="1"/>
    <xf numFmtId="166" fontId="0" fillId="0" borderId="45" xfId="0" applyNumberFormat="1" applyBorder="1"/>
    <xf numFmtId="0" fontId="0" fillId="0" borderId="46" xfId="0" applyBorder="1"/>
    <xf numFmtId="0" fontId="16" fillId="0" borderId="31" xfId="0" applyFont="1" applyBorder="1"/>
    <xf numFmtId="165" fontId="16" fillId="0" borderId="0" xfId="0" applyNumberFormat="1" applyFont="1" applyBorder="1"/>
    <xf numFmtId="165" fontId="16" fillId="0" borderId="0" xfId="0" applyNumberFormat="1" applyFont="1" applyFill="1" applyBorder="1" applyAlignment="1"/>
    <xf numFmtId="165" fontId="0" fillId="0" borderId="10" xfId="0" applyNumberFormat="1" applyFill="1" applyBorder="1" applyAlignment="1"/>
    <xf numFmtId="165" fontId="16" fillId="0" borderId="10" xfId="0" applyNumberFormat="1" applyFont="1" applyFill="1" applyBorder="1" applyAlignment="1"/>
    <xf numFmtId="0" fontId="0" fillId="0" borderId="47" xfId="0" applyFill="1" applyBorder="1" applyAlignment="1">
      <alignment horizontal="center"/>
    </xf>
    <xf numFmtId="10" fontId="16" fillId="0" borderId="21" xfId="1" applyNumberFormat="1" applyFont="1" applyBorder="1"/>
    <xf numFmtId="165" fontId="16" fillId="0" borderId="34" xfId="0" applyNumberFormat="1" applyFont="1" applyBorder="1"/>
    <xf numFmtId="0" fontId="16" fillId="0" borderId="33" xfId="0" applyFont="1" applyBorder="1"/>
    <xf numFmtId="43" fontId="17" fillId="0" borderId="0" xfId="43" applyFont="1"/>
    <xf numFmtId="2" fontId="0" fillId="0" borderId="12" xfId="0" applyNumberFormat="1" applyBorder="1"/>
    <xf numFmtId="9" fontId="0" fillId="0" borderId="12" xfId="1" applyFont="1" applyFill="1" applyBorder="1" applyAlignment="1">
      <alignment horizontal="center"/>
    </xf>
    <xf numFmtId="172" fontId="0" fillId="0" borderId="12" xfId="43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72" fontId="0" fillId="0" borderId="12" xfId="0" applyNumberFormat="1" applyBorder="1" applyAlignment="1">
      <alignment horizontal="center"/>
    </xf>
    <xf numFmtId="172" fontId="0" fillId="0" borderId="12" xfId="0" applyNumberFormat="1" applyBorder="1" applyAlignment="1"/>
    <xf numFmtId="0" fontId="17" fillId="34" borderId="0" xfId="0" applyFont="1" applyFill="1" applyBorder="1"/>
    <xf numFmtId="9" fontId="1" fillId="0" borderId="41" xfId="1" applyNumberFormat="1" applyFont="1" applyBorder="1" applyAlignment="1">
      <alignment horizontal="center"/>
    </xf>
    <xf numFmtId="164" fontId="1" fillId="0" borderId="41" xfId="1" applyNumberFormat="1" applyFont="1" applyBorder="1" applyAlignment="1">
      <alignment horizontal="center"/>
    </xf>
    <xf numFmtId="167" fontId="0" fillId="0" borderId="42" xfId="0" applyNumberFormat="1" applyFont="1" applyBorder="1" applyAlignment="1">
      <alignment horizontal="center"/>
    </xf>
    <xf numFmtId="167" fontId="0" fillId="0" borderId="43" xfId="0" applyNumberFormat="1" applyFont="1" applyBorder="1" applyAlignment="1">
      <alignment horizontal="center"/>
    </xf>
    <xf numFmtId="9" fontId="1" fillId="0" borderId="35" xfId="1" applyNumberFormat="1" applyFont="1" applyBorder="1" applyAlignment="1">
      <alignment horizontal="center"/>
    </xf>
    <xf numFmtId="164" fontId="1" fillId="0" borderId="35" xfId="1" applyNumberFormat="1" applyFont="1" applyBorder="1" applyAlignment="1">
      <alignment horizontal="center"/>
    </xf>
    <xf numFmtId="167" fontId="0" fillId="0" borderId="27" xfId="0" applyNumberFormat="1" applyFont="1" applyBorder="1" applyAlignment="1">
      <alignment horizontal="center"/>
    </xf>
    <xf numFmtId="167" fontId="0" fillId="0" borderId="32" xfId="0" applyNumberFormat="1" applyFont="1" applyBorder="1" applyAlignment="1">
      <alignment horizontal="center"/>
    </xf>
    <xf numFmtId="9" fontId="1" fillId="0" borderId="38" xfId="1" applyNumberFormat="1" applyFont="1" applyBorder="1" applyAlignment="1">
      <alignment horizontal="center"/>
    </xf>
    <xf numFmtId="164" fontId="1" fillId="0" borderId="38" xfId="1" applyNumberFormat="1" applyFont="1" applyBorder="1" applyAlignment="1">
      <alignment horizontal="center"/>
    </xf>
    <xf numFmtId="167" fontId="0" fillId="0" borderId="39" xfId="0" applyNumberFormat="1" applyFont="1" applyBorder="1" applyAlignment="1">
      <alignment horizontal="center"/>
    </xf>
    <xf numFmtId="167" fontId="0" fillId="0" borderId="34" xfId="0" applyNumberFormat="1" applyFont="1" applyBorder="1" applyAlignment="1">
      <alignment horizontal="center"/>
    </xf>
    <xf numFmtId="9" fontId="1" fillId="0" borderId="40" xfId="1" applyNumberFormat="1" applyFont="1" applyBorder="1" applyAlignment="1">
      <alignment horizontal="center"/>
    </xf>
    <xf numFmtId="9" fontId="1" fillId="0" borderId="36" xfId="1" applyNumberFormat="1" applyFont="1" applyBorder="1" applyAlignment="1">
      <alignment horizontal="center"/>
    </xf>
    <xf numFmtId="9" fontId="1" fillId="0" borderId="37" xfId="1" applyNumberFormat="1" applyFont="1" applyBorder="1" applyAlignment="1">
      <alignment horizontal="center"/>
    </xf>
    <xf numFmtId="167" fontId="17" fillId="0" borderId="0" xfId="0" applyNumberFormat="1" applyFont="1"/>
    <xf numFmtId="164" fontId="17" fillId="0" borderId="0" xfId="0" applyNumberFormat="1" applyFont="1"/>
    <xf numFmtId="0" fontId="0" fillId="0" borderId="31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7" fontId="16" fillId="0" borderId="12" xfId="0" applyNumberFormat="1" applyFon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25" xfId="1" applyNumberFormat="1" applyFont="1" applyBorder="1" applyAlignment="1">
      <alignment horizontal="center"/>
    </xf>
    <xf numFmtId="165" fontId="0" fillId="0" borderId="26" xfId="1" applyNumberFormat="1" applyFont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Continuous"/>
    </xf>
    <xf numFmtId="167" fontId="16" fillId="0" borderId="17" xfId="0" applyNumberFormat="1" applyFont="1" applyBorder="1" applyAlignment="1">
      <alignment horizontal="center"/>
    </xf>
    <xf numFmtId="0" fontId="16" fillId="35" borderId="28" xfId="0" applyFont="1" applyFill="1" applyBorder="1" applyAlignment="1">
      <alignment horizontal="center"/>
    </xf>
    <xf numFmtId="167" fontId="0" fillId="0" borderId="24" xfId="0" applyNumberFormat="1" applyBorder="1" applyAlignment="1">
      <alignment horizontal="center"/>
    </xf>
    <xf numFmtId="167" fontId="0" fillId="0" borderId="25" xfId="0" applyNumberFormat="1" applyBorder="1" applyAlignment="1">
      <alignment horizontal="center"/>
    </xf>
    <xf numFmtId="167" fontId="16" fillId="0" borderId="26" xfId="0" applyNumberFormat="1" applyFont="1" applyBorder="1" applyAlignment="1">
      <alignment horizontal="center"/>
    </xf>
    <xf numFmtId="0" fontId="16" fillId="36" borderId="31" xfId="0" applyFont="1" applyFill="1" applyBorder="1" applyAlignment="1">
      <alignment horizontal="center"/>
    </xf>
    <xf numFmtId="0" fontId="16" fillId="36" borderId="33" xfId="0" applyFont="1" applyFill="1" applyBorder="1" applyAlignment="1">
      <alignment horizontal="center"/>
    </xf>
    <xf numFmtId="0" fontId="16" fillId="36" borderId="29" xfId="0" applyFont="1" applyFill="1" applyBorder="1" applyAlignment="1">
      <alignment horizontal="center"/>
    </xf>
    <xf numFmtId="0" fontId="16" fillId="36" borderId="30" xfId="0" applyFont="1" applyFill="1" applyBorder="1" applyAlignment="1">
      <alignment horizontal="center"/>
    </xf>
    <xf numFmtId="0" fontId="16" fillId="36" borderId="15" xfId="0" applyFont="1" applyFill="1" applyBorder="1" applyAlignment="1">
      <alignment horizontal="center"/>
    </xf>
    <xf numFmtId="0" fontId="16" fillId="36" borderId="16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16" fillId="36" borderId="31" xfId="0" applyFont="1" applyFill="1" applyBorder="1"/>
    <xf numFmtId="9" fontId="0" fillId="0" borderId="31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9" fontId="0" fillId="0" borderId="33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16" fillId="35" borderId="48" xfId="0" applyFont="1" applyFill="1" applyBorder="1" applyAlignment="1">
      <alignment horizontal="centerContinuous"/>
    </xf>
    <xf numFmtId="9" fontId="0" fillId="0" borderId="10" xfId="0" applyNumberFormat="1" applyBorder="1"/>
    <xf numFmtId="165" fontId="0" fillId="0" borderId="32" xfId="0" applyNumberFormat="1" applyBorder="1"/>
    <xf numFmtId="165" fontId="0" fillId="0" borderId="30" xfId="0" applyNumberFormat="1" applyBorder="1"/>
    <xf numFmtId="165" fontId="0" fillId="0" borderId="34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67" fontId="0" fillId="0" borderId="32" xfId="0" applyNumberFormat="1" applyBorder="1"/>
    <xf numFmtId="167" fontId="0" fillId="0" borderId="34" xfId="0" applyNumberFormat="1" applyBorder="1"/>
    <xf numFmtId="165" fontId="0" fillId="0" borderId="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34" xfId="0" applyNumberFormat="1" applyBorder="1" applyAlignment="1">
      <alignment horizontal="center"/>
    </xf>
    <xf numFmtId="0" fontId="16" fillId="36" borderId="28" xfId="0" applyFont="1" applyFill="1" applyBorder="1" applyAlignment="1">
      <alignment horizontal="center"/>
    </xf>
    <xf numFmtId="0" fontId="16" fillId="0" borderId="31" xfId="0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6" fillId="36" borderId="0" xfId="0" applyFont="1" applyFill="1" applyBorder="1" applyAlignment="1">
      <alignment horizontal="center"/>
    </xf>
    <xf numFmtId="165" fontId="0" fillId="0" borderId="31" xfId="0" applyNumberFormat="1" applyBorder="1" applyAlignment="1">
      <alignment horizontal="center"/>
    </xf>
    <xf numFmtId="165" fontId="0" fillId="0" borderId="32" xfId="0" applyNumberFormat="1" applyBorder="1" applyAlignment="1">
      <alignment horizontal="center"/>
    </xf>
    <xf numFmtId="165" fontId="0" fillId="0" borderId="33" xfId="0" applyNumberFormat="1" applyBorder="1"/>
    <xf numFmtId="166" fontId="16" fillId="36" borderId="29" xfId="0" applyNumberFormat="1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/>
    </xf>
    <xf numFmtId="10" fontId="17" fillId="34" borderId="0" xfId="0" applyNumberFormat="1" applyFont="1" applyFill="1" applyBorder="1" applyAlignment="1">
      <alignment horizontal="center"/>
    </xf>
    <xf numFmtId="172" fontId="0" fillId="0" borderId="12" xfId="43" applyNumberFormat="1" applyFont="1" applyBorder="1" applyAlignment="1">
      <alignment horizontal="centerContinuous"/>
    </xf>
    <xf numFmtId="10" fontId="16" fillId="0" borderId="30" xfId="1" applyNumberFormat="1" applyFont="1" applyBorder="1"/>
    <xf numFmtId="0" fontId="16" fillId="36" borderId="12" xfId="0" applyFont="1" applyFill="1" applyBorder="1" applyAlignment="1">
      <alignment horizontal="center"/>
    </xf>
    <xf numFmtId="171" fontId="0" fillId="0" borderId="49" xfId="0" applyNumberFormat="1" applyBorder="1"/>
    <xf numFmtId="0" fontId="16" fillId="0" borderId="50" xfId="0" applyFont="1" applyFill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36" borderId="12" xfId="0" applyFont="1" applyFill="1" applyBorder="1"/>
    <xf numFmtId="0" fontId="16" fillId="36" borderId="28" xfId="0" applyFont="1" applyFill="1" applyBorder="1"/>
    <xf numFmtId="0" fontId="16" fillId="36" borderId="33" xfId="0" applyFont="1" applyFill="1" applyBorder="1"/>
    <xf numFmtId="0" fontId="16" fillId="36" borderId="32" xfId="0" applyFont="1" applyFill="1" applyBorder="1" applyAlignment="1">
      <alignment horizontal="center"/>
    </xf>
    <xf numFmtId="0" fontId="16" fillId="36" borderId="0" xfId="0" applyFont="1" applyFill="1" applyBorder="1"/>
    <xf numFmtId="0" fontId="16" fillId="36" borderId="10" xfId="0" applyFont="1" applyFill="1" applyBorder="1"/>
    <xf numFmtId="0" fontId="16" fillId="0" borderId="36" xfId="0" applyFont="1" applyFill="1" applyBorder="1" applyAlignment="1">
      <alignment horizontal="center"/>
    </xf>
    <xf numFmtId="10" fontId="16" fillId="0" borderId="34" xfId="1" applyNumberFormat="1" applyFont="1" applyBorder="1"/>
    <xf numFmtId="0" fontId="0" fillId="0" borderId="12" xfId="0" applyBorder="1" applyAlignment="1">
      <alignment horizontal="left"/>
    </xf>
    <xf numFmtId="2" fontId="0" fillId="0" borderId="12" xfId="0" applyNumberFormat="1" applyBorder="1" applyAlignment="1">
      <alignment horizontal="center"/>
    </xf>
    <xf numFmtId="165" fontId="0" fillId="0" borderId="12" xfId="1" applyNumberFormat="1" applyFont="1" applyBorder="1" applyAlignment="1">
      <alignment horizontal="left"/>
    </xf>
    <xf numFmtId="165" fontId="0" fillId="0" borderId="12" xfId="1" applyNumberFormat="1" applyFont="1" applyBorder="1" applyAlignment="1">
      <alignment horizontal="center"/>
    </xf>
    <xf numFmtId="166" fontId="0" fillId="0" borderId="12" xfId="1" applyNumberFormat="1" applyFont="1" applyBorder="1" applyAlignment="1">
      <alignment horizontal="center"/>
    </xf>
    <xf numFmtId="0" fontId="0" fillId="35" borderId="12" xfId="0" applyFill="1" applyBorder="1"/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Portfolio Expected Return vs.</a:t>
            </a:r>
            <a:r>
              <a:rPr lang="en-US" sz="1600" b="1" baseline="0"/>
              <a:t> Standard Devation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77208342973264E-2"/>
          <c:y val="7.1289086322384301E-2"/>
          <c:w val="0.74834107359424606"/>
          <c:h val="0.845976778478664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Solver!$P$49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Solver!$O$50:$O$65</c:f>
              <c:numCache>
                <c:formatCode>0.000</c:formatCode>
                <c:ptCount val="16"/>
                <c:pt idx="0">
                  <c:v>3.021464500012699E-2</c:v>
                </c:pt>
                <c:pt idx="1">
                  <c:v>3.1825252584601275E-2</c:v>
                </c:pt>
                <c:pt idx="2">
                  <c:v>3.5447937054482216E-2</c:v>
                </c:pt>
                <c:pt idx="3">
                  <c:v>4.0546876789624778E-2</c:v>
                </c:pt>
                <c:pt idx="4">
                  <c:v>4.6640428996448532E-2</c:v>
                </c:pt>
                <c:pt idx="5">
                  <c:v>5.3389105093855048E-2</c:v>
                </c:pt>
                <c:pt idx="6">
                  <c:v>6.0574332891248063E-2</c:v>
                </c:pt>
                <c:pt idx="7">
                  <c:v>6.8057976199016504E-2</c:v>
                </c:pt>
                <c:pt idx="8">
                  <c:v>7.5751670367890517E-2</c:v>
                </c:pt>
                <c:pt idx="9">
                  <c:v>8.359739627384509E-2</c:v>
                </c:pt>
                <c:pt idx="10">
                  <c:v>9.1556115037784699E-2</c:v>
                </c:pt>
                <c:pt idx="11">
                  <c:v>9.9600760791719811E-2</c:v>
                </c:pt>
                <c:pt idx="12">
                  <c:v>0.10771200310393991</c:v>
                </c:pt>
                <c:pt idx="13">
                  <c:v>0.11591912070412018</c:v>
                </c:pt>
                <c:pt idx="14">
                  <c:v>0.12408212608800545</c:v>
                </c:pt>
                <c:pt idx="15">
                  <c:v>0.13232272685816632</c:v>
                </c:pt>
              </c:numCache>
            </c:numRef>
          </c:xVal>
          <c:yVal>
            <c:numRef>
              <c:f>Solver!$P$50:$P$65</c:f>
              <c:numCache>
                <c:formatCode>0.000</c:formatCode>
                <c:ptCount val="16"/>
                <c:pt idx="0">
                  <c:v>4.1666666681707022E-3</c:v>
                </c:pt>
                <c:pt idx="1">
                  <c:v>5.0000000059947317E-3</c:v>
                </c:pt>
                <c:pt idx="2">
                  <c:v>5.8333333451114598E-3</c:v>
                </c:pt>
                <c:pt idx="3">
                  <c:v>6.6666666836219862E-3</c:v>
                </c:pt>
                <c:pt idx="4">
                  <c:v>7.5000000198169716E-3</c:v>
                </c:pt>
                <c:pt idx="5">
                  <c:v>8.3333333516782144E-3</c:v>
                </c:pt>
                <c:pt idx="6">
                  <c:v>9.1666666907807698E-3</c:v>
                </c:pt>
                <c:pt idx="7">
                  <c:v>1.0000000029546874E-2</c:v>
                </c:pt>
                <c:pt idx="8">
                  <c:v>1.0833333375053976E-2</c:v>
                </c:pt>
                <c:pt idx="9">
                  <c:v>1.1666666706506231E-2</c:v>
                </c:pt>
                <c:pt idx="10">
                  <c:v>1.2500000044913381E-2</c:v>
                </c:pt>
                <c:pt idx="11">
                  <c:v>1.3333333389956296E-2</c:v>
                </c:pt>
                <c:pt idx="12">
                  <c:v>1.4166666742324273E-2</c:v>
                </c:pt>
                <c:pt idx="13">
                  <c:v>1.4999991155607881E-2</c:v>
                </c:pt>
                <c:pt idx="14">
                  <c:v>1.583333339841532E-2</c:v>
                </c:pt>
                <c:pt idx="15">
                  <c:v>1.6666666736657988E-2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9-4093-AB36-8D932A867C49}"/>
            </c:ext>
          </c:extLst>
        </c:ser>
        <c:ser>
          <c:idx val="1"/>
          <c:order val="1"/>
          <c:tx>
            <c:v>Min Stdev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Solver!$H$39</c:f>
              <c:numCache>
                <c:formatCode>0.0000</c:formatCode>
                <c:ptCount val="1"/>
                <c:pt idx="0">
                  <c:v>3.0169409973864143E-2</c:v>
                </c:pt>
              </c:numCache>
            </c:numRef>
          </c:xVal>
          <c:yVal>
            <c:numRef>
              <c:f>Solver!$H$37</c:f>
              <c:numCache>
                <c:formatCode>0.0000</c:formatCode>
                <c:ptCount val="1"/>
                <c:pt idx="0">
                  <c:v>4.0042515150020535E-3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9-4093-AB36-8D932A867C49}"/>
            </c:ext>
          </c:extLst>
        </c:ser>
        <c:ser>
          <c:idx val="2"/>
          <c:order val="2"/>
          <c:tx>
            <c:v>Tangency Portfolio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Solver!$M$39</c:f>
              <c:numCache>
                <c:formatCode>0.0000</c:formatCode>
                <c:ptCount val="1"/>
                <c:pt idx="0">
                  <c:v>4.4525977927429211E-2</c:v>
                </c:pt>
              </c:numCache>
            </c:numRef>
          </c:xVal>
          <c:yVal>
            <c:numRef>
              <c:f>Solver!$M$37</c:f>
              <c:numCache>
                <c:formatCode>0.0000</c:formatCode>
                <c:ptCount val="1"/>
                <c:pt idx="0">
                  <c:v>7.2226767254814032E-3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9-4093-AB36-8D932A867C49}"/>
            </c:ext>
          </c:extLst>
        </c:ser>
        <c:ser>
          <c:idx val="3"/>
          <c:order val="3"/>
          <c:tx>
            <c:v>TGT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Solver!$D$6</c:f>
              <c:numCache>
                <c:formatCode>0.0000</c:formatCode>
                <c:ptCount val="1"/>
                <c:pt idx="0">
                  <c:v>6.9297955679323245E-2</c:v>
                </c:pt>
              </c:numCache>
            </c:numRef>
          </c:xVal>
          <c:yVal>
            <c:numRef>
              <c:f>Solver!$D$8</c:f>
              <c:numCache>
                <c:formatCode>0.0000</c:formatCode>
                <c:ptCount val="1"/>
                <c:pt idx="0">
                  <c:v>6.6429171038809333E-3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9-4093-AB36-8D932A867C49}"/>
            </c:ext>
          </c:extLst>
        </c:ser>
        <c:ser>
          <c:idx val="4"/>
          <c:order val="4"/>
          <c:tx>
            <c:v>CAT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Solver!$E$6</c:f>
              <c:numCache>
                <c:formatCode>0.0000</c:formatCode>
                <c:ptCount val="1"/>
                <c:pt idx="0">
                  <c:v>9.8056867995899397E-2</c:v>
                </c:pt>
              </c:numCache>
            </c:numRef>
          </c:xVal>
          <c:yVal>
            <c:numRef>
              <c:f>Solver!$E$8</c:f>
              <c:numCache>
                <c:formatCode>0.0000</c:formatCode>
                <c:ptCount val="1"/>
                <c:pt idx="0">
                  <c:v>1.1881678081599416E-2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9-4093-AB36-8D932A867C49}"/>
            </c:ext>
          </c:extLst>
        </c:ser>
        <c:ser>
          <c:idx val="5"/>
          <c:order val="5"/>
          <c:tx>
            <c:v>INTC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Solver!$F$6</c:f>
              <c:numCache>
                <c:formatCode>0.0000</c:formatCode>
                <c:ptCount val="1"/>
                <c:pt idx="0">
                  <c:v>7.3885131531207404E-2</c:v>
                </c:pt>
              </c:numCache>
            </c:numRef>
          </c:xVal>
          <c:yVal>
            <c:numRef>
              <c:f>Solver!$F$8</c:f>
              <c:numCache>
                <c:formatCode>0.0000</c:formatCode>
                <c:ptCount val="1"/>
                <c:pt idx="0">
                  <c:v>7.921465374762E-3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E9-4093-AB36-8D932A867C49}"/>
            </c:ext>
          </c:extLst>
        </c:ser>
        <c:ser>
          <c:idx val="6"/>
          <c:order val="6"/>
          <c:tx>
            <c:v>GS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Solver!$G$6</c:f>
              <c:numCache>
                <c:formatCode>0.0000</c:formatCode>
                <c:ptCount val="1"/>
                <c:pt idx="0">
                  <c:v>9.1205544783485901E-2</c:v>
                </c:pt>
              </c:numCache>
            </c:numRef>
          </c:xVal>
          <c:yVal>
            <c:numRef>
              <c:f>Solver!$G$8</c:f>
              <c:numCache>
                <c:formatCode>0.0000</c:formatCode>
                <c:ptCount val="1"/>
                <c:pt idx="0">
                  <c:v>1.0072865438971334E-2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8E9-4093-AB36-8D932A867C49}"/>
            </c:ext>
          </c:extLst>
        </c:ser>
        <c:ser>
          <c:idx val="7"/>
          <c:order val="7"/>
          <c:tx>
            <c:v>MCD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Solver!$H$6</c:f>
              <c:numCache>
                <c:formatCode>0.0000</c:formatCode>
                <c:ptCount val="1"/>
                <c:pt idx="0">
                  <c:v>4.4854316386707407E-2</c:v>
                </c:pt>
              </c:numCache>
            </c:numRef>
          </c:xVal>
          <c:yVal>
            <c:numRef>
              <c:f>Solver!$H$8</c:f>
              <c:numCache>
                <c:formatCode>0.0000</c:formatCode>
                <c:ptCount val="1"/>
                <c:pt idx="0">
                  <c:v>4.1463437319569163E-3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8E9-4093-AB36-8D932A867C49}"/>
            </c:ext>
          </c:extLst>
        </c:ser>
        <c:ser>
          <c:idx val="8"/>
          <c:order val="8"/>
          <c:tx>
            <c:v>KO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Solver!$I$6</c:f>
              <c:numCache>
                <c:formatCode>0.0000</c:formatCode>
                <c:ptCount val="1"/>
                <c:pt idx="0">
                  <c:v>4.5465049718481941E-2</c:v>
                </c:pt>
              </c:numCache>
            </c:numRef>
          </c:xVal>
          <c:yVal>
            <c:numRef>
              <c:f>Solver!$I$8</c:f>
              <c:numCache>
                <c:formatCode>0.0000</c:formatCode>
                <c:ptCount val="1"/>
                <c:pt idx="0">
                  <c:v>4.2850309507865081E-3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8E9-4093-AB36-8D932A867C49}"/>
            </c:ext>
          </c:extLst>
        </c:ser>
        <c:ser>
          <c:idx val="9"/>
          <c:order val="9"/>
          <c:tx>
            <c:v>PFE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Solver!$J$6</c:f>
              <c:numCache>
                <c:formatCode>0.0000</c:formatCode>
                <c:ptCount val="1"/>
                <c:pt idx="0">
                  <c:v>5.7275305137393935E-2</c:v>
                </c:pt>
              </c:numCache>
            </c:numRef>
          </c:xVal>
          <c:yVal>
            <c:numRef>
              <c:f>Solver!$J$8</c:f>
              <c:numCache>
                <c:formatCode>0.0000</c:formatCode>
                <c:ptCount val="1"/>
                <c:pt idx="0">
                  <c:v>5.4672236397944997E-3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8E9-4093-AB36-8D932A867C49}"/>
            </c:ext>
          </c:extLst>
        </c:ser>
        <c:ser>
          <c:idx val="10"/>
          <c:order val="10"/>
          <c:tx>
            <c:v>PG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Solver!$K$6</c:f>
              <c:numCache>
                <c:formatCode>0.0000</c:formatCode>
                <c:ptCount val="1"/>
                <c:pt idx="0">
                  <c:v>4.3387028031118137E-2</c:v>
                </c:pt>
              </c:numCache>
            </c:numRef>
          </c:xVal>
          <c:yVal>
            <c:numRef>
              <c:f>Solver!$K$8</c:f>
              <c:numCache>
                <c:formatCode>0.0000</c:formatCode>
                <c:ptCount val="1"/>
                <c:pt idx="0">
                  <c:v>4.1560894704521329E-3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8E9-4093-AB36-8D932A867C49}"/>
            </c:ext>
          </c:extLst>
        </c:ser>
        <c:ser>
          <c:idx val="11"/>
          <c:order val="11"/>
          <c:tx>
            <c:v>MMM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Solver!$L$6</c:f>
              <c:numCache>
                <c:formatCode>0.0000</c:formatCode>
                <c:ptCount val="1"/>
                <c:pt idx="0">
                  <c:v>5.7412521347449799E-2</c:v>
                </c:pt>
              </c:numCache>
            </c:numRef>
          </c:xVal>
          <c:yVal>
            <c:numRef>
              <c:f>Solver!$L$8</c:f>
              <c:numCache>
                <c:formatCode>0.0000</c:formatCode>
                <c:ptCount val="1"/>
                <c:pt idx="0">
                  <c:v>6.5254127958647165E-3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8E9-4093-AB36-8D932A867C49}"/>
            </c:ext>
          </c:extLst>
        </c:ser>
        <c:ser>
          <c:idx val="12"/>
          <c:order val="12"/>
          <c:tx>
            <c:v>XOM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Solver!$M$6</c:f>
              <c:numCache>
                <c:formatCode>0.0000</c:formatCode>
                <c:ptCount val="1"/>
                <c:pt idx="0">
                  <c:v>5.135891512326473E-2</c:v>
                </c:pt>
              </c:numCache>
            </c:numRef>
          </c:xVal>
          <c:yVal>
            <c:numRef>
              <c:f>Solver!$M$8</c:f>
              <c:numCache>
                <c:formatCode>0.0000</c:formatCode>
                <c:ptCount val="1"/>
                <c:pt idx="0">
                  <c:v>4.6383682792866662E-3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8E9-4093-AB36-8D932A867C49}"/>
            </c:ext>
          </c:extLst>
        </c:ser>
        <c:ser>
          <c:idx val="13"/>
          <c:order val="13"/>
          <c:tx>
            <c:v>CML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78E9-4093-AB36-8D932A867C49}"/>
              </c:ext>
            </c:extLst>
          </c:dPt>
          <c:xVal>
            <c:numRef>
              <c:f>Solver!$O$44:$O$46</c:f>
              <c:numCache>
                <c:formatCode>0.0000</c:formatCode>
                <c:ptCount val="3"/>
                <c:pt idx="0" formatCode="General">
                  <c:v>0</c:v>
                </c:pt>
                <c:pt idx="1">
                  <c:v>4.4525977927429211E-2</c:v>
                </c:pt>
                <c:pt idx="2">
                  <c:v>8.9051955854858422E-2</c:v>
                </c:pt>
              </c:numCache>
            </c:numRef>
          </c:xVal>
          <c:yVal>
            <c:numRef>
              <c:f>Solver!$N$44:$N$46</c:f>
              <c:numCache>
                <c:formatCode>0.0000</c:formatCode>
                <c:ptCount val="3"/>
                <c:pt idx="0">
                  <c:v>1.2725E-3</c:v>
                </c:pt>
                <c:pt idx="1">
                  <c:v>7.2226767254814032E-3</c:v>
                </c:pt>
                <c:pt idx="2">
                  <c:v>1.3172853450962807E-2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8E9-4093-AB36-8D932A867C49}"/>
            </c:ext>
          </c:extLst>
        </c:ser>
        <c:ser>
          <c:idx val="14"/>
          <c:order val="14"/>
          <c:tx>
            <c:v>Optimal Portfolio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78E9-4093-AB36-8D932A867C49}"/>
              </c:ext>
            </c:extLst>
          </c:dPt>
          <c:xVal>
            <c:numRef>
              <c:f>Solver!$O$75</c:f>
              <c:numCache>
                <c:formatCode>0.0000</c:formatCode>
                <c:ptCount val="1"/>
                <c:pt idx="0">
                  <c:v>6.681691231104811E-2</c:v>
                </c:pt>
              </c:numCache>
            </c:numRef>
          </c:xVal>
          <c:yVal>
            <c:numRef>
              <c:f>Solver!$B$72</c:f>
              <c:numCache>
                <c:formatCode>0.0000</c:formatCode>
                <c:ptCount val="1"/>
                <c:pt idx="0">
                  <c:v>1.0201499541564588E-2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8E9-4093-AB36-8D932A867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788320"/>
        <c:axId val="333780480"/>
      </c:scatterChart>
      <c:valAx>
        <c:axId val="3337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80480"/>
        <c:crosses val="autoZero"/>
        <c:crossBetween val="midCat"/>
      </c:valAx>
      <c:valAx>
        <c:axId val="3337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8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957035</xdr:colOff>
      <xdr:row>83</xdr:row>
      <xdr:rowOff>161470</xdr:rowOff>
    </xdr:from>
    <xdr:to>
      <xdr:col>9</xdr:col>
      <xdr:colOff>734786</xdr:colOff>
      <xdr:row>110</xdr:row>
      <xdr:rowOff>18143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7"/>
  <sheetViews>
    <sheetView showGridLines="0" tabSelected="1" zoomScale="70" zoomScaleNormal="70" workbookViewId="0">
      <selection activeCell="E157" sqref="E157"/>
    </sheetView>
  </sheetViews>
  <sheetFormatPr defaultRowHeight="15" x14ac:dyDescent="0.25"/>
  <cols>
    <col min="1" max="1" width="28" customWidth="1"/>
    <col min="2" max="2" width="13.5703125" bestFit="1" customWidth="1"/>
    <col min="3" max="4" width="12.85546875" bestFit="1" customWidth="1"/>
    <col min="5" max="6" width="12.140625" customWidth="1"/>
    <col min="7" max="7" width="18.140625" bestFit="1" customWidth="1"/>
    <col min="8" max="11" width="12.140625" customWidth="1"/>
    <col min="12" max="12" width="27.7109375" customWidth="1"/>
    <col min="13" max="13" width="20.42578125" customWidth="1"/>
    <col min="14" max="14" width="19.7109375" customWidth="1"/>
    <col min="15" max="15" width="21.85546875" customWidth="1"/>
    <col min="16" max="16" width="14.5703125" bestFit="1" customWidth="1"/>
    <col min="17" max="17" width="12.42578125" bestFit="1" customWidth="1"/>
    <col min="18" max="18" width="12.5703125" bestFit="1" customWidth="1"/>
    <col min="19" max="19" width="13.5703125" bestFit="1" customWidth="1"/>
  </cols>
  <sheetData>
    <row r="1" spans="1:13" x14ac:dyDescent="0.25">
      <c r="A1" s="176" t="s">
        <v>126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3" ht="27" customHeight="1" thickBot="1" x14ac:dyDescent="0.3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</row>
    <row r="3" spans="1:13" ht="16.5" customHeight="1" thickBot="1" x14ac:dyDescent="0.45">
      <c r="A3" t="s">
        <v>128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15.75" thickBot="1" x14ac:dyDescent="0.3">
      <c r="A4" s="106" t="s">
        <v>125</v>
      </c>
      <c r="B4" s="119" t="s">
        <v>13</v>
      </c>
      <c r="C4" s="120" t="s">
        <v>14</v>
      </c>
      <c r="D4" s="120" t="s">
        <v>64</v>
      </c>
      <c r="E4" s="120" t="s">
        <v>47</v>
      </c>
      <c r="F4" s="120" t="s">
        <v>48</v>
      </c>
      <c r="G4" s="120" t="s">
        <v>49</v>
      </c>
      <c r="H4" s="120" t="s">
        <v>50</v>
      </c>
      <c r="I4" s="120" t="s">
        <v>51</v>
      </c>
      <c r="J4" s="120" t="s">
        <v>52</v>
      </c>
      <c r="K4" s="120" t="s">
        <v>53</v>
      </c>
      <c r="L4" s="120" t="s">
        <v>54</v>
      </c>
      <c r="M4" s="121" t="s">
        <v>55</v>
      </c>
    </row>
    <row r="5" spans="1:13" x14ac:dyDescent="0.25">
      <c r="A5" s="117" t="s">
        <v>65</v>
      </c>
      <c r="B5" s="99">
        <f>0.01527/12</f>
        <v>1.2725E-3</v>
      </c>
      <c r="C5" s="100">
        <f>0.0062025</f>
        <v>6.2024999999999997E-3</v>
      </c>
      <c r="D5" s="100">
        <f>0.0077342789801209</f>
        <v>7.7342789801209001E-3</v>
      </c>
      <c r="E5" s="100">
        <v>1.3340659531127532E-2</v>
      </c>
      <c r="F5" s="100">
        <v>3.136742320156892E-3</v>
      </c>
      <c r="G5" s="100">
        <v>9.9554795508392802E-3</v>
      </c>
      <c r="H5" s="100">
        <v>1.4753755035418089E-2</v>
      </c>
      <c r="I5" s="100">
        <v>7.4467263972301835E-3</v>
      </c>
      <c r="J5" s="100">
        <v>3.8114431866483681E-3</v>
      </c>
      <c r="K5" s="100">
        <v>7.1978205581836423E-3</v>
      </c>
      <c r="L5" s="100">
        <v>7.8985731782883501E-3</v>
      </c>
      <c r="M5" s="101">
        <v>1.0726787247019252E-2</v>
      </c>
    </row>
    <row r="6" spans="1:13" x14ac:dyDescent="0.25">
      <c r="A6" s="117" t="s">
        <v>16</v>
      </c>
      <c r="B6" s="102"/>
      <c r="C6" s="97">
        <v>4.3518008370340297E-2</v>
      </c>
      <c r="D6" s="97">
        <v>6.9297955679323245E-2</v>
      </c>
      <c r="E6" s="97">
        <v>9.8056867995899397E-2</v>
      </c>
      <c r="F6" s="97">
        <v>7.3885131531207404E-2</v>
      </c>
      <c r="G6" s="97">
        <v>9.1205544783485901E-2</v>
      </c>
      <c r="H6" s="97">
        <v>4.4854316386707407E-2</v>
      </c>
      <c r="I6" s="97">
        <v>4.5465049718481941E-2</v>
      </c>
      <c r="J6" s="97">
        <v>5.7275305137393935E-2</v>
      </c>
      <c r="K6" s="97">
        <v>4.3387028031118137E-2</v>
      </c>
      <c r="L6" s="97">
        <v>5.7412521347449799E-2</v>
      </c>
      <c r="M6" s="103">
        <v>5.135891512326473E-2</v>
      </c>
    </row>
    <row r="7" spans="1:13" x14ac:dyDescent="0.25">
      <c r="A7" s="117" t="s">
        <v>66</v>
      </c>
      <c r="B7" s="15"/>
      <c r="C7" s="12">
        <v>1</v>
      </c>
      <c r="D7" s="14">
        <v>0.86584717515210496</v>
      </c>
      <c r="E7" s="14">
        <v>1.7104680502377132</v>
      </c>
      <c r="F7" s="14">
        <v>1.0719815195101985</v>
      </c>
      <c r="G7" s="14">
        <v>1.4188416669038852</v>
      </c>
      <c r="H7" s="14">
        <v>0.46333635339893864</v>
      </c>
      <c r="I7" s="14">
        <v>0.46333635339893864</v>
      </c>
      <c r="J7" s="14">
        <v>0.6762956291486496</v>
      </c>
      <c r="K7" s="14">
        <v>0.46490761313214557</v>
      </c>
      <c r="L7" s="14">
        <v>0.84690250638689568</v>
      </c>
      <c r="M7" s="20">
        <v>0.54266316473787435</v>
      </c>
    </row>
    <row r="8" spans="1:13" ht="15.75" thickBot="1" x14ac:dyDescent="0.3">
      <c r="A8" s="118" t="s">
        <v>78</v>
      </c>
      <c r="B8" s="21"/>
      <c r="C8" s="22"/>
      <c r="D8" s="104">
        <f>0.0797150052465712/12</f>
        <v>6.6429171038809333E-3</v>
      </c>
      <c r="E8" s="104">
        <f>0.142580136979193/12</f>
        <v>1.1881678081599416E-2</v>
      </c>
      <c r="F8" s="104">
        <f>0.095057584497144/12</f>
        <v>7.921465374762E-3</v>
      </c>
      <c r="G8" s="104">
        <f>0.120874385267656/12</f>
        <v>1.0072865438971334E-2</v>
      </c>
      <c r="H8" s="104">
        <f>0.049756124783483/12</f>
        <v>4.1463437319569163E-3</v>
      </c>
      <c r="I8" s="104">
        <f>0.0514203714094381/12</f>
        <v>4.2850309507865081E-3</v>
      </c>
      <c r="J8" s="104">
        <f>0.065606683677534/12</f>
        <v>5.4672236397944997E-3</v>
      </c>
      <c r="K8" s="104">
        <f>0.0498730736454256/12</f>
        <v>4.1560894704521329E-3</v>
      </c>
      <c r="L8" s="104">
        <f>0.0783049535503766/12</f>
        <v>6.5254127958647165E-3</v>
      </c>
      <c r="M8" s="105">
        <f>0.05566041935144/12</f>
        <v>4.6383682792866662E-3</v>
      </c>
    </row>
    <row r="9" spans="1:13" ht="15.75" thickBot="1" x14ac:dyDescent="0.3">
      <c r="A9" s="67"/>
    </row>
    <row r="10" spans="1:13" x14ac:dyDescent="0.25">
      <c r="A10" s="109" t="s">
        <v>123</v>
      </c>
      <c r="B10" s="115" t="s">
        <v>45</v>
      </c>
      <c r="C10" s="115" t="s">
        <v>56</v>
      </c>
      <c r="D10" s="115" t="s">
        <v>57</v>
      </c>
      <c r="E10" s="115" t="s">
        <v>58</v>
      </c>
      <c r="F10" s="115" t="s">
        <v>59</v>
      </c>
      <c r="G10" s="115" t="s">
        <v>60</v>
      </c>
      <c r="H10" s="115" t="s">
        <v>61</v>
      </c>
      <c r="I10" s="115" t="s">
        <v>53</v>
      </c>
      <c r="J10" s="115" t="s">
        <v>62</v>
      </c>
      <c r="K10" s="116" t="s">
        <v>63</v>
      </c>
    </row>
    <row r="11" spans="1:13" x14ac:dyDescent="0.25">
      <c r="A11" s="113" t="s">
        <v>45</v>
      </c>
      <c r="B11" s="108">
        <v>4.8022066613334488E-3</v>
      </c>
      <c r="C11" s="17">
        <v>2.5803986785635251E-3</v>
      </c>
      <c r="D11" s="17">
        <v>2.1277421058406984E-3</v>
      </c>
      <c r="E11" s="17">
        <v>1.9512967486165148E-3</v>
      </c>
      <c r="F11" s="17">
        <v>7.68960877277086E-4</v>
      </c>
      <c r="G11" s="17">
        <v>5.3970950600254117E-4</v>
      </c>
      <c r="H11" s="17">
        <v>1.1034045618576005E-3</v>
      </c>
      <c r="I11" s="17">
        <v>6.9786424511877627E-4</v>
      </c>
      <c r="J11" s="17">
        <v>1.3424189843601548E-3</v>
      </c>
      <c r="K11" s="18">
        <v>1.8099855550679944E-5</v>
      </c>
    </row>
    <row r="12" spans="1:13" x14ac:dyDescent="0.25">
      <c r="A12" s="113" t="s">
        <v>56</v>
      </c>
      <c r="B12" s="16">
        <v>2.5803986785635251E-3</v>
      </c>
      <c r="C12" s="98">
        <v>9.6151493611652469E-3</v>
      </c>
      <c r="D12" s="13">
        <v>3.2358826354001572E-3</v>
      </c>
      <c r="E12" s="13">
        <v>4.4617394683387074E-3</v>
      </c>
      <c r="F12" s="13">
        <v>1.3808170195529815E-3</v>
      </c>
      <c r="G12" s="13">
        <v>1.4527491066933969E-3</v>
      </c>
      <c r="H12" s="13">
        <v>1.9892769424061222E-3</v>
      </c>
      <c r="I12" s="13">
        <v>1.5800574369675456E-3</v>
      </c>
      <c r="J12" s="13">
        <v>3.3437348096257398E-3</v>
      </c>
      <c r="K12" s="19">
        <v>2.0322632902454929E-3</v>
      </c>
    </row>
    <row r="13" spans="1:13" x14ac:dyDescent="0.25">
      <c r="A13" s="113" t="s">
        <v>57</v>
      </c>
      <c r="B13" s="16">
        <v>2.1277421058406984E-3</v>
      </c>
      <c r="C13" s="13">
        <v>3.2358826354001572E-3</v>
      </c>
      <c r="D13" s="98">
        <v>5.4590126613838167E-3</v>
      </c>
      <c r="E13" s="13">
        <v>2.4438367009709766E-3</v>
      </c>
      <c r="F13" s="13">
        <v>9.8054009886751488E-4</v>
      </c>
      <c r="G13" s="13">
        <v>9.9798256622968804E-4</v>
      </c>
      <c r="H13" s="13">
        <v>9.8387700464265841E-4</v>
      </c>
      <c r="I13" s="13">
        <v>7.7443313389262826E-4</v>
      </c>
      <c r="J13" s="13">
        <v>1.7569922304581135E-3</v>
      </c>
      <c r="K13" s="19">
        <v>8.5646638546680838E-4</v>
      </c>
    </row>
    <row r="14" spans="1:13" x14ac:dyDescent="0.25">
      <c r="A14" s="113" t="s">
        <v>58</v>
      </c>
      <c r="B14" s="16">
        <v>1.9512967486165148E-3</v>
      </c>
      <c r="C14" s="13">
        <v>4.4617394683387074E-3</v>
      </c>
      <c r="D14" s="13">
        <v>2.4438367009709766E-3</v>
      </c>
      <c r="E14" s="98">
        <v>8.318451399252455E-3</v>
      </c>
      <c r="F14" s="13">
        <v>1.1175367584840804E-3</v>
      </c>
      <c r="G14" s="13">
        <v>1.149117211184517E-3</v>
      </c>
      <c r="H14" s="13">
        <v>9.5851382792385591E-4</v>
      </c>
      <c r="I14" s="13">
        <v>7.7447933623830771E-4</v>
      </c>
      <c r="J14" s="13">
        <v>1.6041035619945552E-3</v>
      </c>
      <c r="K14" s="19">
        <v>1.275498914930451E-3</v>
      </c>
    </row>
    <row r="15" spans="1:13" x14ac:dyDescent="0.25">
      <c r="A15" s="113" t="s">
        <v>59</v>
      </c>
      <c r="B15" s="16">
        <v>7.68960877277086E-4</v>
      </c>
      <c r="C15" s="13">
        <v>1.3808170195529815E-3</v>
      </c>
      <c r="D15" s="13">
        <v>9.8054009886751488E-4</v>
      </c>
      <c r="E15" s="13">
        <v>1.1175367584840804E-3</v>
      </c>
      <c r="F15" s="98">
        <v>2.0119096985188483E-3</v>
      </c>
      <c r="G15" s="13">
        <v>8.7157702433615961E-4</v>
      </c>
      <c r="H15" s="13">
        <v>8.7580197036785155E-4</v>
      </c>
      <c r="I15" s="13">
        <v>8.154464205732719E-4</v>
      </c>
      <c r="J15" s="13">
        <v>4.2686198897478922E-4</v>
      </c>
      <c r="K15" s="19">
        <v>9.5034491802822711E-4</v>
      </c>
    </row>
    <row r="16" spans="1:13" x14ac:dyDescent="0.25">
      <c r="A16" s="113" t="s">
        <v>60</v>
      </c>
      <c r="B16" s="16">
        <v>5.3970950600254117E-4</v>
      </c>
      <c r="C16" s="13">
        <v>1.4527491066933969E-3</v>
      </c>
      <c r="D16" s="13">
        <v>9.9798256622968804E-4</v>
      </c>
      <c r="E16" s="13">
        <v>1.149117211184517E-3</v>
      </c>
      <c r="F16" s="13">
        <v>8.7157702433615961E-4</v>
      </c>
      <c r="G16" s="98">
        <v>2.0670707459040341E-3</v>
      </c>
      <c r="H16" s="13">
        <v>1.0566189514946013E-3</v>
      </c>
      <c r="I16" s="13">
        <v>8.555080627775845E-4</v>
      </c>
      <c r="J16" s="13">
        <v>8.8143329950158742E-4</v>
      </c>
      <c r="K16" s="19">
        <v>6.6992575599265794E-4</v>
      </c>
    </row>
    <row r="17" spans="1:15" x14ac:dyDescent="0.25">
      <c r="A17" s="113" t="s">
        <v>61</v>
      </c>
      <c r="B17" s="16">
        <v>1.1034045618576005E-3</v>
      </c>
      <c r="C17" s="13">
        <v>1.9892769424061222E-3</v>
      </c>
      <c r="D17" s="13">
        <v>9.8387700464265841E-4</v>
      </c>
      <c r="E17" s="13">
        <v>9.5851382792385591E-4</v>
      </c>
      <c r="F17" s="13">
        <v>8.7580197036785155E-4</v>
      </c>
      <c r="G17" s="13">
        <v>1.0566189514946013E-3</v>
      </c>
      <c r="H17" s="98">
        <v>3.2804605785815839E-3</v>
      </c>
      <c r="I17" s="13">
        <v>1.1571902073430939E-3</v>
      </c>
      <c r="J17" s="13">
        <v>8.6129780692229538E-4</v>
      </c>
      <c r="K17" s="19">
        <v>1.0202575072412422E-3</v>
      </c>
    </row>
    <row r="18" spans="1:15" x14ac:dyDescent="0.25">
      <c r="A18" s="113" t="s">
        <v>53</v>
      </c>
      <c r="B18" s="16">
        <v>6.9786424511877627E-4</v>
      </c>
      <c r="C18" s="13">
        <v>1.5800574369675456E-3</v>
      </c>
      <c r="D18" s="13">
        <v>7.7443313389262826E-4</v>
      </c>
      <c r="E18" s="13">
        <v>7.7447933623830771E-4</v>
      </c>
      <c r="F18" s="13">
        <v>8.154464205732719E-4</v>
      </c>
      <c r="G18" s="13">
        <v>8.555080627775845E-4</v>
      </c>
      <c r="H18" s="13">
        <v>1.1571902073430939E-3</v>
      </c>
      <c r="I18" s="98">
        <v>1.882434201373031E-3</v>
      </c>
      <c r="J18" s="13">
        <v>9.6067263212995318E-4</v>
      </c>
      <c r="K18" s="19">
        <v>5.848450315516264E-4</v>
      </c>
    </row>
    <row r="19" spans="1:15" x14ac:dyDescent="0.25">
      <c r="A19" s="113" t="s">
        <v>62</v>
      </c>
      <c r="B19" s="16">
        <v>1.3424189843601548E-3</v>
      </c>
      <c r="C19" s="13">
        <v>3.3437348096257398E-3</v>
      </c>
      <c r="D19" s="13">
        <v>1.7569922304581135E-3</v>
      </c>
      <c r="E19" s="13">
        <v>1.6041035619945552E-3</v>
      </c>
      <c r="F19" s="13">
        <v>4.2686198897478922E-4</v>
      </c>
      <c r="G19" s="13">
        <v>8.8143329950158742E-4</v>
      </c>
      <c r="H19" s="13">
        <v>8.6129780692229538E-4</v>
      </c>
      <c r="I19" s="13">
        <v>9.6067263212995318E-4</v>
      </c>
      <c r="J19" s="98">
        <v>3.2961976074713786E-3</v>
      </c>
      <c r="K19" s="19">
        <v>7.7389596337322432E-4</v>
      </c>
    </row>
    <row r="20" spans="1:15" ht="15.75" thickBot="1" x14ac:dyDescent="0.3">
      <c r="A20" s="114" t="s">
        <v>63</v>
      </c>
      <c r="B20" s="110">
        <v>1.8099855550679944E-5</v>
      </c>
      <c r="C20" s="111">
        <v>2.0322632902454929E-3</v>
      </c>
      <c r="D20" s="111">
        <v>8.5646638546680838E-4</v>
      </c>
      <c r="E20" s="111">
        <v>1.275498914930451E-3</v>
      </c>
      <c r="F20" s="111">
        <v>9.5034491802822711E-4</v>
      </c>
      <c r="G20" s="111">
        <v>6.6992575599265794E-4</v>
      </c>
      <c r="H20" s="111">
        <v>1.0202575072412422E-3</v>
      </c>
      <c r="I20" s="111">
        <v>5.848450315516264E-4</v>
      </c>
      <c r="J20" s="111">
        <v>7.7389596337322432E-4</v>
      </c>
      <c r="K20" s="112">
        <v>2.6377381626387104E-3</v>
      </c>
    </row>
    <row r="22" spans="1:15" ht="15.75" thickBot="1" x14ac:dyDescent="0.3"/>
    <row r="23" spans="1:15" ht="15.75" thickBot="1" x14ac:dyDescent="0.3">
      <c r="A23" s="106" t="s">
        <v>76</v>
      </c>
      <c r="G23" s="107" t="s">
        <v>100</v>
      </c>
      <c r="H23" s="107"/>
      <c r="I23" s="107"/>
      <c r="L23" s="107" t="s">
        <v>77</v>
      </c>
      <c r="M23" s="107"/>
    </row>
    <row r="24" spans="1:15" x14ac:dyDescent="0.25">
      <c r="A24" s="44"/>
      <c r="B24" s="115" t="s">
        <v>69</v>
      </c>
      <c r="C24" s="115" t="s">
        <v>70</v>
      </c>
      <c r="D24" s="116" t="s">
        <v>16</v>
      </c>
      <c r="G24" s="126"/>
      <c r="H24" s="115" t="s">
        <v>69</v>
      </c>
      <c r="I24" s="115" t="s">
        <v>70</v>
      </c>
      <c r="J24" s="116" t="s">
        <v>16</v>
      </c>
      <c r="L24" s="126"/>
      <c r="M24" s="115" t="s">
        <v>69</v>
      </c>
      <c r="N24" s="115" t="s">
        <v>70</v>
      </c>
      <c r="O24" s="116" t="s">
        <v>16</v>
      </c>
    </row>
    <row r="25" spans="1:15" x14ac:dyDescent="0.25">
      <c r="A25" s="127" t="s">
        <v>45</v>
      </c>
      <c r="B25" s="35">
        <v>0.1</v>
      </c>
      <c r="C25" s="123">
        <f>D8</f>
        <v>6.6429171038809333E-3</v>
      </c>
      <c r="D25" s="13">
        <f>D6</f>
        <v>6.9297955679323245E-2</v>
      </c>
      <c r="F25" s="25"/>
      <c r="G25" s="113" t="s">
        <v>45</v>
      </c>
      <c r="H25" s="35">
        <v>0.12702164571295432</v>
      </c>
      <c r="I25" s="123">
        <v>6.6429171038809333E-3</v>
      </c>
      <c r="J25" s="13">
        <v>6.9297955679323245E-2</v>
      </c>
      <c r="K25" s="25"/>
      <c r="L25" s="113" t="s">
        <v>45</v>
      </c>
      <c r="M25" s="35">
        <v>0.10531090150814437</v>
      </c>
      <c r="N25" s="123">
        <v>6.6429171038809333E-3</v>
      </c>
      <c r="O25" s="19">
        <v>6.9297955679323245E-2</v>
      </c>
    </row>
    <row r="26" spans="1:15" x14ac:dyDescent="0.25">
      <c r="A26" s="127" t="s">
        <v>56</v>
      </c>
      <c r="B26" s="35">
        <v>0.1</v>
      </c>
      <c r="C26" s="123">
        <f>E8</f>
        <v>1.1881678081599416E-2</v>
      </c>
      <c r="D26" s="13">
        <f>E6</f>
        <v>9.8056867995899397E-2</v>
      </c>
      <c r="G26" s="113" t="s">
        <v>56</v>
      </c>
      <c r="H26" s="35">
        <v>-0.15257806860839068</v>
      </c>
      <c r="I26" s="123">
        <v>1.1881678081599416E-2</v>
      </c>
      <c r="J26" s="13">
        <v>9.8056867995899397E-2</v>
      </c>
      <c r="L26" s="113" t="s">
        <v>56</v>
      </c>
      <c r="M26" s="35">
        <v>0.10219727077415608</v>
      </c>
      <c r="N26" s="123">
        <v>1.1881678081599416E-2</v>
      </c>
      <c r="O26" s="19">
        <v>9.8056867995899397E-2</v>
      </c>
    </row>
    <row r="27" spans="1:15" x14ac:dyDescent="0.25">
      <c r="A27" s="127" t="s">
        <v>57</v>
      </c>
      <c r="B27" s="35">
        <v>0.1</v>
      </c>
      <c r="C27" s="123">
        <f>F8</f>
        <v>7.921465374762E-3</v>
      </c>
      <c r="D27" s="13">
        <f>F6</f>
        <v>7.3885131531207404E-2</v>
      </c>
      <c r="G27" s="113" t="s">
        <v>57</v>
      </c>
      <c r="H27" s="35">
        <v>9.2243233509280778E-3</v>
      </c>
      <c r="I27" s="123">
        <v>7.921465374762E-3</v>
      </c>
      <c r="J27" s="13">
        <v>7.3885131531207404E-2</v>
      </c>
      <c r="L27" s="113" t="s">
        <v>57</v>
      </c>
      <c r="M27" s="35">
        <v>0.12145494658531951</v>
      </c>
      <c r="N27" s="123">
        <v>7.921465374762E-3</v>
      </c>
      <c r="O27" s="19">
        <v>7.3885131531207404E-2</v>
      </c>
    </row>
    <row r="28" spans="1:15" x14ac:dyDescent="0.25">
      <c r="A28" s="127" t="s">
        <v>58</v>
      </c>
      <c r="B28" s="35">
        <v>0.1</v>
      </c>
      <c r="C28" s="123">
        <f>G8</f>
        <v>1.0072865438971334E-2</v>
      </c>
      <c r="D28" s="13">
        <f>G6</f>
        <v>9.1205544783485901E-2</v>
      </c>
      <c r="G28" s="113" t="s">
        <v>58</v>
      </c>
      <c r="H28" s="35">
        <v>1.9581337568399953E-2</v>
      </c>
      <c r="I28" s="123">
        <v>1.0072865438971334E-2</v>
      </c>
      <c r="J28" s="13">
        <v>9.1205544783485901E-2</v>
      </c>
      <c r="L28" s="113" t="s">
        <v>58</v>
      </c>
      <c r="M28" s="35">
        <v>0.16212467320675505</v>
      </c>
      <c r="N28" s="123">
        <v>1.0072865438971334E-2</v>
      </c>
      <c r="O28" s="19">
        <v>9.1205544783485901E-2</v>
      </c>
    </row>
    <row r="29" spans="1:15" x14ac:dyDescent="0.25">
      <c r="A29" s="127" t="s">
        <v>59</v>
      </c>
      <c r="B29" s="35">
        <v>0.1</v>
      </c>
      <c r="C29" s="123">
        <f>H8</f>
        <v>4.1463437319569163E-3</v>
      </c>
      <c r="D29" s="13">
        <f>H6</f>
        <v>4.4854316386707407E-2</v>
      </c>
      <c r="G29" s="113" t="s">
        <v>59</v>
      </c>
      <c r="H29" s="35">
        <v>0.16919741765624416</v>
      </c>
      <c r="I29" s="123">
        <v>4.1463437319569163E-3</v>
      </c>
      <c r="J29" s="13">
        <v>4.4854316386707407E-2</v>
      </c>
      <c r="L29" s="113" t="s">
        <v>59</v>
      </c>
      <c r="M29" s="35">
        <v>4.8442360534888124E-2</v>
      </c>
      <c r="N29" s="123">
        <v>4.1463437319569163E-3</v>
      </c>
      <c r="O29" s="19">
        <v>4.4854316386707407E-2</v>
      </c>
    </row>
    <row r="30" spans="1:15" x14ac:dyDescent="0.25">
      <c r="A30" s="127" t="s">
        <v>60</v>
      </c>
      <c r="B30" s="35">
        <v>0.1</v>
      </c>
      <c r="C30" s="123">
        <f>I8</f>
        <v>4.2850309507865081E-3</v>
      </c>
      <c r="D30" s="13">
        <f>I6</f>
        <v>4.5465049718481941E-2</v>
      </c>
      <c r="G30" s="113" t="s">
        <v>60</v>
      </c>
      <c r="H30" s="35">
        <v>0.17430674051300496</v>
      </c>
      <c r="I30" s="123">
        <v>4.2850309507865081E-3</v>
      </c>
      <c r="J30" s="13">
        <v>4.5465049718481941E-2</v>
      </c>
      <c r="L30" s="113" t="s">
        <v>60</v>
      </c>
      <c r="M30" s="35">
        <v>3.361600198412943E-2</v>
      </c>
      <c r="N30" s="123">
        <v>4.2850309507865081E-3</v>
      </c>
      <c r="O30" s="19">
        <v>4.5465049718481941E-2</v>
      </c>
    </row>
    <row r="31" spans="1:15" x14ac:dyDescent="0.25">
      <c r="A31" s="127" t="s">
        <v>61</v>
      </c>
      <c r="B31" s="35">
        <v>0.1</v>
      </c>
      <c r="C31" s="123">
        <f>J8</f>
        <v>5.4672236397944997E-3</v>
      </c>
      <c r="D31" s="13">
        <f>J6</f>
        <v>5.7275305137393935E-2</v>
      </c>
      <c r="G31" s="113" t="s">
        <v>61</v>
      </c>
      <c r="H31" s="35">
        <v>1.889329323120395E-2</v>
      </c>
      <c r="I31" s="123">
        <v>5.4672236397944997E-3</v>
      </c>
      <c r="J31" s="13">
        <v>5.7275305137393935E-2</v>
      </c>
      <c r="L31" s="113" t="s">
        <v>61</v>
      </c>
      <c r="M31" s="35">
        <v>0.13681815162589123</v>
      </c>
      <c r="N31" s="123">
        <v>5.4672236397944997E-3</v>
      </c>
      <c r="O31" s="19">
        <v>5.7275305137393935E-2</v>
      </c>
    </row>
    <row r="32" spans="1:15" x14ac:dyDescent="0.25">
      <c r="A32" s="127" t="s">
        <v>71</v>
      </c>
      <c r="B32" s="35">
        <v>0.1</v>
      </c>
      <c r="C32" s="123">
        <f>K8</f>
        <v>4.1560894704521329E-3</v>
      </c>
      <c r="D32" s="13">
        <f>K6</f>
        <v>4.3387028031118137E-2</v>
      </c>
      <c r="G32" s="113" t="s">
        <v>71</v>
      </c>
      <c r="H32" s="35">
        <v>0.22891543378587043</v>
      </c>
      <c r="I32" s="123">
        <v>4.1560894704521329E-3</v>
      </c>
      <c r="J32" s="13">
        <v>4.3387028031118137E-2</v>
      </c>
      <c r="L32" s="113" t="s">
        <v>71</v>
      </c>
      <c r="M32" s="35">
        <v>3.9560155899656377E-2</v>
      </c>
      <c r="N32" s="123">
        <v>4.1560894704521329E-3</v>
      </c>
      <c r="O32" s="19">
        <v>4.3387028031118137E-2</v>
      </c>
    </row>
    <row r="33" spans="1:16" x14ac:dyDescent="0.25">
      <c r="A33" s="127" t="s">
        <v>62</v>
      </c>
      <c r="B33" s="35">
        <v>0.1</v>
      </c>
      <c r="C33" s="123">
        <f>L8</f>
        <v>6.5254127958647165E-3</v>
      </c>
      <c r="D33" s="13">
        <f>L6</f>
        <v>5.7412521347449799E-2</v>
      </c>
      <c r="G33" s="113" t="s">
        <v>62</v>
      </c>
      <c r="H33" s="35">
        <v>0.16921323577146777</v>
      </c>
      <c r="I33" s="123">
        <v>6.5254127958647165E-3</v>
      </c>
      <c r="J33" s="13">
        <v>5.7412521347449799E-2</v>
      </c>
      <c r="L33" s="113" t="s">
        <v>62</v>
      </c>
      <c r="M33" s="35">
        <v>0.15608314139180005</v>
      </c>
      <c r="N33" s="123">
        <v>6.5254127958647165E-3</v>
      </c>
      <c r="O33" s="19">
        <v>5.7412521347449799E-2</v>
      </c>
    </row>
    <row r="34" spans="1:16" x14ac:dyDescent="0.25">
      <c r="A34" s="127" t="s">
        <v>63</v>
      </c>
      <c r="B34" s="73">
        <v>0.1</v>
      </c>
      <c r="C34" s="123">
        <f>M8</f>
        <v>4.6383682792866662E-3</v>
      </c>
      <c r="D34" s="13">
        <f>M6</f>
        <v>5.135891512326473E-2</v>
      </c>
      <c r="G34" s="113" t="s">
        <v>63</v>
      </c>
      <c r="H34" s="73">
        <v>0.23622464101831711</v>
      </c>
      <c r="I34" s="123">
        <v>4.6383682792866662E-3</v>
      </c>
      <c r="J34" s="13">
        <v>5.135891512326473E-2</v>
      </c>
      <c r="L34" s="113" t="s">
        <v>63</v>
      </c>
      <c r="M34" s="73">
        <v>9.4392396489259664E-2</v>
      </c>
      <c r="N34" s="123">
        <v>4.6383682792866662E-3</v>
      </c>
      <c r="O34" s="19">
        <v>5.135891512326473E-2</v>
      </c>
    </row>
    <row r="35" spans="1:16" ht="15.75" thickBot="1" x14ac:dyDescent="0.3">
      <c r="A35" s="47"/>
      <c r="B35" s="124"/>
      <c r="C35" s="124"/>
      <c r="D35" s="125"/>
      <c r="G35" s="62"/>
      <c r="H35" s="49"/>
      <c r="I35" s="49"/>
      <c r="J35" s="50"/>
      <c r="L35" s="48"/>
      <c r="M35" s="135"/>
      <c r="N35" s="51"/>
      <c r="O35" s="52"/>
    </row>
    <row r="36" spans="1:16" ht="15.75" thickBot="1" x14ac:dyDescent="0.3">
      <c r="A36" s="48"/>
      <c r="B36" s="51"/>
      <c r="C36" s="51"/>
      <c r="D36" s="52"/>
      <c r="G36" s="48"/>
      <c r="H36" s="51"/>
      <c r="I36" s="51"/>
      <c r="J36" s="52"/>
      <c r="L36" s="134" t="s">
        <v>89</v>
      </c>
      <c r="M36" s="49"/>
      <c r="N36" s="49"/>
      <c r="O36" s="134" t="s">
        <v>90</v>
      </c>
      <c r="P36" s="46"/>
    </row>
    <row r="37" spans="1:16" x14ac:dyDescent="0.25">
      <c r="A37" s="163" t="s">
        <v>72</v>
      </c>
      <c r="B37" s="137">
        <f>B25*C25+B26*C26+B27*C27+B28*C28+B29*C29+B30*C30+B31*C31+B32*C32+B33*C33+B34*C34</f>
        <v>6.5737394867355133E-3</v>
      </c>
      <c r="G37" s="163" t="s">
        <v>72</v>
      </c>
      <c r="H37" s="137">
        <f>H25*I25+H26*I26+H27*I27+H28*I28+H29*I29+H30*I30+H31*I31+H32*I32+H33*I33+H34*I34</f>
        <v>4.0042515150020535E-3</v>
      </c>
      <c r="L37" s="127" t="s">
        <v>72</v>
      </c>
      <c r="M37" s="139">
        <f>M25*N25+M26*N26+M27*N27+M28*N28+M29*N29+M30*N30+M31*N31+M32*N32+M33*N33+M34*N34</f>
        <v>7.2226767254814032E-3</v>
      </c>
      <c r="N37" s="49"/>
      <c r="O37" s="166" t="s">
        <v>70</v>
      </c>
      <c r="P37" s="141">
        <f>C5+B5</f>
        <v>7.4749999999999999E-3</v>
      </c>
    </row>
    <row r="38" spans="1:16" x14ac:dyDescent="0.25">
      <c r="A38" s="127" t="s">
        <v>73</v>
      </c>
      <c r="B38" s="136">
        <f t="array" ref="B38">MMULT(MMULT(TRANSPOSE(B25:B34),B11:K20),B25:B34)</f>
        <v>1.6145357416624262E-3</v>
      </c>
      <c r="G38" s="127" t="s">
        <v>73</v>
      </c>
      <c r="H38" s="136">
        <f t="array" ref="H38">MMULT(MMULT(TRANSPOSE($H$25:$H$34),$B$11:$K$20),$H$25:$H$34)</f>
        <v>9.1019329817109318E-4</v>
      </c>
      <c r="L38" s="127" t="s">
        <v>73</v>
      </c>
      <c r="M38" s="139">
        <f t="array" ref="M38">MMULT(MMULT(TRANSPOSE($M$25:$M$34),$B$11:$K$20),$M$25:$M$34)</f>
        <v>1.9825627103939132E-3</v>
      </c>
      <c r="N38" s="49"/>
      <c r="O38" s="166" t="s">
        <v>127</v>
      </c>
      <c r="P38" s="141">
        <f>C6*C6</f>
        <v>1.8938170525210081E-3</v>
      </c>
    </row>
    <row r="39" spans="1:16" x14ac:dyDescent="0.25">
      <c r="A39" s="127" t="s">
        <v>74</v>
      </c>
      <c r="B39" s="136">
        <f>SQRT(B38)</f>
        <v>4.0181285963274326E-2</v>
      </c>
      <c r="G39" s="127" t="s">
        <v>74</v>
      </c>
      <c r="H39" s="136">
        <f>SQRT(H$38)</f>
        <v>3.0169409973864143E-2</v>
      </c>
      <c r="L39" s="127" t="s">
        <v>74</v>
      </c>
      <c r="M39" s="139">
        <f>SQRT(M38)</f>
        <v>4.4525977927429211E-2</v>
      </c>
      <c r="N39" s="49"/>
      <c r="O39" s="166" t="s">
        <v>16</v>
      </c>
      <c r="P39" s="141">
        <f>C6</f>
        <v>4.3518008370340297E-2</v>
      </c>
    </row>
    <row r="40" spans="1:16" ht="15.75" thickBot="1" x14ac:dyDescent="0.3">
      <c r="A40" s="164" t="s">
        <v>75</v>
      </c>
      <c r="B40" s="138">
        <f>(B37-B5)/B39</f>
        <v>0.13193304693087332</v>
      </c>
      <c r="G40" s="164" t="s">
        <v>75</v>
      </c>
      <c r="H40" s="138">
        <f>(H37-$B$5)/H39</f>
        <v>9.0547064638273611E-2</v>
      </c>
      <c r="L40" s="127" t="s">
        <v>75</v>
      </c>
      <c r="M40" s="139">
        <f>(M37-$B$5)/M39</f>
        <v>0.13363382462209622</v>
      </c>
      <c r="N40" s="49"/>
      <c r="O40" s="166" t="s">
        <v>91</v>
      </c>
      <c r="P40" s="141">
        <f>C5/C6</f>
        <v>0.14252720269770697</v>
      </c>
    </row>
    <row r="41" spans="1:16" ht="15.75" thickBot="1" x14ac:dyDescent="0.3">
      <c r="L41" s="164" t="s">
        <v>66</v>
      </c>
      <c r="M41" s="140">
        <f>(M37-B5)/C5</f>
        <v>0.95931910124649789</v>
      </c>
      <c r="N41" s="51"/>
      <c r="O41" s="167" t="s">
        <v>66</v>
      </c>
      <c r="P41" s="142">
        <v>1</v>
      </c>
    </row>
    <row r="42" spans="1:16" x14ac:dyDescent="0.25">
      <c r="L42" s="107" t="s">
        <v>84</v>
      </c>
      <c r="M42" s="45"/>
      <c r="N42" s="45"/>
      <c r="O42" s="45"/>
      <c r="P42" s="46"/>
    </row>
    <row r="43" spans="1:16" x14ac:dyDescent="0.25">
      <c r="L43" s="113" t="s">
        <v>86</v>
      </c>
      <c r="M43" s="149" t="s">
        <v>85</v>
      </c>
      <c r="N43" s="149" t="s">
        <v>87</v>
      </c>
      <c r="O43" s="149" t="s">
        <v>88</v>
      </c>
      <c r="P43" s="165" t="s">
        <v>91</v>
      </c>
    </row>
    <row r="44" spans="1:16" x14ac:dyDescent="0.25">
      <c r="L44" s="128">
        <v>1</v>
      </c>
      <c r="M44" s="129">
        <v>0</v>
      </c>
      <c r="N44" s="143">
        <f>$B$5</f>
        <v>1.2725E-3</v>
      </c>
      <c r="O44" s="124">
        <v>0</v>
      </c>
      <c r="P44" s="130"/>
    </row>
    <row r="45" spans="1:16" x14ac:dyDescent="0.25">
      <c r="A45" s="94">
        <v>6.9297955679323245E-2</v>
      </c>
      <c r="B45" s="94">
        <v>9.8056867995899397E-2</v>
      </c>
      <c r="C45" s="94">
        <v>7.3885131531207404E-2</v>
      </c>
      <c r="D45" s="94">
        <v>9.1205544783485901E-2</v>
      </c>
      <c r="E45" s="94">
        <v>4.4854316386707407E-2</v>
      </c>
      <c r="F45" s="94">
        <v>4.5465049718481941E-2</v>
      </c>
      <c r="G45" s="94">
        <v>5.7275305137393935E-2</v>
      </c>
      <c r="H45" s="94">
        <v>4.3387028031118137E-2</v>
      </c>
      <c r="I45" s="94">
        <v>5.7412521347449799E-2</v>
      </c>
      <c r="J45" s="94">
        <v>5.135891512326473E-2</v>
      </c>
      <c r="L45" s="128">
        <v>0</v>
      </c>
      <c r="M45" s="129">
        <v>1</v>
      </c>
      <c r="N45" s="143">
        <f>$M$37</f>
        <v>7.2226767254814032E-3</v>
      </c>
      <c r="O45" s="143">
        <f>M39</f>
        <v>4.4525977927429211E-2</v>
      </c>
      <c r="P45" s="131"/>
    </row>
    <row r="46" spans="1:16" ht="15.75" thickBot="1" x14ac:dyDescent="0.3">
      <c r="A46" s="95">
        <v>6.6429171038809333E-3</v>
      </c>
      <c r="B46" s="95">
        <v>1.1881678081599416E-2</v>
      </c>
      <c r="C46" s="95">
        <v>7.921465374762E-3</v>
      </c>
      <c r="D46" s="95">
        <v>1.0072865438971334E-2</v>
      </c>
      <c r="E46" s="95">
        <v>4.1463437319569163E-3</v>
      </c>
      <c r="F46" s="95">
        <v>4.2850309507865081E-3</v>
      </c>
      <c r="G46" s="95">
        <v>5.4672236397944997E-3</v>
      </c>
      <c r="H46" s="95">
        <v>4.1560894704521329E-3</v>
      </c>
      <c r="I46" s="95">
        <v>6.5254127958647165E-3</v>
      </c>
      <c r="J46" s="95">
        <v>4.6383682792866662E-3</v>
      </c>
      <c r="L46" s="132">
        <v>-1</v>
      </c>
      <c r="M46" s="133">
        <v>2</v>
      </c>
      <c r="N46" s="144">
        <f>($L$46*$N$44)+($M$46*$N$45)</f>
        <v>1.3172853450962807E-2</v>
      </c>
      <c r="O46" s="144">
        <f>O45*2</f>
        <v>8.9051955854858422E-2</v>
      </c>
      <c r="P46" s="145">
        <f>(N46-B5)/O46</f>
        <v>0.13363382462209625</v>
      </c>
    </row>
    <row r="47" spans="1:16" ht="15.75" thickBot="1" x14ac:dyDescent="0.3"/>
    <row r="48" spans="1:16" ht="15.75" thickBot="1" x14ac:dyDescent="0.3">
      <c r="A48" s="107" t="s">
        <v>79</v>
      </c>
      <c r="B48" s="107"/>
      <c r="C48" s="107"/>
    </row>
    <row r="49" spans="1:16" x14ac:dyDescent="0.25">
      <c r="A49" s="146" t="s">
        <v>45</v>
      </c>
      <c r="B49" s="115" t="s">
        <v>56</v>
      </c>
      <c r="C49" s="115" t="s">
        <v>57</v>
      </c>
      <c r="D49" s="115" t="s">
        <v>58</v>
      </c>
      <c r="E49" s="115" t="s">
        <v>59</v>
      </c>
      <c r="F49" s="115" t="s">
        <v>60</v>
      </c>
      <c r="G49" s="115" t="s">
        <v>61</v>
      </c>
      <c r="H49" s="115" t="s">
        <v>53</v>
      </c>
      <c r="I49" s="115" t="s">
        <v>62</v>
      </c>
      <c r="J49" s="115" t="s">
        <v>63</v>
      </c>
      <c r="K49" s="115" t="s">
        <v>80</v>
      </c>
      <c r="L49" s="115" t="s">
        <v>82</v>
      </c>
      <c r="M49" s="115" t="s">
        <v>83</v>
      </c>
      <c r="N49" s="115" t="s">
        <v>73</v>
      </c>
      <c r="O49" s="115" t="s">
        <v>81</v>
      </c>
      <c r="P49" s="116" t="s">
        <v>82</v>
      </c>
    </row>
    <row r="50" spans="1:16" x14ac:dyDescent="0.25">
      <c r="A50" s="91">
        <v>0.12599032799839738</v>
      </c>
      <c r="B50" s="79">
        <v>-0.13968463161813008</v>
      </c>
      <c r="C50" s="79">
        <v>1.4878805831290158E-2</v>
      </c>
      <c r="D50" s="79">
        <v>2.6751655641715204E-2</v>
      </c>
      <c r="E50" s="79">
        <v>0.16265885153122084</v>
      </c>
      <c r="F50" s="79">
        <v>0.16773787546384311</v>
      </c>
      <c r="G50" s="79">
        <v>2.4677788674827002E-2</v>
      </c>
      <c r="H50" s="79">
        <v>0.21919442255823179</v>
      </c>
      <c r="I50" s="79">
        <v>0.16843907549509574</v>
      </c>
      <c r="J50" s="79">
        <v>0.22935582842350882</v>
      </c>
      <c r="K50" s="79">
        <f>SUM(A50:J50)</f>
        <v>1</v>
      </c>
      <c r="L50" s="80">
        <f>SUMPRODUCT(A50:J50,$A$46:$J$46)</f>
        <v>4.1666666681707022E-3</v>
      </c>
      <c r="M50" s="80">
        <f>0.05/12</f>
        <v>4.1666666666666666E-3</v>
      </c>
      <c r="N50" s="81">
        <f t="array" ref="N50">MMULT(MMULT(A50:J50,$B$11:$K$20),TRANSPOSE(A50:J50))</f>
        <v>9.1292477248369904E-4</v>
      </c>
      <c r="O50" s="81">
        <f>SQRT(N50)</f>
        <v>3.021464500012699E-2</v>
      </c>
      <c r="P50" s="82">
        <v>4.1666666681707022E-3</v>
      </c>
    </row>
    <row r="51" spans="1:16" x14ac:dyDescent="0.25">
      <c r="A51" s="92">
        <v>0.12041510760999673</v>
      </c>
      <c r="B51" s="83">
        <v>-7.3667543816958614E-2</v>
      </c>
      <c r="C51" s="83">
        <v>4.3917350916391755E-2</v>
      </c>
      <c r="D51" s="83">
        <v>6.3643521551543167E-2</v>
      </c>
      <c r="E51" s="83">
        <v>0.13165249988459707</v>
      </c>
      <c r="F51" s="83">
        <v>0.13122175302176878</v>
      </c>
      <c r="G51" s="83">
        <v>5.5207510838040826E-2</v>
      </c>
      <c r="H51" s="83">
        <v>0.17004361007632063</v>
      </c>
      <c r="I51" s="83">
        <v>0.16490672752424745</v>
      </c>
      <c r="J51" s="83">
        <v>0.19265946239405224</v>
      </c>
      <c r="K51" s="83">
        <f>SUM(A51:J51)</f>
        <v>1</v>
      </c>
      <c r="L51" s="84">
        <f>SUMPRODUCT(A51:J51,$A$46:$J$46)</f>
        <v>5.0000000059947317E-3</v>
      </c>
      <c r="M51" s="84">
        <f>0.06/12</f>
        <v>5.0000000000000001E-3</v>
      </c>
      <c r="N51" s="85">
        <f t="array" ref="N51">MMULT(MMULT(A51:J51,$B$11:$K$20),TRANSPOSE(A51:J51))</f>
        <v>1.01284670207367E-3</v>
      </c>
      <c r="O51" s="85">
        <f t="shared" ref="O51:O65" si="0">SQRT(N51)</f>
        <v>3.1825252584601275E-2</v>
      </c>
      <c r="P51" s="86">
        <v>5.0000000059947317E-3</v>
      </c>
    </row>
    <row r="52" spans="1:16" x14ac:dyDescent="0.25">
      <c r="A52" s="92">
        <v>0.11474010821009616</v>
      </c>
      <c r="B52" s="83">
        <v>-7.848584448605686E-3</v>
      </c>
      <c r="C52" s="83">
        <v>7.2924715814520966E-2</v>
      </c>
      <c r="D52" s="83">
        <v>0.10063272693142675</v>
      </c>
      <c r="E52" s="83">
        <v>0.10052173800470554</v>
      </c>
      <c r="F52" s="83">
        <v>9.5076608019732209E-2</v>
      </c>
      <c r="G52" s="83">
        <v>8.6005112392029764E-2</v>
      </c>
      <c r="H52" s="83">
        <v>0.12025739073227139</v>
      </c>
      <c r="I52" s="83">
        <v>0.16177176608504104</v>
      </c>
      <c r="J52" s="83">
        <v>0.15591841825878175</v>
      </c>
      <c r="K52" s="83">
        <f t="shared" ref="K52:K65" si="1">SUM(A52:J52)</f>
        <v>0.99999999999999989</v>
      </c>
      <c r="L52" s="84">
        <f t="shared" ref="L52:L65" si="2">SUMPRODUCT(A52:J52,$A$46:$J$46)</f>
        <v>5.8333333451114598E-3</v>
      </c>
      <c r="M52" s="84">
        <f>0.07/12</f>
        <v>5.8333333333333336E-3</v>
      </c>
      <c r="N52" s="85">
        <f t="array" ref="N52">MMULT(MMULT(A52:J52,$B$11:$K$20),TRANSPOSE(A52:J52))</f>
        <v>1.2565562414185334E-3</v>
      </c>
      <c r="O52" s="85">
        <f t="shared" si="0"/>
        <v>3.5447937054482216E-2</v>
      </c>
      <c r="P52" s="86">
        <v>5.8333333451114598E-3</v>
      </c>
    </row>
    <row r="53" spans="1:16" x14ac:dyDescent="0.25">
      <c r="A53" s="92">
        <v>0.10908456020464713</v>
      </c>
      <c r="B53" s="83">
        <v>5.8220076198662568E-2</v>
      </c>
      <c r="C53" s="83">
        <v>0.10206457635466017</v>
      </c>
      <c r="D53" s="83">
        <v>0.13750089579768479</v>
      </c>
      <c r="E53" s="83">
        <v>6.9290703585663624E-2</v>
      </c>
      <c r="F53" s="83">
        <v>5.7895142375288644E-2</v>
      </c>
      <c r="G53" s="83">
        <v>0.11623347410945797</v>
      </c>
      <c r="H53" s="83">
        <v>7.2397112686992893E-2</v>
      </c>
      <c r="I53" s="83">
        <v>0.15829779398013169</v>
      </c>
      <c r="J53" s="83">
        <v>0.11901566470681051</v>
      </c>
      <c r="K53" s="83">
        <f t="shared" si="1"/>
        <v>0.99999999999999989</v>
      </c>
      <c r="L53" s="84">
        <f t="shared" si="2"/>
        <v>6.6666666836219862E-3</v>
      </c>
      <c r="M53" s="84">
        <f>0.08/12</f>
        <v>6.6666666666666671E-3</v>
      </c>
      <c r="N53" s="85">
        <f t="array" ref="N53">MMULT(MMULT(A53:J53,$B$11:$K$20),TRANSPOSE(A53:J53))</f>
        <v>1.6440492173930125E-3</v>
      </c>
      <c r="O53" s="85">
        <f t="shared" si="0"/>
        <v>4.0546876789624778E-2</v>
      </c>
      <c r="P53" s="86">
        <v>6.6666666836219862E-3</v>
      </c>
    </row>
    <row r="54" spans="1:16" x14ac:dyDescent="0.25">
      <c r="A54" s="92">
        <v>0.1034240266176978</v>
      </c>
      <c r="B54" s="83">
        <v>0.1241465949075298</v>
      </c>
      <c r="C54" s="83">
        <v>0.13113680891258089</v>
      </c>
      <c r="D54" s="83">
        <v>0.17441064394345876</v>
      </c>
      <c r="E54" s="83">
        <v>3.8066877766431882E-2</v>
      </c>
      <c r="F54" s="83">
        <v>2.1398285198581009E-2</v>
      </c>
      <c r="G54" s="83">
        <v>0.146987583860578</v>
      </c>
      <c r="H54" s="83">
        <v>2.3312387542405364E-2</v>
      </c>
      <c r="I54" s="83">
        <v>0.15495884091989354</v>
      </c>
      <c r="J54" s="83">
        <v>8.2157950330843027E-2</v>
      </c>
      <c r="K54" s="83">
        <f t="shared" si="1"/>
        <v>1</v>
      </c>
      <c r="L54" s="84">
        <f t="shared" si="2"/>
        <v>7.5000000198169716E-3</v>
      </c>
      <c r="M54" s="84">
        <f>0.09/12</f>
        <v>7.4999999999999997E-3</v>
      </c>
      <c r="N54" s="85">
        <f t="array" ref="N54">MMULT(MMULT(A54:J54,$B$11:$K$20),TRANSPOSE(A54:J54))</f>
        <v>2.1753296169727573E-3</v>
      </c>
      <c r="O54" s="85">
        <f t="shared" si="0"/>
        <v>4.6640428996448532E-2</v>
      </c>
      <c r="P54" s="86">
        <v>7.5000000198169716E-3</v>
      </c>
    </row>
    <row r="55" spans="1:16" x14ac:dyDescent="0.25">
      <c r="A55" s="92">
        <v>9.783763491967841E-2</v>
      </c>
      <c r="B55" s="83">
        <v>0.19012656928584404</v>
      </c>
      <c r="C55" s="83">
        <v>0.16024966489598752</v>
      </c>
      <c r="D55" s="83">
        <v>0.21129415306131175</v>
      </c>
      <c r="E55" s="83">
        <v>6.8689752416078737E-3</v>
      </c>
      <c r="F55" s="83">
        <v>-1.5161910944991818E-2</v>
      </c>
      <c r="G55" s="83">
        <v>0.17761330541109954</v>
      </c>
      <c r="H55" s="83">
        <v>-2.5805059834610646E-2</v>
      </c>
      <c r="I55" s="83">
        <v>0.15138375819590111</v>
      </c>
      <c r="J55" s="83">
        <v>4.5592909768172089E-2</v>
      </c>
      <c r="K55" s="83">
        <f t="shared" si="1"/>
        <v>0.99999999999999978</v>
      </c>
      <c r="L55" s="84">
        <f t="shared" si="2"/>
        <v>8.3333333516782144E-3</v>
      </c>
      <c r="M55" s="84">
        <f>0.1/12</f>
        <v>8.3333333333333332E-3</v>
      </c>
      <c r="N55" s="85">
        <f t="array" ref="N55">MMULT(MMULT(A55:J55,$B$11:$K$20),TRANSPOSE(A55:J55))</f>
        <v>2.8503965427226991E-3</v>
      </c>
      <c r="O55" s="85">
        <f t="shared" si="0"/>
        <v>5.3389105093855048E-2</v>
      </c>
      <c r="P55" s="86">
        <v>8.3333333516782144E-3</v>
      </c>
    </row>
    <row r="56" spans="1:16" x14ac:dyDescent="0.25">
      <c r="A56" s="92">
        <v>9.2329947957552144E-2</v>
      </c>
      <c r="B56" s="83">
        <v>0.25612183206012973</v>
      </c>
      <c r="C56" s="83">
        <v>0.18926718577844695</v>
      </c>
      <c r="D56" s="83">
        <v>0.24817485829869787</v>
      </c>
      <c r="E56" s="83">
        <v>-2.4339075567784103E-2</v>
      </c>
      <c r="F56" s="83">
        <v>-5.1683225891065998E-2</v>
      </c>
      <c r="G56" s="83">
        <v>0.20805118093545988</v>
      </c>
      <c r="H56" s="83">
        <v>-7.487580144077656E-2</v>
      </c>
      <c r="I56" s="83">
        <v>0.14793940932634028</v>
      </c>
      <c r="J56" s="83">
        <v>9.0136885429997187E-3</v>
      </c>
      <c r="K56" s="83">
        <f t="shared" si="1"/>
        <v>0.99999999999999978</v>
      </c>
      <c r="L56" s="84">
        <f t="shared" si="2"/>
        <v>9.1666666907807698E-3</v>
      </c>
      <c r="M56" s="84">
        <f>0.11/12</f>
        <v>9.1666666666666667E-3</v>
      </c>
      <c r="N56" s="85">
        <f t="array" ref="N56">MMULT(MMULT(A56:J56,$B$11:$K$20),TRANSPOSE(A56:J56))</f>
        <v>3.6692498052197367E-3</v>
      </c>
      <c r="O56" s="85">
        <f t="shared" si="0"/>
        <v>6.0574332891248063E-2</v>
      </c>
      <c r="P56" s="86">
        <v>9.1666666907807698E-3</v>
      </c>
    </row>
    <row r="57" spans="1:16" x14ac:dyDescent="0.25">
      <c r="A57" s="92">
        <v>8.6540302256946491E-2</v>
      </c>
      <c r="B57" s="83">
        <v>0.32198132693931758</v>
      </c>
      <c r="C57" s="83">
        <v>0.21828584964201486</v>
      </c>
      <c r="D57" s="83">
        <v>0.28514424899793034</v>
      </c>
      <c r="E57" s="83">
        <v>-5.5653052109130706E-2</v>
      </c>
      <c r="F57" s="83">
        <v>-8.813546718318517E-2</v>
      </c>
      <c r="G57" s="83">
        <v>0.23872197062257663</v>
      </c>
      <c r="H57" s="83">
        <v>-0.12374409673498615</v>
      </c>
      <c r="I57" s="83">
        <v>0.14499307037859735</v>
      </c>
      <c r="J57" s="83">
        <v>-2.8134152810080703E-2</v>
      </c>
      <c r="K57" s="83">
        <f t="shared" si="1"/>
        <v>1.0000000000000004</v>
      </c>
      <c r="L57" s="84">
        <f t="shared" si="2"/>
        <v>1.0000000029546874E-2</v>
      </c>
      <c r="M57" s="84">
        <f>0.12/12</f>
        <v>0.01</v>
      </c>
      <c r="N57" s="85">
        <f t="array" ref="N57">MMULT(MMULT(A57:J57,$B$11:$K$20),TRANSPOSE(A57:J57))</f>
        <v>4.631888124305897E-3</v>
      </c>
      <c r="O57" s="85">
        <f t="shared" si="0"/>
        <v>6.8057976199016504E-2</v>
      </c>
      <c r="P57" s="86">
        <v>1.0000000029546874E-2</v>
      </c>
    </row>
    <row r="58" spans="1:16" x14ac:dyDescent="0.25">
      <c r="A58" s="92">
        <v>8.110732089526515E-2</v>
      </c>
      <c r="B58" s="83">
        <v>0.38800207676948767</v>
      </c>
      <c r="C58" s="83">
        <v>0.24745522983782717</v>
      </c>
      <c r="D58" s="83">
        <v>0.32196659992462801</v>
      </c>
      <c r="E58" s="83">
        <v>-8.6905162603699251E-2</v>
      </c>
      <c r="F58" s="83">
        <v>-0.12479991304407678</v>
      </c>
      <c r="G58" s="83">
        <v>0.26927669712721342</v>
      </c>
      <c r="H58" s="83">
        <v>-0.17312290351399071</v>
      </c>
      <c r="I58" s="83">
        <v>0.14110703844537975</v>
      </c>
      <c r="J58" s="83">
        <v>-6.4086983838034378E-2</v>
      </c>
      <c r="K58" s="83">
        <f t="shared" si="1"/>
        <v>0.99999999999999989</v>
      </c>
      <c r="L58" s="84">
        <f t="shared" si="2"/>
        <v>1.0833333375053976E-2</v>
      </c>
      <c r="M58" s="84">
        <f>0.13/12</f>
        <v>1.0833333333333334E-2</v>
      </c>
      <c r="N58" s="85">
        <f t="array" ref="N58">MMULT(MMULT(A58:J58,$B$11:$K$20),TRANSPOSE(A58:J58))</f>
        <v>5.7383155635255412E-3</v>
      </c>
      <c r="O58" s="85">
        <f t="shared" si="0"/>
        <v>7.5751670367890517E-2</v>
      </c>
      <c r="P58" s="86">
        <v>1.0833333375053976E-2</v>
      </c>
    </row>
    <row r="59" spans="1:16" x14ac:dyDescent="0.25">
      <c r="A59" s="92">
        <v>7.5276732663217757E-2</v>
      </c>
      <c r="B59" s="83">
        <v>0.45386926883226852</v>
      </c>
      <c r="C59" s="83">
        <v>0.27640900220234343</v>
      </c>
      <c r="D59" s="83">
        <v>0.35896867815378891</v>
      </c>
      <c r="E59" s="83">
        <v>-0.11814453486182193</v>
      </c>
      <c r="F59" s="83">
        <v>-0.16116615489625222</v>
      </c>
      <c r="G59" s="83">
        <v>0.29988018640266795</v>
      </c>
      <c r="H59" s="83">
        <v>-0.22173842777807465</v>
      </c>
      <c r="I59" s="83">
        <v>0.1383231217797839</v>
      </c>
      <c r="J59" s="83">
        <v>-0.10167787249792139</v>
      </c>
      <c r="K59" s="83">
        <f t="shared" si="1"/>
        <v>1.0000000000000002</v>
      </c>
      <c r="L59" s="84">
        <f t="shared" si="2"/>
        <v>1.1666666706506231E-2</v>
      </c>
      <c r="M59" s="84">
        <f>0.14/12</f>
        <v>1.1666666666666667E-2</v>
      </c>
      <c r="N59" s="85">
        <f t="array" ref="N59">MMULT(MMULT(A59:J59,$B$11:$K$20),TRANSPOSE(A59:J59))</f>
        <v>6.9885246637662888E-3</v>
      </c>
      <c r="O59" s="85">
        <f t="shared" si="0"/>
        <v>8.359739627384509E-2</v>
      </c>
      <c r="P59" s="86">
        <v>1.1666666706506231E-2</v>
      </c>
    </row>
    <row r="60" spans="1:16" x14ac:dyDescent="0.25">
      <c r="A60" s="92">
        <v>6.9661844268227052E-2</v>
      </c>
      <c r="B60" s="83">
        <v>0.51983695640353145</v>
      </c>
      <c r="C60" s="83">
        <v>0.30543476002844705</v>
      </c>
      <c r="D60" s="83">
        <v>0.39587378774363913</v>
      </c>
      <c r="E60" s="83">
        <v>-0.14939506780696446</v>
      </c>
      <c r="F60" s="83">
        <v>-0.19767405880784661</v>
      </c>
      <c r="G60" s="83">
        <v>0.33043239635513338</v>
      </c>
      <c r="H60" s="83">
        <v>-0.2707139819381062</v>
      </c>
      <c r="I60" s="83">
        <v>0.13497942449931721</v>
      </c>
      <c r="J60" s="83">
        <v>-0.13843606074537779</v>
      </c>
      <c r="K60" s="83">
        <f t="shared" si="1"/>
        <v>1.0000000000000002</v>
      </c>
      <c r="L60" s="84">
        <f t="shared" si="2"/>
        <v>1.2500000044913381E-2</v>
      </c>
      <c r="M60" s="84">
        <f>0.15/12</f>
        <v>1.2499999999999999E-2</v>
      </c>
      <c r="N60" s="85">
        <f t="array" ref="N60">MMULT(MMULT(A60:J60,$B$11:$K$20),TRANSPOSE(A60:J60))</f>
        <v>8.3825222008120665E-3</v>
      </c>
      <c r="O60" s="85">
        <f t="shared" si="0"/>
        <v>9.1556115037784699E-2</v>
      </c>
      <c r="P60" s="86">
        <v>1.2500000044913381E-2</v>
      </c>
    </row>
    <row r="61" spans="1:16" x14ac:dyDescent="0.25">
      <c r="A61" s="92">
        <v>6.4330056174168704E-2</v>
      </c>
      <c r="B61" s="83">
        <v>0.58582749089068964</v>
      </c>
      <c r="C61" s="83">
        <v>0.33468276099204392</v>
      </c>
      <c r="D61" s="83">
        <v>0.43266725977801995</v>
      </c>
      <c r="E61" s="83">
        <v>-0.18075656339608295</v>
      </c>
      <c r="F61" s="83">
        <v>-0.23439041526579918</v>
      </c>
      <c r="G61" s="83">
        <v>0.36097129046768966</v>
      </c>
      <c r="H61" s="83">
        <v>-0.32043386274119212</v>
      </c>
      <c r="I61" s="83">
        <v>0.13092980464469844</v>
      </c>
      <c r="J61" s="83">
        <v>-0.17382782154423612</v>
      </c>
      <c r="K61" s="83">
        <f t="shared" si="1"/>
        <v>0.99999999999999978</v>
      </c>
      <c r="L61" s="84">
        <f t="shared" si="2"/>
        <v>1.3333333389956296E-2</v>
      </c>
      <c r="M61" s="84">
        <f>0.16/12</f>
        <v>1.3333333333333334E-2</v>
      </c>
      <c r="N61" s="85">
        <f t="array" ref="N61">MMULT(MMULT(A61:J61,$B$11:$K$20),TRANSPOSE(A61:J61))</f>
        <v>9.9203115502893898E-3</v>
      </c>
      <c r="O61" s="85">
        <f t="shared" si="0"/>
        <v>9.9600760791719811E-2</v>
      </c>
      <c r="P61" s="86">
        <v>1.3333333389956296E-2</v>
      </c>
    </row>
    <row r="62" spans="1:16" x14ac:dyDescent="0.25">
      <c r="A62" s="92">
        <v>5.834162800345398E-2</v>
      </c>
      <c r="B62" s="83">
        <v>0.65168041267718946</v>
      </c>
      <c r="C62" s="83">
        <v>0.36358503370686496</v>
      </c>
      <c r="D62" s="83">
        <v>0.46974129219584304</v>
      </c>
      <c r="E62" s="83">
        <v>-0.21173765861183033</v>
      </c>
      <c r="F62" s="83">
        <v>-0.27106653553874649</v>
      </c>
      <c r="G62" s="83">
        <v>0.39162563018676322</v>
      </c>
      <c r="H62" s="83">
        <v>-0.36855365358450465</v>
      </c>
      <c r="I62" s="83">
        <v>0.12836440291953752</v>
      </c>
      <c r="J62" s="83">
        <v>-0.21198055195457036</v>
      </c>
      <c r="K62" s="83">
        <f t="shared" si="1"/>
        <v>1.0000000000000004</v>
      </c>
      <c r="L62" s="84">
        <f t="shared" si="2"/>
        <v>1.4166666742324273E-2</v>
      </c>
      <c r="M62" s="84">
        <f>0.17/12</f>
        <v>1.4166666666666668E-2</v>
      </c>
      <c r="N62" s="85">
        <f t="array" ref="N62">MMULT(MMULT(A62:J62,$B$11:$K$20),TRANSPOSE(A62:J62))</f>
        <v>1.1601875612663161E-2</v>
      </c>
      <c r="O62" s="85">
        <f t="shared" si="0"/>
        <v>0.10771200310393991</v>
      </c>
      <c r="P62" s="86">
        <v>1.4166666742324273E-2</v>
      </c>
    </row>
    <row r="63" spans="1:16" x14ac:dyDescent="0.25">
      <c r="A63" s="92">
        <v>4.9726062945136235E-2</v>
      </c>
      <c r="B63" s="83">
        <v>0.71106168094524513</v>
      </c>
      <c r="C63" s="83">
        <v>0.39635126929866643</v>
      </c>
      <c r="D63" s="83">
        <v>0.50984292471264969</v>
      </c>
      <c r="E63" s="83">
        <v>-0.2227626463002374</v>
      </c>
      <c r="F63" s="83">
        <v>-0.38876711467207742</v>
      </c>
      <c r="G63" s="83">
        <v>0.42740501666123021</v>
      </c>
      <c r="H63" s="83">
        <v>-0.38386025231072229</v>
      </c>
      <c r="I63" s="83">
        <v>0.13415139592350159</v>
      </c>
      <c r="J63" s="83">
        <v>-0.2331483372033781</v>
      </c>
      <c r="K63" s="83">
        <f>SUM(A63:J63)</f>
        <v>1.0000000000000142</v>
      </c>
      <c r="L63" s="84">
        <f t="shared" si="2"/>
        <v>1.4999991155607881E-2</v>
      </c>
      <c r="M63" s="84">
        <f>0.18/12</f>
        <v>1.4999999999999999E-2</v>
      </c>
      <c r="N63" s="85">
        <f t="array" ref="N63">MMULT(MMULT(A63:J63,$B$11:$K$20),TRANSPOSE(A63:J63))</f>
        <v>1.3437242544816383E-2</v>
      </c>
      <c r="O63" s="85">
        <f t="shared" si="0"/>
        <v>0.11591912070412018</v>
      </c>
      <c r="P63" s="86">
        <v>1.4999991155607881E-2</v>
      </c>
    </row>
    <row r="64" spans="1:16" x14ac:dyDescent="0.25">
      <c r="A64" s="92">
        <v>4.711003554209011E-2</v>
      </c>
      <c r="B64" s="83">
        <v>0.78358641270116625</v>
      </c>
      <c r="C64" s="83">
        <v>0.42167786315501166</v>
      </c>
      <c r="D64" s="83">
        <v>0.54355049771151109</v>
      </c>
      <c r="E64" s="83">
        <v>-0.27432668172812752</v>
      </c>
      <c r="F64" s="83">
        <v>-0.3437593517524824</v>
      </c>
      <c r="G64" s="83">
        <v>0.45277780557874769</v>
      </c>
      <c r="H64" s="83">
        <v>-0.46674867679083309</v>
      </c>
      <c r="I64" s="83">
        <v>0.12167695219645216</v>
      </c>
      <c r="J64" s="83">
        <v>-0.28554485661353624</v>
      </c>
      <c r="K64" s="83">
        <f t="shared" si="1"/>
        <v>0.99999999999999989</v>
      </c>
      <c r="L64" s="84">
        <f t="shared" si="2"/>
        <v>1.583333339841532E-2</v>
      </c>
      <c r="M64" s="84">
        <f>0.19/12</f>
        <v>1.5833333333333335E-2</v>
      </c>
      <c r="N64" s="85">
        <f t="array" ref="N64">MMULT(MMULT(A64:J64,$B$11:$K$20),TRANSPOSE(A64:J64))</f>
        <v>1.5396374014519681E-2</v>
      </c>
      <c r="O64" s="85">
        <f t="shared" si="0"/>
        <v>0.12408212608800545</v>
      </c>
      <c r="P64" s="86">
        <v>1.583333339841532E-2</v>
      </c>
    </row>
    <row r="65" spans="1:68" ht="15.75" thickBot="1" x14ac:dyDescent="0.3">
      <c r="A65" s="93">
        <v>4.1246501123601648E-2</v>
      </c>
      <c r="B65" s="87">
        <v>0.84933858085921943</v>
      </c>
      <c r="C65" s="87">
        <v>0.4510791680755426</v>
      </c>
      <c r="D65" s="87">
        <v>0.58065088950346588</v>
      </c>
      <c r="E65" s="87">
        <v>-0.30549964635091331</v>
      </c>
      <c r="F65" s="87">
        <v>-0.3802400632160417</v>
      </c>
      <c r="G65" s="87">
        <v>0.48298233484004011</v>
      </c>
      <c r="H65" s="87">
        <v>-0.51590395524088384</v>
      </c>
      <c r="I65" s="87">
        <v>0.11834096648503975</v>
      </c>
      <c r="J65" s="87">
        <v>-0.32199477607907062</v>
      </c>
      <c r="K65" s="87">
        <f t="shared" si="1"/>
        <v>0.99999999999999956</v>
      </c>
      <c r="L65" s="88">
        <f t="shared" si="2"/>
        <v>1.6666666736657988E-2</v>
      </c>
      <c r="M65" s="88">
        <f>0.2/12</f>
        <v>1.6666666666666666E-2</v>
      </c>
      <c r="N65" s="89">
        <f t="array" ref="N65">MMULT(MMULT(A65:J65,$B$11:$K$20),TRANSPOSE(A65:J65))</f>
        <v>1.7509304043180889E-2</v>
      </c>
      <c r="O65" s="89">
        <f t="shared" si="0"/>
        <v>0.13232272685816632</v>
      </c>
      <c r="P65" s="90">
        <v>1.6666666736657988E-2</v>
      </c>
    </row>
    <row r="66" spans="1:68" x14ac:dyDescent="0.25">
      <c r="N66" s="26"/>
    </row>
    <row r="67" spans="1:68" ht="15.75" thickBot="1" x14ac:dyDescent="0.3">
      <c r="N67" s="26"/>
    </row>
    <row r="68" spans="1:68" x14ac:dyDescent="0.25">
      <c r="A68" s="107" t="s">
        <v>92</v>
      </c>
      <c r="B68" s="107"/>
      <c r="C68" s="46"/>
      <c r="N68" s="26"/>
    </row>
    <row r="69" spans="1:68" x14ac:dyDescent="0.25">
      <c r="A69" s="47" t="s">
        <v>124</v>
      </c>
      <c r="B69" s="49"/>
      <c r="C69" s="50"/>
      <c r="N69" s="26"/>
    </row>
    <row r="70" spans="1:68" x14ac:dyDescent="0.25">
      <c r="A70" s="47" t="s">
        <v>93</v>
      </c>
      <c r="B70" s="63">
        <f>(M37-B5)/(2*M38)</f>
        <v>1.5006276205757871</v>
      </c>
      <c r="C70" s="50"/>
      <c r="N70" s="26"/>
    </row>
    <row r="71" spans="1:68" x14ac:dyDescent="0.25">
      <c r="A71" s="47" t="s">
        <v>94</v>
      </c>
      <c r="B71" s="63">
        <f>1-B70</f>
        <v>-0.50062762057578714</v>
      </c>
      <c r="C71" s="50"/>
      <c r="N71" s="26"/>
      <c r="BB71" s="27"/>
      <c r="BC71" s="27"/>
      <c r="BD71" s="27"/>
      <c r="BE71" s="27"/>
      <c r="BF71" s="27"/>
      <c r="BG71" s="27"/>
      <c r="BH71" s="27"/>
      <c r="BI71" s="27"/>
      <c r="BJ71" s="28"/>
      <c r="BK71" s="29"/>
      <c r="BL71" s="31"/>
      <c r="BN71" s="30"/>
      <c r="BO71" s="26"/>
      <c r="BP71" s="26"/>
    </row>
    <row r="72" spans="1:68" ht="15.75" thickBot="1" x14ac:dyDescent="0.3">
      <c r="A72" s="47" t="s">
        <v>99</v>
      </c>
      <c r="B72" s="63">
        <f>(B70*M37)+(B71*B5)</f>
        <v>1.0201499541564588E-2</v>
      </c>
      <c r="C72" s="50"/>
      <c r="N72" s="26"/>
      <c r="BB72" s="27"/>
      <c r="BC72" s="27"/>
      <c r="BD72" s="27"/>
      <c r="BE72" s="27"/>
      <c r="BF72" s="27"/>
      <c r="BG72" s="27"/>
      <c r="BH72" s="27"/>
      <c r="BI72" s="27"/>
      <c r="BJ72" s="28"/>
      <c r="BK72" s="29"/>
      <c r="BL72" s="31"/>
      <c r="BN72" s="30"/>
      <c r="BO72" s="26"/>
      <c r="BP72" s="26"/>
    </row>
    <row r="73" spans="1:68" ht="15.75" thickBot="1" x14ac:dyDescent="0.3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55"/>
      <c r="P73" s="45"/>
      <c r="Q73" s="45"/>
      <c r="R73" s="46"/>
      <c r="BB73" s="27"/>
      <c r="BC73" s="27"/>
      <c r="BD73" s="27"/>
      <c r="BE73" s="27"/>
      <c r="BF73" s="27"/>
      <c r="BG73" s="27"/>
      <c r="BH73" s="27"/>
      <c r="BI73" s="27"/>
      <c r="BJ73" s="28"/>
      <c r="BK73" s="29"/>
      <c r="BL73" s="31"/>
      <c r="BN73" s="30"/>
      <c r="BO73" s="26"/>
      <c r="BP73" s="26"/>
    </row>
    <row r="74" spans="1:68" x14ac:dyDescent="0.25">
      <c r="A74" s="96"/>
      <c r="B74" s="149" t="s">
        <v>45</v>
      </c>
      <c r="C74" s="149" t="s">
        <v>56</v>
      </c>
      <c r="D74" s="149" t="s">
        <v>57</v>
      </c>
      <c r="E74" s="149" t="s">
        <v>58</v>
      </c>
      <c r="F74" s="149" t="s">
        <v>59</v>
      </c>
      <c r="G74" s="149" t="s">
        <v>60</v>
      </c>
      <c r="H74" s="149" t="s">
        <v>61</v>
      </c>
      <c r="I74" s="149" t="s">
        <v>53</v>
      </c>
      <c r="J74" s="149" t="s">
        <v>62</v>
      </c>
      <c r="K74" s="149" t="s">
        <v>63</v>
      </c>
      <c r="L74" s="154" t="s">
        <v>80</v>
      </c>
      <c r="M74" s="146" t="s">
        <v>82</v>
      </c>
      <c r="N74" s="115" t="s">
        <v>95</v>
      </c>
      <c r="O74" s="153" t="s">
        <v>74</v>
      </c>
      <c r="P74" s="115" t="s">
        <v>75</v>
      </c>
      <c r="Q74" s="116" t="s">
        <v>96</v>
      </c>
      <c r="R74" s="50"/>
      <c r="BB74" s="27"/>
      <c r="BC74" s="27"/>
      <c r="BD74" s="27"/>
      <c r="BE74" s="27"/>
      <c r="BF74" s="27"/>
      <c r="BG74" s="27"/>
      <c r="BH74" s="27"/>
      <c r="BI74" s="27"/>
      <c r="BJ74" s="28"/>
      <c r="BK74" s="29"/>
      <c r="BL74" s="31"/>
      <c r="BN74" s="30"/>
      <c r="BP74" s="26"/>
    </row>
    <row r="75" spans="1:68" x14ac:dyDescent="0.25">
      <c r="A75" s="113" t="s">
        <v>97</v>
      </c>
      <c r="B75" s="35">
        <f>B80*$B$70</f>
        <v>0.15803244755085777</v>
      </c>
      <c r="C75" s="35">
        <f t="shared" ref="C75:K75" si="3">C80*$B$70</f>
        <v>0.15336004727116126</v>
      </c>
      <c r="D75" s="35">
        <f t="shared" si="3"/>
        <v>0.18225864750148735</v>
      </c>
      <c r="E75" s="35">
        <f t="shared" si="3"/>
        <v>0.24328876259087992</v>
      </c>
      <c r="F75" s="35">
        <f t="shared" si="3"/>
        <v>7.2693944224543575E-2</v>
      </c>
      <c r="G75" s="35">
        <f t="shared" si="3"/>
        <v>5.0445101070715086E-2</v>
      </c>
      <c r="H75" s="35">
        <f t="shared" si="3"/>
        <v>0.20531309732593842</v>
      </c>
      <c r="I75" s="35">
        <f t="shared" si="3"/>
        <v>5.9365062617308534E-2</v>
      </c>
      <c r="J75" s="35">
        <f t="shared" si="3"/>
        <v>0.23422267307877107</v>
      </c>
      <c r="K75" s="35">
        <f t="shared" si="3"/>
        <v>0.14164783734412401</v>
      </c>
      <c r="L75" s="155">
        <f>SUM(B75:K75)</f>
        <v>1.5006276205757869</v>
      </c>
      <c r="M75" s="150">
        <f>SUMPRODUCT(B75:K75,B77:K77)</f>
        <v>1.0838548188747276E-2</v>
      </c>
      <c r="N75" s="143">
        <f t="array" ref="N75">MMULT(MMULT(B75:K75,B11:K20),TRANSPOSE(B75:K75))</f>
        <v>4.4644997707822933E-3</v>
      </c>
      <c r="O75" s="143">
        <f>SQRT(N75)</f>
        <v>6.681691231104811E-2</v>
      </c>
      <c r="P75" s="143">
        <f>(M75-B5)/O75</f>
        <v>0.14316806715364397</v>
      </c>
      <c r="Q75" s="151">
        <f>SUMPRODUCT(B75:K75,B76:K76)</f>
        <v>1.4384527933564721</v>
      </c>
      <c r="R75" s="50"/>
      <c r="BB75" s="27"/>
      <c r="BC75" s="27"/>
      <c r="BD75" s="27"/>
      <c r="BE75" s="27"/>
      <c r="BF75" s="27"/>
      <c r="BG75" s="27"/>
      <c r="BH75" s="27"/>
      <c r="BI75" s="27"/>
      <c r="BJ75" s="28"/>
      <c r="BK75" s="29"/>
      <c r="BL75" s="31"/>
      <c r="BN75" s="30"/>
      <c r="BP75" s="26"/>
    </row>
    <row r="76" spans="1:68" ht="15.75" thickBot="1" x14ac:dyDescent="0.3">
      <c r="A76" s="113" t="s">
        <v>98</v>
      </c>
      <c r="B76" s="148">
        <f>Solver!D7</f>
        <v>0.86584717515210496</v>
      </c>
      <c r="C76" s="148">
        <f>Solver!E7</f>
        <v>1.7104680502377132</v>
      </c>
      <c r="D76" s="148">
        <f>Solver!F7</f>
        <v>1.0719815195101985</v>
      </c>
      <c r="E76" s="148">
        <f>Solver!G7</f>
        <v>1.4188416669038852</v>
      </c>
      <c r="F76" s="148">
        <f>Solver!H7</f>
        <v>0.46333635339893864</v>
      </c>
      <c r="G76" s="148">
        <f>Solver!I7</f>
        <v>0.46333635339893864</v>
      </c>
      <c r="H76" s="148">
        <f>Solver!J7</f>
        <v>0.6762956291486496</v>
      </c>
      <c r="I76" s="148">
        <f>Solver!K7</f>
        <v>0.46490761313214557</v>
      </c>
      <c r="J76" s="148">
        <f>Solver!L7</f>
        <v>0.84690250638689568</v>
      </c>
      <c r="K76" s="148">
        <f>Solver!M7</f>
        <v>0.54266316473787435</v>
      </c>
      <c r="L76" s="124"/>
      <c r="M76" s="152"/>
      <c r="N76" s="140"/>
      <c r="O76" s="140"/>
      <c r="P76" s="140"/>
      <c r="Q76" s="138"/>
      <c r="R76" s="50"/>
      <c r="BB76" s="27"/>
      <c r="BC76" s="27"/>
      <c r="BD76" s="27"/>
      <c r="BE76" s="27"/>
      <c r="BF76" s="27"/>
      <c r="BG76" s="27"/>
      <c r="BH76" s="27"/>
      <c r="BI76" s="27"/>
      <c r="BJ76" s="28"/>
      <c r="BK76" s="29"/>
      <c r="BL76" s="31"/>
      <c r="BN76" s="30"/>
      <c r="BP76" s="26"/>
    </row>
    <row r="77" spans="1:68" x14ac:dyDescent="0.25">
      <c r="A77" s="113" t="s">
        <v>99</v>
      </c>
      <c r="B77" s="123">
        <v>6.6429171038809333E-3</v>
      </c>
      <c r="C77" s="123">
        <v>1.1881678081599416E-2</v>
      </c>
      <c r="D77" s="123">
        <v>7.921465374762E-3</v>
      </c>
      <c r="E77" s="123">
        <v>1.0072865438971334E-2</v>
      </c>
      <c r="F77" s="123">
        <v>4.1463437319569163E-3</v>
      </c>
      <c r="G77" s="123">
        <v>4.2850309507865081E-3</v>
      </c>
      <c r="H77" s="123">
        <v>5.4672236397944997E-3</v>
      </c>
      <c r="I77" s="123">
        <v>4.1560894704521329E-3</v>
      </c>
      <c r="J77" s="123">
        <v>6.5254127958647165E-3</v>
      </c>
      <c r="K77" s="123">
        <v>4.6383682792866662E-3</v>
      </c>
      <c r="L77" s="124"/>
      <c r="M77" s="49"/>
      <c r="N77" s="49"/>
      <c r="O77" s="53"/>
      <c r="P77" s="49"/>
      <c r="Q77" s="49"/>
      <c r="R77" s="50"/>
      <c r="BB77" s="27"/>
      <c r="BC77" s="27"/>
      <c r="BD77" s="27"/>
      <c r="BE77" s="27"/>
      <c r="BF77" s="27"/>
      <c r="BG77" s="27"/>
      <c r="BH77" s="27"/>
      <c r="BI77" s="27"/>
      <c r="BJ77" s="28"/>
      <c r="BK77" s="29"/>
      <c r="BL77" s="31"/>
      <c r="BN77" s="30"/>
      <c r="BP77" s="26"/>
    </row>
    <row r="78" spans="1:68" x14ac:dyDescent="0.25">
      <c r="A78" s="147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78">
        <f>M75+(B71*B5)</f>
        <v>1.0201499541564588E-2</v>
      </c>
      <c r="N78" s="49"/>
      <c r="O78" s="53"/>
      <c r="P78" s="49"/>
      <c r="Q78" s="49"/>
      <c r="R78" s="50"/>
      <c r="BB78" s="27"/>
      <c r="BC78" s="27"/>
      <c r="BD78" s="27"/>
      <c r="BE78" s="27"/>
      <c r="BF78" s="27"/>
      <c r="BG78" s="27"/>
      <c r="BH78" s="27"/>
      <c r="BI78" s="27"/>
      <c r="BJ78" s="28"/>
      <c r="BK78" s="29"/>
      <c r="BL78" s="31"/>
      <c r="BN78" s="30"/>
      <c r="BP78" s="26"/>
    </row>
    <row r="79" spans="1:68" x14ac:dyDescent="0.25">
      <c r="A79" s="47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53"/>
      <c r="P79" s="49"/>
      <c r="Q79" s="49"/>
      <c r="R79" s="50"/>
      <c r="BB79" s="27"/>
      <c r="BC79" s="27"/>
      <c r="BD79" s="27"/>
      <c r="BE79" s="27"/>
      <c r="BF79" s="27"/>
      <c r="BG79" s="27"/>
      <c r="BH79" s="27"/>
      <c r="BI79" s="27"/>
      <c r="BJ79" s="28"/>
      <c r="BK79" s="29"/>
      <c r="BL79" s="31"/>
      <c r="BN79" s="30"/>
      <c r="BP79" s="26"/>
    </row>
    <row r="80" spans="1:68" x14ac:dyDescent="0.25">
      <c r="A80" s="56"/>
      <c r="B80" s="57">
        <v>0.10531090150814437</v>
      </c>
      <c r="C80" s="57">
        <v>0.10219727077415608</v>
      </c>
      <c r="D80" s="57">
        <v>0.12145494658531951</v>
      </c>
      <c r="E80" s="57">
        <v>0.16212467320675505</v>
      </c>
      <c r="F80" s="57">
        <v>4.8442360534888124E-2</v>
      </c>
      <c r="G80" s="57">
        <v>3.361600198412943E-2</v>
      </c>
      <c r="H80" s="57">
        <v>0.13681815162589123</v>
      </c>
      <c r="I80" s="57">
        <v>3.9560155899656377E-2</v>
      </c>
      <c r="J80" s="57">
        <v>0.15608314139180005</v>
      </c>
      <c r="K80" s="58">
        <v>9.4392396489259664E-2</v>
      </c>
      <c r="L80" s="59"/>
      <c r="M80" s="59"/>
      <c r="N80" s="59"/>
      <c r="O80" s="60"/>
      <c r="P80" s="59"/>
      <c r="Q80" s="59"/>
      <c r="R80" s="61"/>
      <c r="BB80" s="27"/>
      <c r="BC80" s="27"/>
      <c r="BD80" s="27"/>
      <c r="BE80" s="27"/>
      <c r="BF80" s="27"/>
      <c r="BG80" s="27"/>
      <c r="BH80" s="27"/>
      <c r="BI80" s="27"/>
      <c r="BJ80" s="28"/>
      <c r="BK80" s="29"/>
      <c r="BL80" s="31"/>
      <c r="BN80" s="30"/>
      <c r="BP80" s="26"/>
    </row>
    <row r="81" spans="14:68" x14ac:dyDescent="0.25">
      <c r="BB81" s="27"/>
      <c r="BC81" s="27"/>
      <c r="BD81" s="27"/>
      <c r="BE81" s="27"/>
      <c r="BF81" s="27"/>
      <c r="BG81" s="27"/>
      <c r="BH81" s="27"/>
      <c r="BI81" s="27"/>
      <c r="BJ81" s="28"/>
      <c r="BK81" s="29"/>
      <c r="BL81" s="31"/>
      <c r="BN81" s="30"/>
      <c r="BP81" s="26"/>
    </row>
    <row r="82" spans="14:68" x14ac:dyDescent="0.25">
      <c r="BB82" s="27"/>
      <c r="BC82" s="27"/>
      <c r="BD82" s="27"/>
      <c r="BE82" s="27"/>
      <c r="BF82" s="27"/>
      <c r="BG82" s="27"/>
      <c r="BH82" s="27"/>
      <c r="BI82" s="27"/>
      <c r="BJ82" s="28"/>
      <c r="BK82" s="29"/>
      <c r="BL82" s="31"/>
      <c r="BN82" s="30"/>
      <c r="BP82" s="26"/>
    </row>
    <row r="83" spans="14:68" x14ac:dyDescent="0.25">
      <c r="BB83" s="27"/>
      <c r="BC83" s="27"/>
      <c r="BD83" s="27"/>
      <c r="BE83" s="27"/>
      <c r="BF83" s="27"/>
      <c r="BG83" s="27"/>
      <c r="BH83" s="27"/>
      <c r="BI83" s="27"/>
      <c r="BJ83" s="28"/>
      <c r="BK83" s="29"/>
      <c r="BL83" s="31"/>
      <c r="BN83" s="30"/>
      <c r="BP83" s="26"/>
    </row>
    <row r="84" spans="14:68" x14ac:dyDescent="0.25">
      <c r="N84" s="26"/>
      <c r="BB84" s="27"/>
      <c r="BC84" s="27"/>
      <c r="BD84" s="27"/>
      <c r="BE84" s="27"/>
      <c r="BF84" s="27"/>
      <c r="BG84" s="27"/>
      <c r="BH84" s="27"/>
      <c r="BI84" s="27"/>
      <c r="BJ84" s="28"/>
      <c r="BK84" s="29"/>
      <c r="BL84" s="31"/>
      <c r="BN84" s="30"/>
      <c r="BP84" s="26"/>
    </row>
    <row r="85" spans="14:68" x14ac:dyDescent="0.25">
      <c r="N85" s="26"/>
      <c r="BB85" s="27"/>
      <c r="BC85" s="27"/>
      <c r="BD85" s="27"/>
      <c r="BE85" s="27"/>
      <c r="BF85" s="27"/>
      <c r="BG85" s="27"/>
      <c r="BH85" s="27"/>
      <c r="BI85" s="27"/>
      <c r="BJ85" s="28"/>
      <c r="BK85" s="29"/>
      <c r="BL85" s="31"/>
      <c r="BN85" s="30"/>
      <c r="BP85" s="26"/>
    </row>
    <row r="86" spans="14:68" x14ac:dyDescent="0.25">
      <c r="N86" s="26"/>
      <c r="BB86" s="27"/>
      <c r="BC86" s="27"/>
      <c r="BD86" s="27"/>
      <c r="BE86" s="27"/>
      <c r="BF86" s="27"/>
      <c r="BG86" s="27"/>
      <c r="BH86" s="27"/>
      <c r="BI86" s="27"/>
      <c r="BJ86" s="28"/>
      <c r="BK86" s="29"/>
      <c r="BL86" s="31"/>
      <c r="BN86" s="30"/>
      <c r="BP86" s="26"/>
    </row>
    <row r="87" spans="14:68" x14ac:dyDescent="0.25">
      <c r="N87" s="26"/>
      <c r="BB87" s="27"/>
      <c r="BC87" s="27"/>
      <c r="BD87" s="27"/>
      <c r="BE87" s="27"/>
      <c r="BF87" s="27"/>
      <c r="BG87" s="27"/>
      <c r="BH87" s="27"/>
      <c r="BI87" s="27"/>
      <c r="BJ87" s="28"/>
      <c r="BK87" s="29"/>
      <c r="BL87" s="31"/>
      <c r="BN87" s="30"/>
      <c r="BP87" s="26"/>
    </row>
    <row r="88" spans="14:68" x14ac:dyDescent="0.25">
      <c r="N88" s="26"/>
      <c r="BB88" s="27"/>
      <c r="BC88" s="27"/>
      <c r="BD88" s="27"/>
      <c r="BE88" s="27"/>
      <c r="BF88" s="27"/>
      <c r="BG88" s="27"/>
      <c r="BH88" s="27"/>
      <c r="BI88" s="27"/>
      <c r="BJ88" s="28"/>
      <c r="BK88" s="29"/>
      <c r="BL88" s="31"/>
      <c r="BN88" s="30"/>
      <c r="BP88" s="26"/>
    </row>
    <row r="89" spans="14:68" x14ac:dyDescent="0.25">
      <c r="N89" s="26"/>
      <c r="BB89" s="27"/>
      <c r="BC89" s="27"/>
      <c r="BD89" s="27"/>
      <c r="BE89" s="27"/>
      <c r="BF89" s="27"/>
      <c r="BG89" s="27"/>
      <c r="BH89" s="27"/>
      <c r="BI89" s="27"/>
      <c r="BJ89" s="28"/>
      <c r="BK89" s="29"/>
      <c r="BL89" s="31"/>
      <c r="BN89" s="30"/>
      <c r="BP89" s="26"/>
    </row>
    <row r="90" spans="14:68" x14ac:dyDescent="0.25">
      <c r="N90" s="26"/>
      <c r="BB90" s="27"/>
      <c r="BC90" s="27"/>
      <c r="BD90" s="27"/>
      <c r="BE90" s="27"/>
      <c r="BF90" s="27"/>
      <c r="BG90" s="27"/>
      <c r="BH90" s="27"/>
      <c r="BI90" s="27"/>
      <c r="BJ90" s="28"/>
      <c r="BK90" s="29"/>
      <c r="BL90" s="31"/>
      <c r="BN90" s="30"/>
      <c r="BP90" s="26"/>
    </row>
    <row r="91" spans="14:68" x14ac:dyDescent="0.25">
      <c r="N91" s="26"/>
      <c r="BB91" s="27"/>
      <c r="BC91" s="27"/>
      <c r="BD91" s="27"/>
      <c r="BE91" s="27"/>
      <c r="BF91" s="27"/>
      <c r="BG91" s="27"/>
      <c r="BH91" s="27"/>
      <c r="BI91" s="27"/>
      <c r="BJ91" s="28"/>
      <c r="BK91" s="29"/>
      <c r="BL91" s="31"/>
      <c r="BN91" s="30"/>
      <c r="BP91" s="26"/>
    </row>
    <row r="92" spans="14:68" x14ac:dyDescent="0.25">
      <c r="N92" s="26"/>
      <c r="BB92" s="27"/>
      <c r="BC92" s="27"/>
      <c r="BD92" s="27"/>
      <c r="BE92" s="27"/>
      <c r="BF92" s="27"/>
      <c r="BG92" s="27"/>
      <c r="BH92" s="27"/>
      <c r="BI92" s="27"/>
      <c r="BJ92" s="28"/>
      <c r="BK92" s="29"/>
      <c r="BL92" s="31"/>
      <c r="BN92" s="30"/>
      <c r="BP92" s="26"/>
    </row>
    <row r="93" spans="14:68" x14ac:dyDescent="0.25">
      <c r="N93" s="26"/>
      <c r="BB93" s="27"/>
      <c r="BC93" s="27"/>
      <c r="BD93" s="27"/>
      <c r="BE93" s="27"/>
      <c r="BF93" s="27"/>
      <c r="BG93" s="27"/>
      <c r="BH93" s="27"/>
      <c r="BI93" s="27"/>
      <c r="BJ93" s="28"/>
      <c r="BK93" s="29"/>
      <c r="BL93" s="31"/>
      <c r="BN93" s="30"/>
      <c r="BP93" s="26"/>
    </row>
    <row r="94" spans="14:68" x14ac:dyDescent="0.25">
      <c r="N94" s="26"/>
      <c r="BB94" s="27"/>
      <c r="BC94" s="27"/>
      <c r="BD94" s="27"/>
      <c r="BE94" s="27"/>
      <c r="BF94" s="27"/>
      <c r="BG94" s="27"/>
      <c r="BH94" s="27"/>
      <c r="BI94" s="27"/>
      <c r="BJ94" s="28"/>
      <c r="BK94" s="29"/>
      <c r="BL94" s="31"/>
      <c r="BN94" s="30"/>
      <c r="BP94" s="26"/>
    </row>
    <row r="95" spans="14:68" x14ac:dyDescent="0.25">
      <c r="N95" s="26"/>
      <c r="BB95" s="27"/>
      <c r="BC95" s="27"/>
      <c r="BD95" s="27"/>
      <c r="BE95" s="27"/>
      <c r="BF95" s="27"/>
      <c r="BG95" s="27"/>
      <c r="BH95" s="27"/>
      <c r="BI95" s="27"/>
      <c r="BJ95" s="28"/>
      <c r="BK95" s="29"/>
      <c r="BL95" s="31"/>
      <c r="BN95" s="30"/>
      <c r="BP95" s="26"/>
    </row>
    <row r="96" spans="14:68" x14ac:dyDescent="0.25">
      <c r="N96" s="26"/>
      <c r="BB96" s="27"/>
      <c r="BC96" s="27"/>
      <c r="BD96" s="27"/>
      <c r="BE96" s="27"/>
      <c r="BF96" s="27"/>
      <c r="BG96" s="27"/>
      <c r="BH96" s="27"/>
      <c r="BI96" s="27"/>
      <c r="BJ96" s="28"/>
      <c r="BK96" s="29"/>
      <c r="BL96" s="31"/>
      <c r="BN96" s="30"/>
      <c r="BP96" s="26"/>
    </row>
    <row r="97" spans="14:68" x14ac:dyDescent="0.25">
      <c r="N97" s="26"/>
      <c r="BB97" s="27"/>
      <c r="BC97" s="27"/>
      <c r="BD97" s="27"/>
      <c r="BE97" s="27"/>
      <c r="BF97" s="27"/>
      <c r="BG97" s="27"/>
      <c r="BH97" s="27"/>
      <c r="BI97" s="27"/>
      <c r="BJ97" s="28"/>
      <c r="BK97" s="29"/>
      <c r="BL97" s="31"/>
      <c r="BN97" s="30"/>
      <c r="BP97" s="26"/>
    </row>
    <row r="98" spans="14:68" x14ac:dyDescent="0.25">
      <c r="N98" s="26"/>
      <c r="BB98" s="27"/>
      <c r="BC98" s="27"/>
      <c r="BD98" s="27"/>
      <c r="BE98" s="27"/>
      <c r="BF98" s="27"/>
      <c r="BG98" s="27"/>
      <c r="BH98" s="27"/>
      <c r="BI98" s="27"/>
      <c r="BJ98" s="28"/>
      <c r="BK98" s="29"/>
      <c r="BL98" s="31"/>
      <c r="BN98" s="30"/>
      <c r="BP98" s="26"/>
    </row>
    <row r="99" spans="14:68" x14ac:dyDescent="0.25">
      <c r="N99" s="26"/>
      <c r="BB99" s="27"/>
      <c r="BC99" s="27"/>
      <c r="BD99" s="27"/>
      <c r="BE99" s="27"/>
      <c r="BF99" s="27"/>
      <c r="BG99" s="27"/>
      <c r="BH99" s="27"/>
      <c r="BI99" s="27"/>
      <c r="BJ99" s="28"/>
      <c r="BK99" s="29"/>
      <c r="BL99" s="31"/>
      <c r="BN99" s="30"/>
      <c r="BP99" s="26"/>
    </row>
    <row r="100" spans="14:68" x14ac:dyDescent="0.25">
      <c r="N100" s="26"/>
      <c r="BB100" s="27"/>
      <c r="BC100" s="27"/>
      <c r="BD100" s="27"/>
      <c r="BE100" s="27"/>
      <c r="BF100" s="27"/>
      <c r="BG100" s="27"/>
      <c r="BH100" s="27"/>
      <c r="BI100" s="27"/>
      <c r="BJ100" s="28"/>
      <c r="BK100" s="29"/>
      <c r="BL100" s="31"/>
      <c r="BN100" s="30"/>
      <c r="BP100" s="26"/>
    </row>
    <row r="101" spans="14:68" x14ac:dyDescent="0.25">
      <c r="N101" s="26"/>
      <c r="BB101" s="27"/>
      <c r="BC101" s="27"/>
      <c r="BD101" s="27"/>
      <c r="BE101" s="27"/>
      <c r="BF101" s="27"/>
      <c r="BG101" s="27"/>
      <c r="BH101" s="27"/>
      <c r="BI101" s="27"/>
      <c r="BJ101" s="28"/>
      <c r="BK101" s="29"/>
      <c r="BL101" s="31"/>
      <c r="BN101" s="30"/>
      <c r="BP101" s="26"/>
    </row>
    <row r="102" spans="14:68" x14ac:dyDescent="0.25">
      <c r="N102" s="26"/>
      <c r="BB102" s="27"/>
      <c r="BC102" s="27"/>
      <c r="BD102" s="27"/>
      <c r="BE102" s="27"/>
      <c r="BF102" s="27"/>
      <c r="BG102" s="27"/>
      <c r="BH102" s="27"/>
      <c r="BI102" s="27"/>
      <c r="BJ102" s="28"/>
      <c r="BK102" s="29"/>
      <c r="BL102" s="31"/>
      <c r="BN102" s="30"/>
      <c r="BP102" s="26"/>
    </row>
    <row r="103" spans="14:68" x14ac:dyDescent="0.25">
      <c r="N103" s="26"/>
      <c r="BB103" s="27"/>
      <c r="BC103" s="27"/>
      <c r="BD103" s="27"/>
      <c r="BE103" s="27"/>
      <c r="BF103" s="27"/>
      <c r="BG103" s="27"/>
      <c r="BH103" s="27"/>
      <c r="BI103" s="27"/>
      <c r="BJ103" s="28"/>
      <c r="BK103" s="29"/>
      <c r="BL103" s="31"/>
      <c r="BN103" s="30"/>
      <c r="BP103" s="26"/>
    </row>
    <row r="104" spans="14:68" x14ac:dyDescent="0.25">
      <c r="N104" s="26"/>
      <c r="BB104" s="27"/>
      <c r="BC104" s="27"/>
      <c r="BD104" s="27"/>
      <c r="BE104" s="27"/>
      <c r="BF104" s="27"/>
      <c r="BG104" s="27"/>
      <c r="BH104" s="27"/>
      <c r="BI104" s="27"/>
      <c r="BJ104" s="28"/>
      <c r="BK104" s="29"/>
      <c r="BL104" s="31"/>
      <c r="BN104" s="30"/>
      <c r="BP104" s="26"/>
    </row>
    <row r="105" spans="14:68" x14ac:dyDescent="0.25">
      <c r="N105" s="26"/>
      <c r="BB105" s="27"/>
      <c r="BC105" s="27"/>
      <c r="BD105" s="27"/>
      <c r="BE105" s="27"/>
      <c r="BF105" s="27"/>
      <c r="BG105" s="27"/>
      <c r="BH105" s="27"/>
      <c r="BI105" s="27"/>
      <c r="BJ105" s="28"/>
      <c r="BK105" s="29"/>
      <c r="BL105" s="31"/>
      <c r="BN105" s="30"/>
      <c r="BP105" s="26"/>
    </row>
    <row r="106" spans="14:68" x14ac:dyDescent="0.25">
      <c r="N106" s="26"/>
      <c r="BB106" s="27"/>
      <c r="BC106" s="27"/>
      <c r="BD106" s="27"/>
      <c r="BE106" s="27"/>
      <c r="BF106" s="27"/>
      <c r="BG106" s="27"/>
      <c r="BH106" s="27"/>
      <c r="BI106" s="27"/>
      <c r="BJ106" s="28"/>
      <c r="BK106" s="29"/>
      <c r="BL106" s="31"/>
      <c r="BN106" s="30"/>
      <c r="BP106" s="26"/>
    </row>
    <row r="107" spans="14:68" x14ac:dyDescent="0.25">
      <c r="N107" s="26"/>
      <c r="BB107" s="27"/>
      <c r="BC107" s="27"/>
      <c r="BD107" s="27"/>
      <c r="BE107" s="27"/>
      <c r="BF107" s="27"/>
      <c r="BG107" s="27"/>
      <c r="BH107" s="27"/>
      <c r="BI107" s="27"/>
      <c r="BJ107" s="28"/>
      <c r="BK107" s="29"/>
      <c r="BL107" s="31"/>
      <c r="BN107" s="30"/>
      <c r="BP107" s="26"/>
    </row>
    <row r="108" spans="14:68" x14ac:dyDescent="0.25">
      <c r="N108" s="26"/>
      <c r="BB108" s="27"/>
      <c r="BC108" s="27"/>
      <c r="BD108" s="27"/>
      <c r="BE108" s="27"/>
      <c r="BF108" s="27"/>
      <c r="BG108" s="27"/>
      <c r="BH108" s="27"/>
      <c r="BI108" s="27"/>
      <c r="BJ108" s="28"/>
      <c r="BK108" s="29"/>
      <c r="BL108" s="31"/>
      <c r="BN108" s="30"/>
      <c r="BP108" s="26"/>
    </row>
    <row r="109" spans="14:68" x14ac:dyDescent="0.25">
      <c r="BB109" s="27"/>
      <c r="BC109" s="27"/>
      <c r="BD109" s="27"/>
      <c r="BE109" s="27"/>
      <c r="BF109" s="27"/>
      <c r="BG109" s="27"/>
      <c r="BH109" s="27"/>
      <c r="BI109" s="27"/>
      <c r="BJ109" s="28"/>
      <c r="BK109" s="29"/>
      <c r="BL109" s="31"/>
      <c r="BN109" s="30"/>
      <c r="BP109" s="26"/>
    </row>
    <row r="110" spans="14:68" x14ac:dyDescent="0.25">
      <c r="BB110" s="27"/>
      <c r="BC110" s="27"/>
      <c r="BD110" s="27"/>
      <c r="BE110" s="27"/>
      <c r="BF110" s="27"/>
      <c r="BG110" s="27"/>
      <c r="BH110" s="27"/>
      <c r="BI110" s="27"/>
      <c r="BJ110" s="28"/>
      <c r="BK110" s="29"/>
      <c r="BL110" s="31"/>
      <c r="BN110" s="30"/>
      <c r="BP110" s="26"/>
    </row>
    <row r="111" spans="14:68" x14ac:dyDescent="0.25">
      <c r="BB111" s="27"/>
      <c r="BC111" s="27"/>
      <c r="BD111" s="27"/>
      <c r="BE111" s="27"/>
      <c r="BF111" s="27"/>
      <c r="BG111" s="27"/>
      <c r="BH111" s="27"/>
      <c r="BI111" s="27"/>
      <c r="BJ111" s="28"/>
      <c r="BK111" s="29"/>
      <c r="BL111" s="31"/>
      <c r="BN111" s="30"/>
      <c r="BP111" s="26"/>
    </row>
    <row r="112" spans="14:68" ht="15.75" thickBot="1" x14ac:dyDescent="0.3">
      <c r="BB112" s="27"/>
      <c r="BC112" s="27"/>
      <c r="BD112" s="27"/>
      <c r="BE112" s="27"/>
      <c r="BF112" s="27"/>
      <c r="BG112" s="27"/>
      <c r="BH112" s="27"/>
      <c r="BI112" s="27"/>
      <c r="BJ112" s="28"/>
      <c r="BK112" s="29"/>
      <c r="BL112" s="31"/>
      <c r="BN112" s="30"/>
      <c r="BP112" s="26"/>
    </row>
    <row r="113" spans="1:68" x14ac:dyDescent="0.25">
      <c r="A113" s="107" t="s">
        <v>101</v>
      </c>
      <c r="B113" s="107"/>
      <c r="C113" s="107"/>
      <c r="D113" s="71">
        <v>1000000</v>
      </c>
      <c r="E113" t="s">
        <v>96</v>
      </c>
      <c r="F113">
        <f>Q75</f>
        <v>1.4384527933564721</v>
      </c>
      <c r="BB113" s="27"/>
      <c r="BC113" s="27"/>
      <c r="BD113" s="27"/>
      <c r="BE113" s="27"/>
      <c r="BF113" s="27"/>
      <c r="BG113" s="27"/>
      <c r="BH113" s="27"/>
      <c r="BI113" s="27"/>
      <c r="BJ113" s="28"/>
      <c r="BK113" s="29"/>
      <c r="BL113" s="31"/>
      <c r="BN113" s="30"/>
      <c r="BP113" s="26"/>
    </row>
    <row r="114" spans="1:68" x14ac:dyDescent="0.25">
      <c r="A114" s="12"/>
      <c r="B114" s="158" t="s">
        <v>45</v>
      </c>
      <c r="C114" s="158" t="s">
        <v>56</v>
      </c>
      <c r="D114" s="158" t="s">
        <v>57</v>
      </c>
      <c r="E114" s="158" t="s">
        <v>58</v>
      </c>
      <c r="F114" s="158" t="s">
        <v>59</v>
      </c>
      <c r="G114" s="158" t="s">
        <v>60</v>
      </c>
      <c r="H114" s="158" t="s">
        <v>61</v>
      </c>
      <c r="I114" s="158" t="s">
        <v>53</v>
      </c>
      <c r="J114" s="158" t="s">
        <v>62</v>
      </c>
      <c r="K114" s="158" t="s">
        <v>63</v>
      </c>
      <c r="L114" s="158" t="s">
        <v>17</v>
      </c>
      <c r="M114" s="158" t="s">
        <v>111</v>
      </c>
      <c r="N114" s="158" t="s">
        <v>112</v>
      </c>
      <c r="O114" s="158" t="s">
        <v>113</v>
      </c>
      <c r="P114" s="158" t="s">
        <v>114</v>
      </c>
      <c r="Q114" s="158" t="s">
        <v>115</v>
      </c>
      <c r="R114" s="158" t="s">
        <v>116</v>
      </c>
      <c r="S114" s="158" t="s">
        <v>117</v>
      </c>
      <c r="BB114" s="27"/>
      <c r="BC114" s="27"/>
      <c r="BD114" s="27"/>
      <c r="BE114" s="27"/>
      <c r="BF114" s="27"/>
      <c r="BG114" s="27"/>
      <c r="BH114" s="27"/>
      <c r="BI114" s="27"/>
      <c r="BJ114" s="28"/>
      <c r="BK114" s="29"/>
      <c r="BL114" s="31"/>
      <c r="BN114" s="30"/>
      <c r="BP114" s="26"/>
    </row>
    <row r="115" spans="1:68" x14ac:dyDescent="0.25">
      <c r="A115" s="158" t="s">
        <v>97</v>
      </c>
      <c r="B115" s="35">
        <v>0.15803244755085777</v>
      </c>
      <c r="C115" s="35">
        <v>0.15336004727116126</v>
      </c>
      <c r="D115" s="35">
        <v>0.18225864750148735</v>
      </c>
      <c r="E115" s="35">
        <v>0.24328876259087992</v>
      </c>
      <c r="F115" s="35">
        <v>7.2693944224543575E-2</v>
      </c>
      <c r="G115" s="35">
        <v>5.0445101070715086E-2</v>
      </c>
      <c r="H115" s="35">
        <v>0.20531309732593842</v>
      </c>
      <c r="I115" s="35">
        <v>5.9365062617308534E-2</v>
      </c>
      <c r="J115" s="35">
        <v>0.23422267307877107</v>
      </c>
      <c r="K115" s="35">
        <v>0.14164783734412401</v>
      </c>
      <c r="L115" s="35">
        <f>B71</f>
        <v>-0.50062762057578714</v>
      </c>
      <c r="M115" s="36"/>
      <c r="N115" s="36"/>
      <c r="O115" s="36"/>
      <c r="P115" s="36"/>
      <c r="Q115" s="36"/>
      <c r="R115" s="37"/>
      <c r="S115" s="36"/>
      <c r="BB115" s="27"/>
      <c r="BC115" s="27"/>
      <c r="BD115" s="27"/>
      <c r="BE115" s="27"/>
      <c r="BF115" s="27"/>
      <c r="BG115" s="27"/>
      <c r="BH115" s="27"/>
      <c r="BI115" s="27"/>
      <c r="BJ115" s="28"/>
      <c r="BK115" s="29"/>
      <c r="BL115" s="31"/>
      <c r="BN115" s="30"/>
      <c r="BP115" s="26"/>
    </row>
    <row r="116" spans="1:68" x14ac:dyDescent="0.25">
      <c r="A116" s="158" t="s">
        <v>102</v>
      </c>
      <c r="B116" s="156">
        <f t="shared" ref="B116:K116" si="4">B115*$D$113</f>
        <v>158032.44755085776</v>
      </c>
      <c r="C116" s="74">
        <f t="shared" si="4"/>
        <v>153360.04727116125</v>
      </c>
      <c r="D116" s="74">
        <f t="shared" si="4"/>
        <v>182258.64750148734</v>
      </c>
      <c r="E116" s="74">
        <f t="shared" si="4"/>
        <v>243288.76259087992</v>
      </c>
      <c r="F116" s="74">
        <f t="shared" si="4"/>
        <v>72693.944224543578</v>
      </c>
      <c r="G116" s="74">
        <f t="shared" si="4"/>
        <v>50445.101070715085</v>
      </c>
      <c r="H116" s="74">
        <f t="shared" si="4"/>
        <v>205313.0973259384</v>
      </c>
      <c r="I116" s="74">
        <f t="shared" si="4"/>
        <v>59365.062617308533</v>
      </c>
      <c r="J116" s="74">
        <f t="shared" si="4"/>
        <v>234222.67307877107</v>
      </c>
      <c r="K116" s="74">
        <f t="shared" si="4"/>
        <v>141647.83734412401</v>
      </c>
      <c r="L116" s="38">
        <f>D113*B71</f>
        <v>-500627.62057578715</v>
      </c>
      <c r="M116" s="36"/>
      <c r="N116" s="36"/>
      <c r="O116" s="36"/>
      <c r="P116" s="36"/>
      <c r="Q116" s="36"/>
      <c r="R116" s="39"/>
      <c r="S116" s="36"/>
      <c r="BB116" s="27"/>
      <c r="BC116" s="27"/>
      <c r="BD116" s="27"/>
      <c r="BE116" s="27"/>
      <c r="BF116" s="27"/>
      <c r="BG116" s="27"/>
      <c r="BH116" s="27"/>
      <c r="BI116" s="27"/>
      <c r="BJ116" s="28"/>
      <c r="BK116" s="29"/>
      <c r="BL116" s="31"/>
      <c r="BN116" s="30"/>
      <c r="BP116" s="26"/>
    </row>
    <row r="117" spans="1:68" x14ac:dyDescent="0.25">
      <c r="A117" s="158" t="s">
        <v>103</v>
      </c>
      <c r="B117" s="12">
        <f>TGT!G122</f>
        <v>61.77</v>
      </c>
      <c r="C117" s="12">
        <f>CAT!G122</f>
        <v>88.45</v>
      </c>
      <c r="D117" s="12">
        <f>INTC!G122</f>
        <v>25.33</v>
      </c>
      <c r="E117" s="12">
        <f>GS!G122</f>
        <v>175.52</v>
      </c>
      <c r="F117" s="12">
        <f>MCD!G122</f>
        <v>94.62</v>
      </c>
      <c r="G117" s="12">
        <f>KO!G122</f>
        <v>40.39</v>
      </c>
      <c r="H117" s="12">
        <f>PFE!G122</f>
        <v>29.85</v>
      </c>
      <c r="I117" s="12">
        <f>PG!G122</f>
        <v>78.92</v>
      </c>
      <c r="J117" s="12">
        <f>MMM!G122</f>
        <v>137.66</v>
      </c>
      <c r="K117" s="12">
        <f>XOM!G122</f>
        <v>99.12</v>
      </c>
      <c r="L117" s="12"/>
      <c r="M117" s="36">
        <f>SUMPRODUCT($B$118:$K$118,B117:K117)</f>
        <v>1500627.6205757868</v>
      </c>
      <c r="N117" s="36"/>
      <c r="O117" s="12"/>
      <c r="P117" s="36"/>
      <c r="Q117" s="36"/>
      <c r="R117" s="36">
        <v>1000000</v>
      </c>
      <c r="S117" s="36"/>
      <c r="BB117" s="27"/>
      <c r="BC117" s="27"/>
      <c r="BD117" s="27"/>
      <c r="BE117" s="27"/>
      <c r="BF117" s="27"/>
      <c r="BG117" s="27"/>
      <c r="BH117" s="27"/>
      <c r="BI117" s="27"/>
      <c r="BJ117" s="28"/>
      <c r="BK117" s="29"/>
      <c r="BL117" s="31"/>
      <c r="BN117" s="30"/>
      <c r="BP117" s="26"/>
    </row>
    <row r="118" spans="1:68" x14ac:dyDescent="0.25">
      <c r="A118" s="158" t="s">
        <v>104</v>
      </c>
      <c r="B118" s="77">
        <f>B116/B117</f>
        <v>2558.4012878558806</v>
      </c>
      <c r="C118" s="76">
        <f t="shared" ref="C118:K118" si="5">C116/C117</f>
        <v>1733.8614728226257</v>
      </c>
      <c r="D118" s="76">
        <f t="shared" si="5"/>
        <v>7195.3670549343606</v>
      </c>
      <c r="E118" s="76">
        <f t="shared" si="5"/>
        <v>1386.1027950711025</v>
      </c>
      <c r="F118" s="76">
        <f t="shared" si="5"/>
        <v>768.27250290153847</v>
      </c>
      <c r="G118" s="76">
        <f t="shared" si="5"/>
        <v>1248.9502617161447</v>
      </c>
      <c r="H118" s="76">
        <f t="shared" si="5"/>
        <v>6878.1607144367972</v>
      </c>
      <c r="I118" s="76">
        <f t="shared" si="5"/>
        <v>752.21822880522723</v>
      </c>
      <c r="J118" s="76">
        <f t="shared" si="5"/>
        <v>1701.4577442886175</v>
      </c>
      <c r="K118" s="76">
        <f t="shared" si="5"/>
        <v>1429.0540490730832</v>
      </c>
      <c r="L118" s="12"/>
      <c r="M118" s="36"/>
      <c r="N118" s="36"/>
      <c r="O118" s="12"/>
      <c r="P118" s="36"/>
      <c r="Q118" s="36"/>
      <c r="R118" s="36"/>
      <c r="S118" s="36"/>
      <c r="BB118" s="27"/>
      <c r="BC118" s="27"/>
      <c r="BD118" s="27"/>
      <c r="BE118" s="27"/>
      <c r="BF118" s="27"/>
      <c r="BG118" s="27"/>
      <c r="BH118" s="27"/>
      <c r="BI118" s="27"/>
      <c r="BJ118" s="28"/>
      <c r="BK118" s="29"/>
      <c r="BL118" s="31"/>
      <c r="BN118" s="30"/>
      <c r="BP118" s="26"/>
    </row>
    <row r="119" spans="1:68" x14ac:dyDescent="0.25">
      <c r="A119" s="158" t="s">
        <v>106</v>
      </c>
      <c r="B119" s="12">
        <f>TGT!G123</f>
        <v>55.3</v>
      </c>
      <c r="C119" s="12">
        <f>CAT!G123</f>
        <v>92.07</v>
      </c>
      <c r="D119" s="12">
        <f>INTC!G123</f>
        <v>23.94</v>
      </c>
      <c r="E119" s="12">
        <f>GS!G123</f>
        <v>162.51</v>
      </c>
      <c r="F119" s="12">
        <f>MCD!G123</f>
        <v>91.84</v>
      </c>
      <c r="G119" s="12">
        <f>KO!G123</f>
        <v>36.97</v>
      </c>
      <c r="H119" s="12">
        <f>PFE!G123</f>
        <v>29.62</v>
      </c>
      <c r="I119" s="12">
        <f>PG!G123</f>
        <v>74.84</v>
      </c>
      <c r="J119" s="12">
        <f>MMM!G123</f>
        <v>125.83</v>
      </c>
      <c r="K119" s="12">
        <f>XOM!G123</f>
        <v>90.27</v>
      </c>
      <c r="L119" s="36"/>
      <c r="M119" s="42">
        <f t="shared" ref="M119:M124" si="6">SUMPRODUCT(B119:K119,$B$118:$K$118)</f>
        <v>1418482.976964531</v>
      </c>
      <c r="N119" s="36">
        <f>(M119-M117)/M117</f>
        <v>-5.4740191693750856E-2</v>
      </c>
      <c r="O119" s="36">
        <f>'mkt-rf'!F122</f>
        <v>-3.32E-2</v>
      </c>
      <c r="P119" s="36">
        <f>(N119-'mkt-rf'!E122)-'mkt-rf'!B122*Solver!$F$113</f>
        <v>-6.9835589543159812E-3</v>
      </c>
      <c r="Q119" s="36">
        <v>0</v>
      </c>
      <c r="R119" s="40">
        <f>((M119+$L$116))</f>
        <v>917855.35638874385</v>
      </c>
      <c r="S119" s="41">
        <f>(R119-R117)/R117</f>
        <v>-8.2144643611256146E-2</v>
      </c>
      <c r="BB119" s="27"/>
      <c r="BC119" s="27"/>
      <c r="BD119" s="27"/>
      <c r="BE119" s="27"/>
      <c r="BF119" s="27"/>
      <c r="BG119" s="27"/>
      <c r="BH119" s="27"/>
      <c r="BI119" s="27"/>
      <c r="BJ119" s="28"/>
      <c r="BK119" s="29"/>
      <c r="BL119" s="31"/>
      <c r="BN119" s="30"/>
      <c r="BP119" s="26"/>
    </row>
    <row r="120" spans="1:68" x14ac:dyDescent="0.25">
      <c r="A120" s="158" t="s">
        <v>107</v>
      </c>
      <c r="B120" s="12">
        <f>TGT!G124</f>
        <v>61.53</v>
      </c>
      <c r="C120" s="12">
        <f>CAT!G124</f>
        <v>95.07</v>
      </c>
      <c r="D120" s="12">
        <f>INTC!G124</f>
        <v>24.39</v>
      </c>
      <c r="E120" s="12">
        <f>GS!G124</f>
        <v>165.37</v>
      </c>
      <c r="F120" s="12">
        <f>MCD!G124</f>
        <v>93.58</v>
      </c>
      <c r="G120" s="12">
        <f>KO!G124</f>
        <v>37.340000000000003</v>
      </c>
      <c r="H120" s="12">
        <f>PFE!G124</f>
        <v>31.55</v>
      </c>
      <c r="I120" s="12">
        <f>PG!G124</f>
        <v>76.83</v>
      </c>
      <c r="J120" s="12">
        <f>MMM!G124</f>
        <v>133.11000000000001</v>
      </c>
      <c r="K120" s="12">
        <f>XOM!G124</f>
        <v>94.96</v>
      </c>
      <c r="L120" s="36"/>
      <c r="M120" s="42">
        <f t="shared" si="6"/>
        <v>1482485.1166496079</v>
      </c>
      <c r="N120" s="36">
        <f>(M120-M119)/M119</f>
        <v>4.5120132369891146E-2</v>
      </c>
      <c r="O120" s="36">
        <f>'mkt-rf'!F123</f>
        <v>4.6500000000000007E-2</v>
      </c>
      <c r="P120" s="36">
        <f>(N120-'mkt-rf'!E123)-'mkt-rf'!B123*Solver!$F$113</f>
        <v>-2.176792252118482E-2</v>
      </c>
      <c r="Q120" s="36">
        <v>0</v>
      </c>
      <c r="R120" s="40">
        <f t="shared" ref="R120:R124" si="7">((M120+$L$116))</f>
        <v>981857.49607382074</v>
      </c>
      <c r="S120" s="40">
        <f>(R120-R119)/R119</f>
        <v>6.9730093352497413E-2</v>
      </c>
      <c r="BB120" s="27"/>
      <c r="BC120" s="27"/>
      <c r="BD120" s="27"/>
      <c r="BE120" s="27"/>
      <c r="BF120" s="27"/>
      <c r="BG120" s="27"/>
      <c r="BH120" s="27"/>
      <c r="BI120" s="27"/>
      <c r="BJ120" s="28"/>
      <c r="BK120" s="29"/>
      <c r="BL120" s="31"/>
      <c r="BN120" s="30"/>
      <c r="BP120" s="26"/>
    </row>
    <row r="121" spans="1:68" x14ac:dyDescent="0.25">
      <c r="A121" s="158" t="s">
        <v>108</v>
      </c>
      <c r="B121" s="12">
        <f>TGT!G125</f>
        <v>59.53</v>
      </c>
      <c r="C121" s="12">
        <f>CAT!G125</f>
        <v>97.43</v>
      </c>
      <c r="D121" s="12">
        <f>INTC!G125</f>
        <v>25.42</v>
      </c>
      <c r="E121" s="12">
        <f>GS!G125</f>
        <v>162.79</v>
      </c>
      <c r="F121" s="12">
        <f>MCD!G125</f>
        <v>96.41</v>
      </c>
      <c r="G121" s="12">
        <f>KO!G125</f>
        <v>38.090000000000003</v>
      </c>
      <c r="H121" s="12">
        <f>PFE!G125</f>
        <v>31.56</v>
      </c>
      <c r="I121" s="12">
        <f>PG!G125</f>
        <v>78.72</v>
      </c>
      <c r="J121" s="12">
        <f>MMM!G125</f>
        <v>134.03</v>
      </c>
      <c r="K121" s="12">
        <f>XOM!G125</f>
        <v>96.35</v>
      </c>
      <c r="L121" s="36"/>
      <c r="M121" s="42">
        <f t="shared" si="6"/>
        <v>1493448.4341970982</v>
      </c>
      <c r="N121" s="36">
        <f>(M121-M120)/M120</f>
        <v>7.3952294187393077E-3</v>
      </c>
      <c r="O121" s="36">
        <f>'mkt-rf'!F124</f>
        <v>4.3E-3</v>
      </c>
      <c r="P121" s="36">
        <f>(N121-'mkt-rf'!E124)-'mkt-rf'!B124*Solver!$F$113</f>
        <v>1.2098824073064774E-3</v>
      </c>
      <c r="Q121" s="36">
        <v>0</v>
      </c>
      <c r="R121" s="40">
        <f t="shared" si="7"/>
        <v>992820.8136213111</v>
      </c>
      <c r="S121" s="40">
        <f t="shared" ref="S121:S122" si="8">(R121-R120)/R120</f>
        <v>1.1165894838435985E-2</v>
      </c>
      <c r="BB121" s="27"/>
      <c r="BC121" s="27"/>
      <c r="BD121" s="27"/>
      <c r="BE121" s="27"/>
      <c r="BF121" s="27"/>
      <c r="BG121" s="27"/>
      <c r="BH121" s="27"/>
      <c r="BI121" s="27"/>
      <c r="BJ121" s="28"/>
      <c r="BK121" s="29"/>
      <c r="BL121" s="31"/>
      <c r="BN121" s="30"/>
      <c r="BP121" s="26"/>
    </row>
    <row r="122" spans="1:68" x14ac:dyDescent="0.25">
      <c r="A122" s="158" t="s">
        <v>109</v>
      </c>
      <c r="B122" s="12">
        <f>TGT!G126</f>
        <v>60.75</v>
      </c>
      <c r="C122" s="12">
        <f>CAT!G126</f>
        <v>103.95</v>
      </c>
      <c r="D122" s="12">
        <f>INTC!G126</f>
        <v>26.29</v>
      </c>
      <c r="E122" s="12">
        <f>GS!G126</f>
        <v>158.78</v>
      </c>
      <c r="F122" s="12">
        <f>MCD!G126</f>
        <v>99.71</v>
      </c>
      <c r="G122" s="12">
        <f>KO!G126</f>
        <v>40.19</v>
      </c>
      <c r="H122" s="12">
        <f>PFE!G126</f>
        <v>30.73</v>
      </c>
      <c r="I122" s="12">
        <f>PG!G126</f>
        <v>81.27</v>
      </c>
      <c r="J122" s="12">
        <f>MMM!G126</f>
        <v>137.41999999999999</v>
      </c>
      <c r="K122" s="12">
        <f>XOM!G126</f>
        <v>101.02</v>
      </c>
      <c r="L122" s="36"/>
      <c r="M122" s="42">
        <f t="shared" si="6"/>
        <v>1522385.159762603</v>
      </c>
      <c r="N122" s="36">
        <f>(M122-M121)/M121</f>
        <v>1.937577816743408E-2</v>
      </c>
      <c r="O122" s="36">
        <f>'mkt-rf'!F125</f>
        <v>-1.9E-3</v>
      </c>
      <c r="P122" s="36">
        <f>(N122-'mkt-rf'!E125)-'mkt-rf'!B125*Solver!$F$113</f>
        <v>2.2108838474811376E-2</v>
      </c>
      <c r="Q122" s="36">
        <v>0</v>
      </c>
      <c r="R122" s="40">
        <f t="shared" si="7"/>
        <v>1021757.5391868158</v>
      </c>
      <c r="S122" s="40">
        <f t="shared" si="8"/>
        <v>2.9145969915717343E-2</v>
      </c>
      <c r="BB122" s="27"/>
      <c r="BC122" s="27"/>
      <c r="BD122" s="27"/>
      <c r="BE122" s="27"/>
      <c r="BF122" s="27"/>
      <c r="BG122" s="27"/>
      <c r="BH122" s="27"/>
      <c r="BI122" s="27"/>
      <c r="BJ122" s="28"/>
      <c r="BK122" s="29"/>
      <c r="BL122" s="31"/>
      <c r="BN122" s="30"/>
      <c r="BP122" s="26"/>
    </row>
    <row r="123" spans="1:68" x14ac:dyDescent="0.25">
      <c r="A123" s="158" t="s">
        <v>110</v>
      </c>
      <c r="B123" s="12">
        <f>TGT!G127</f>
        <v>56.25</v>
      </c>
      <c r="C123" s="12">
        <f>CAT!G127</f>
        <v>100.82</v>
      </c>
      <c r="D123" s="12">
        <f>INTC!G127</f>
        <v>27.14</v>
      </c>
      <c r="E123" s="12">
        <f>GS!G127</f>
        <v>159.32</v>
      </c>
      <c r="F123" s="12">
        <f>MCD!G127</f>
        <v>100.56</v>
      </c>
      <c r="G123" s="12">
        <f>KO!G127</f>
        <v>40.31</v>
      </c>
      <c r="H123" s="12">
        <f>PFE!G127</f>
        <v>29.37</v>
      </c>
      <c r="I123" s="12">
        <f>PG!G127</f>
        <v>79.540000000000006</v>
      </c>
      <c r="J123" s="12">
        <f>MMM!G127</f>
        <v>141.71</v>
      </c>
      <c r="K123" s="12">
        <f>XOM!G127</f>
        <v>99.83</v>
      </c>
      <c r="L123" s="36"/>
      <c r="M123" s="42">
        <f t="shared" si="6"/>
        <v>1508055.874019356</v>
      </c>
      <c r="N123" s="36">
        <f>(M123-M122)/M122</f>
        <v>-9.4123918979093918E-3</v>
      </c>
      <c r="O123" s="36">
        <f>'mkt-rf'!F126</f>
        <v>2.06E-2</v>
      </c>
      <c r="P123" s="36">
        <f>(N123-'mkt-rf'!E126)-'mkt-rf'!B126*Solver!$F$113</f>
        <v>-3.9044519441052722E-2</v>
      </c>
      <c r="Q123" s="36">
        <v>0</v>
      </c>
      <c r="R123" s="40">
        <f t="shared" si="7"/>
        <v>1007428.2534435688</v>
      </c>
      <c r="S123" s="40">
        <f>(R123-R122)/R122</f>
        <v>-1.4024154648911364E-2</v>
      </c>
      <c r="BB123" s="27"/>
      <c r="BC123" s="27"/>
      <c r="BD123" s="27"/>
      <c r="BE123" s="27"/>
      <c r="BF123" s="27"/>
      <c r="BG123" s="27"/>
      <c r="BH123" s="27"/>
      <c r="BI123" s="27"/>
      <c r="BJ123" s="28"/>
      <c r="BK123" s="29"/>
      <c r="BL123" s="31"/>
      <c r="BN123" s="30"/>
      <c r="BP123" s="26"/>
    </row>
    <row r="124" spans="1:68" x14ac:dyDescent="0.25">
      <c r="A124" s="158" t="s">
        <v>105</v>
      </c>
      <c r="B124" s="12">
        <f>TGT!G128</f>
        <v>57.43</v>
      </c>
      <c r="C124" s="12">
        <f>CAT!G128</f>
        <v>107.17</v>
      </c>
      <c r="D124" s="12">
        <f>INTC!G128</f>
        <v>30.7</v>
      </c>
      <c r="E124" s="12">
        <f>GS!G128</f>
        <v>166.92</v>
      </c>
      <c r="F124" s="12">
        <f>MCD!G128</f>
        <v>99.88</v>
      </c>
      <c r="G124" s="12">
        <f>KO!G128</f>
        <v>42.05</v>
      </c>
      <c r="H124" s="12">
        <f>PFE!G128</f>
        <v>29.42</v>
      </c>
      <c r="I124" s="12">
        <f>PG!G128</f>
        <v>77.37</v>
      </c>
      <c r="J124" s="12">
        <f>MMM!G128</f>
        <v>142.38999999999999</v>
      </c>
      <c r="K124" s="12">
        <f>XOM!G128</f>
        <v>99.98</v>
      </c>
      <c r="L124" s="36"/>
      <c r="M124" s="42">
        <f t="shared" si="6"/>
        <v>1559968.3878556611</v>
      </c>
      <c r="N124" s="36">
        <f>(M124-M123)/M123</f>
        <v>3.4423468473979646E-2</v>
      </c>
      <c r="O124" s="36">
        <f>'mkt-rf'!F127</f>
        <v>2.6099999999999998E-2</v>
      </c>
      <c r="P124" s="36">
        <f>(N124-'mkt-rf'!E127)-'mkt-rf'!B127*Solver!$F$113</f>
        <v>-3.1201494326242724E-3</v>
      </c>
      <c r="Q124" s="36">
        <v>0</v>
      </c>
      <c r="R124" s="40">
        <f t="shared" si="7"/>
        <v>1059340.7672798741</v>
      </c>
      <c r="S124" s="40">
        <f>(R124-R123)/R123</f>
        <v>5.1529737883426477E-2</v>
      </c>
      <c r="BB124" s="27"/>
      <c r="BC124" s="27"/>
      <c r="BD124" s="27"/>
      <c r="BE124" s="27"/>
      <c r="BF124" s="27"/>
      <c r="BG124" s="27"/>
      <c r="BH124" s="27"/>
      <c r="BI124" s="27"/>
      <c r="BJ124" s="28"/>
      <c r="BK124" s="29"/>
      <c r="BL124" s="31"/>
      <c r="BN124" s="30"/>
      <c r="BP124" s="26"/>
    </row>
    <row r="125" spans="1:68" ht="15.75" thickBot="1" x14ac:dyDescent="0.3">
      <c r="A125" s="5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M125" s="33"/>
      <c r="O125" s="33">
        <f>SUM(B125:N125)</f>
        <v>0</v>
      </c>
      <c r="R125" s="43"/>
      <c r="S125" s="159"/>
      <c r="T125" s="49"/>
      <c r="BB125" s="27"/>
      <c r="BC125" s="27"/>
      <c r="BD125" s="27"/>
      <c r="BE125" s="27"/>
      <c r="BF125" s="27"/>
      <c r="BG125" s="27"/>
      <c r="BH125" s="27"/>
      <c r="BI125" s="27"/>
      <c r="BJ125" s="28"/>
      <c r="BK125" s="29"/>
      <c r="BL125" s="31"/>
      <c r="BN125" s="30"/>
      <c r="BP125" s="26"/>
    </row>
    <row r="126" spans="1:68" ht="15.75" thickBot="1" x14ac:dyDescent="0.3">
      <c r="A126" s="160" t="s">
        <v>118</v>
      </c>
      <c r="B126" s="68">
        <f>SUM(S119:S124)</f>
        <v>6.5402897729909704E-2</v>
      </c>
      <c r="O126" s="11"/>
      <c r="S126" s="49"/>
      <c r="BB126" s="27"/>
      <c r="BC126" s="27"/>
      <c r="BD126" s="27"/>
      <c r="BE126" s="27"/>
      <c r="BF126" s="27"/>
      <c r="BG126" s="27"/>
      <c r="BH126" s="27"/>
      <c r="BI126" s="27"/>
      <c r="BJ126" s="28"/>
      <c r="BK126" s="29"/>
      <c r="BL126" s="31"/>
      <c r="BN126" s="30"/>
      <c r="BP126" s="26"/>
    </row>
    <row r="127" spans="1:68" ht="15.75" thickBot="1" x14ac:dyDescent="0.3">
      <c r="A127" s="168" t="s">
        <v>129</v>
      </c>
      <c r="B127" s="169">
        <f>SUM(O119:O124)</f>
        <v>6.2400000000000004E-2</v>
      </c>
      <c r="O127" s="11"/>
      <c r="S127" s="49"/>
      <c r="BB127" s="27"/>
      <c r="BC127" s="27"/>
      <c r="BD127" s="27"/>
      <c r="BE127" s="27"/>
      <c r="BF127" s="27"/>
      <c r="BG127" s="27"/>
      <c r="BH127" s="27"/>
      <c r="BI127" s="27"/>
      <c r="BJ127" s="28"/>
      <c r="BK127" s="29"/>
      <c r="BL127" s="31"/>
      <c r="BN127" s="30"/>
      <c r="BP127" s="26"/>
    </row>
    <row r="128" spans="1:68" ht="15.75" thickBot="1" x14ac:dyDescent="0.3">
      <c r="A128" s="161" t="s">
        <v>120</v>
      </c>
      <c r="B128" s="69">
        <f>AVERAGE(P119:P124)</f>
        <v>-7.9329049111766577E-3</v>
      </c>
      <c r="O128" s="34"/>
      <c r="BB128" s="27"/>
      <c r="BC128" s="27"/>
      <c r="BD128" s="27"/>
      <c r="BE128" s="27"/>
      <c r="BF128" s="27"/>
      <c r="BG128" s="27"/>
      <c r="BH128" s="27"/>
      <c r="BI128" s="27"/>
      <c r="BJ128" s="28"/>
      <c r="BK128" s="29"/>
      <c r="BL128" s="31"/>
      <c r="BN128" s="30"/>
      <c r="BP128" s="26"/>
    </row>
    <row r="129" spans="1:68" x14ac:dyDescent="0.25">
      <c r="BB129" s="27"/>
      <c r="BC129" s="27"/>
      <c r="BD129" s="27"/>
      <c r="BE129" s="27"/>
      <c r="BF129" s="27"/>
      <c r="BG129" s="27"/>
      <c r="BH129" s="27"/>
      <c r="BI129" s="27"/>
      <c r="BJ129" s="28"/>
      <c r="BK129" s="29"/>
      <c r="BL129" s="31"/>
      <c r="BN129" s="30"/>
      <c r="BP129" s="26"/>
    </row>
    <row r="130" spans="1:68" x14ac:dyDescent="0.25">
      <c r="AQ130" s="27"/>
      <c r="AR130" s="27"/>
      <c r="AS130" s="27"/>
      <c r="AT130" s="27"/>
      <c r="AU130" s="27"/>
      <c r="AV130" s="27"/>
      <c r="AW130" s="27"/>
      <c r="AX130" s="27"/>
      <c r="AY130" s="28"/>
      <c r="AZ130" s="29"/>
      <c r="BA130" s="31"/>
      <c r="BC130" s="30"/>
      <c r="BE130" s="26"/>
    </row>
    <row r="131" spans="1:68" ht="15.75" thickBot="1" x14ac:dyDescent="0.3">
      <c r="AQ131" s="27"/>
      <c r="AR131" s="27"/>
      <c r="AS131" s="27"/>
      <c r="AT131" s="27"/>
      <c r="AU131" s="27"/>
      <c r="AV131" s="27"/>
      <c r="AW131" s="27"/>
      <c r="AX131" s="27"/>
      <c r="AY131" s="28"/>
      <c r="AZ131" s="29"/>
      <c r="BA131" s="31"/>
      <c r="BC131" s="30"/>
      <c r="BE131" s="26"/>
    </row>
    <row r="132" spans="1:68" x14ac:dyDescent="0.25">
      <c r="A132" s="107" t="s">
        <v>119</v>
      </c>
      <c r="B132" s="107"/>
      <c r="C132" s="107"/>
      <c r="D132" s="107"/>
      <c r="AQ132" s="27"/>
      <c r="AR132" s="27"/>
      <c r="AS132" s="27"/>
      <c r="AT132" s="27"/>
      <c r="AU132" s="27"/>
      <c r="AV132" s="27"/>
      <c r="AW132" s="27"/>
      <c r="AX132" s="27"/>
      <c r="AY132" s="28"/>
      <c r="AZ132" s="29"/>
      <c r="BA132" s="31"/>
      <c r="BC132" s="30"/>
      <c r="BE132" s="26"/>
    </row>
    <row r="133" spans="1:68" x14ac:dyDescent="0.25">
      <c r="B133" t="s">
        <v>116</v>
      </c>
      <c r="C133" s="32">
        <v>1000000</v>
      </c>
      <c r="D133" t="s">
        <v>66</v>
      </c>
      <c r="E133">
        <v>1.4384527933564721</v>
      </c>
      <c r="AQ133" s="27"/>
      <c r="AR133" s="27"/>
      <c r="AS133" s="27"/>
      <c r="AT133" s="27"/>
      <c r="AU133" s="27"/>
      <c r="AV133" s="27"/>
      <c r="AW133" s="27"/>
      <c r="AX133" s="27"/>
      <c r="AY133" s="28"/>
      <c r="AZ133" s="29"/>
      <c r="BA133" s="31"/>
      <c r="BC133" s="30"/>
      <c r="BE133" s="26"/>
    </row>
    <row r="134" spans="1:68" x14ac:dyDescent="0.25">
      <c r="A134" s="36"/>
      <c r="B134" s="158" t="s">
        <v>45</v>
      </c>
      <c r="C134" s="158" t="s">
        <v>56</v>
      </c>
      <c r="D134" s="158" t="s">
        <v>57</v>
      </c>
      <c r="E134" s="158" t="s">
        <v>58</v>
      </c>
      <c r="F134" s="158" t="s">
        <v>59</v>
      </c>
      <c r="G134" s="158" t="s">
        <v>60</v>
      </c>
      <c r="H134" s="158" t="s">
        <v>61</v>
      </c>
      <c r="I134" s="158" t="s">
        <v>53</v>
      </c>
      <c r="J134" s="158" t="s">
        <v>62</v>
      </c>
      <c r="K134" s="158" t="s">
        <v>63</v>
      </c>
      <c r="L134" s="158" t="s">
        <v>121</v>
      </c>
      <c r="M134" s="158" t="s">
        <v>122</v>
      </c>
      <c r="N134" s="158" t="s">
        <v>113</v>
      </c>
      <c r="O134" s="158" t="s">
        <v>114</v>
      </c>
    </row>
    <row r="135" spans="1:68" x14ac:dyDescent="0.25">
      <c r="A135" s="162" t="s">
        <v>97</v>
      </c>
      <c r="B135" s="35">
        <v>0.10531090150814437</v>
      </c>
      <c r="C135" s="35">
        <v>0.10219727077415608</v>
      </c>
      <c r="D135" s="35">
        <v>0.12145494658531951</v>
      </c>
      <c r="E135" s="35">
        <v>0.16212467320675505</v>
      </c>
      <c r="F135" s="35">
        <v>4.8442360534888124E-2</v>
      </c>
      <c r="G135" s="35">
        <v>3.361600198412943E-2</v>
      </c>
      <c r="H135" s="35">
        <v>0.13681815162589123</v>
      </c>
      <c r="I135" s="35">
        <v>3.9560155899656377E-2</v>
      </c>
      <c r="J135" s="35">
        <v>0.15608314139180005</v>
      </c>
      <c r="K135" s="73">
        <v>9.4392396489259664E-2</v>
      </c>
      <c r="L135" s="12"/>
      <c r="M135" s="12"/>
      <c r="N135" s="12"/>
      <c r="O135" s="12"/>
    </row>
    <row r="136" spans="1:68" x14ac:dyDescent="0.25">
      <c r="A136" s="162" t="s">
        <v>102</v>
      </c>
      <c r="B136" s="74">
        <f t="shared" ref="B136:K136" si="9">B135*$C$133</f>
        <v>105310.90150814438</v>
      </c>
      <c r="C136" s="74">
        <f t="shared" si="9"/>
        <v>102197.27077415607</v>
      </c>
      <c r="D136" s="74">
        <f t="shared" si="9"/>
        <v>121454.94658531951</v>
      </c>
      <c r="E136" s="74">
        <f t="shared" si="9"/>
        <v>162124.67320675505</v>
      </c>
      <c r="F136" s="74">
        <f t="shared" si="9"/>
        <v>48442.360534888125</v>
      </c>
      <c r="G136" s="74">
        <f t="shared" si="9"/>
        <v>33616.001984129427</v>
      </c>
      <c r="H136" s="74">
        <f t="shared" si="9"/>
        <v>136818.15162589122</v>
      </c>
      <c r="I136" s="74">
        <f t="shared" si="9"/>
        <v>39560.155899656376</v>
      </c>
      <c r="J136" s="74">
        <f t="shared" si="9"/>
        <v>156083.14139180005</v>
      </c>
      <c r="K136" s="74">
        <f t="shared" si="9"/>
        <v>94392.39648925967</v>
      </c>
      <c r="L136" s="12"/>
      <c r="M136" s="12"/>
      <c r="N136" s="12"/>
      <c r="O136" s="12"/>
    </row>
    <row r="137" spans="1:68" x14ac:dyDescent="0.25">
      <c r="A137" s="162" t="s">
        <v>103</v>
      </c>
      <c r="B137" s="12">
        <v>61.77</v>
      </c>
      <c r="C137" s="12">
        <v>88.45</v>
      </c>
      <c r="D137" s="12">
        <v>25.33</v>
      </c>
      <c r="E137" s="12">
        <v>175.52</v>
      </c>
      <c r="F137" s="12">
        <v>94.62</v>
      </c>
      <c r="G137" s="12">
        <v>40.39</v>
      </c>
      <c r="H137" s="12">
        <v>29.85</v>
      </c>
      <c r="I137" s="12">
        <v>78.92</v>
      </c>
      <c r="J137" s="12">
        <v>137.66</v>
      </c>
      <c r="K137" s="12">
        <v>99.12</v>
      </c>
      <c r="L137" s="12">
        <f>SUMPRODUCT(B137:K137,B138:K138)</f>
        <v>999999.99999999977</v>
      </c>
      <c r="M137" s="12"/>
      <c r="N137" s="12"/>
      <c r="O137" s="12"/>
    </row>
    <row r="138" spans="1:68" x14ac:dyDescent="0.25">
      <c r="A138" s="162" t="s">
        <v>104</v>
      </c>
      <c r="B138" s="75">
        <f>B136/B137</f>
        <v>1704.8875102500303</v>
      </c>
      <c r="C138" s="75">
        <f t="shared" ref="C138:K138" si="10">C136/C137</f>
        <v>1155.4242032126181</v>
      </c>
      <c r="D138" s="75">
        <f t="shared" si="10"/>
        <v>4794.9051158831235</v>
      </c>
      <c r="E138" s="75">
        <f t="shared" si="10"/>
        <v>923.68204880785686</v>
      </c>
      <c r="F138" s="75">
        <f t="shared" si="10"/>
        <v>511.96745439535113</v>
      </c>
      <c r="G138" s="75">
        <f t="shared" si="10"/>
        <v>832.28526823791594</v>
      </c>
      <c r="H138" s="75">
        <f t="shared" si="10"/>
        <v>4583.5226675340436</v>
      </c>
      <c r="I138" s="75">
        <f t="shared" si="10"/>
        <v>501.26908134384661</v>
      </c>
      <c r="J138" s="75">
        <f t="shared" si="10"/>
        <v>1133.8307525192506</v>
      </c>
      <c r="K138" s="75">
        <f t="shared" si="10"/>
        <v>952.30424222416934</v>
      </c>
      <c r="L138" s="12"/>
      <c r="M138" s="12"/>
      <c r="N138" s="12"/>
      <c r="O138" s="12"/>
    </row>
    <row r="139" spans="1:68" x14ac:dyDescent="0.25">
      <c r="A139" s="162" t="s">
        <v>106</v>
      </c>
      <c r="B139" s="12">
        <v>55.3</v>
      </c>
      <c r="C139" s="12">
        <v>92.07</v>
      </c>
      <c r="D139" s="12">
        <v>23.94</v>
      </c>
      <c r="E139" s="12">
        <v>162.51</v>
      </c>
      <c r="F139" s="12">
        <v>91.84</v>
      </c>
      <c r="G139" s="12">
        <v>36.97</v>
      </c>
      <c r="H139" s="12">
        <v>29.62</v>
      </c>
      <c r="I139" s="12">
        <v>74.84</v>
      </c>
      <c r="J139" s="12">
        <v>125.83</v>
      </c>
      <c r="K139" s="12">
        <v>90.27</v>
      </c>
      <c r="L139" s="39">
        <f t="shared" ref="L139:L144" si="11">SUMPRODUCT($B$138:$K$138,B139:K139)</f>
        <v>945259.80830624909</v>
      </c>
      <c r="M139" s="171">
        <f>(L139-L137)/L137</f>
        <v>-5.4740191693750689E-2</v>
      </c>
      <c r="N139" s="171">
        <v>-3.32E-2</v>
      </c>
      <c r="O139" s="171">
        <f>(M139-0)-'mkt-rf'!B122*Solver!$F$113</f>
        <v>-6.9835589543158147E-3</v>
      </c>
    </row>
    <row r="140" spans="1:68" x14ac:dyDescent="0.25">
      <c r="A140" s="162" t="s">
        <v>107</v>
      </c>
      <c r="B140" s="12">
        <v>61.53</v>
      </c>
      <c r="C140" s="12">
        <v>95.07</v>
      </c>
      <c r="D140" s="12">
        <v>24.39</v>
      </c>
      <c r="E140" s="12">
        <v>165.37</v>
      </c>
      <c r="F140" s="12">
        <v>93.58</v>
      </c>
      <c r="G140" s="12">
        <v>37.340000000000003</v>
      </c>
      <c r="H140" s="12">
        <v>31.55</v>
      </c>
      <c r="I140" s="12">
        <v>76.83</v>
      </c>
      <c r="J140" s="12">
        <v>133.11000000000001</v>
      </c>
      <c r="K140" s="12">
        <v>94.96</v>
      </c>
      <c r="L140" s="39">
        <f t="shared" si="11"/>
        <v>987910.0559809648</v>
      </c>
      <c r="M140" s="38">
        <f>(L140-L139)/L139</f>
        <v>4.5120132369890951E-2</v>
      </c>
      <c r="N140" s="171">
        <v>4.6500000000000007E-2</v>
      </c>
      <c r="O140" s="171">
        <f>(M140-0)-'mkt-rf'!B123*Solver!$F$113</f>
        <v>-2.1767922521185014E-2</v>
      </c>
    </row>
    <row r="141" spans="1:68" x14ac:dyDescent="0.25">
      <c r="A141" s="162" t="s">
        <v>108</v>
      </c>
      <c r="B141" s="12">
        <v>59.53</v>
      </c>
      <c r="C141" s="12">
        <v>97.43</v>
      </c>
      <c r="D141" s="12">
        <v>25.42</v>
      </c>
      <c r="E141" s="12">
        <v>162.79</v>
      </c>
      <c r="F141" s="12">
        <v>96.41</v>
      </c>
      <c r="G141" s="12">
        <v>38.090000000000003</v>
      </c>
      <c r="H141" s="12">
        <v>31.56</v>
      </c>
      <c r="I141" s="12">
        <v>78.72</v>
      </c>
      <c r="J141" s="12">
        <v>134.03</v>
      </c>
      <c r="K141" s="12">
        <v>96.35</v>
      </c>
      <c r="L141" s="39">
        <f t="shared" si="11"/>
        <v>995215.8774900235</v>
      </c>
      <c r="M141" s="38">
        <f t="shared" ref="M141:M144" si="12">(L141-L140)/L140</f>
        <v>7.3952294187391828E-3</v>
      </c>
      <c r="N141" s="171">
        <v>4.3E-3</v>
      </c>
      <c r="O141" s="171">
        <f>(M141-0)-'mkt-rf'!B124*Solver!$F$113</f>
        <v>1.2098824073063525E-3</v>
      </c>
    </row>
    <row r="142" spans="1:68" x14ac:dyDescent="0.25">
      <c r="A142" s="162" t="s">
        <v>109</v>
      </c>
      <c r="B142" s="12">
        <v>60.75</v>
      </c>
      <c r="C142" s="12">
        <v>103.95</v>
      </c>
      <c r="D142" s="12">
        <v>26.29</v>
      </c>
      <c r="E142" s="12">
        <v>158.78</v>
      </c>
      <c r="F142" s="12">
        <v>99.71</v>
      </c>
      <c r="G142" s="12">
        <v>40.19</v>
      </c>
      <c r="H142" s="12">
        <v>30.73</v>
      </c>
      <c r="I142" s="12">
        <v>81.27</v>
      </c>
      <c r="J142" s="12">
        <v>137.41999999999999</v>
      </c>
      <c r="K142" s="12">
        <v>101.02</v>
      </c>
      <c r="L142" s="39">
        <f t="shared" si="11"/>
        <v>1014498.9595609787</v>
      </c>
      <c r="M142" s="38">
        <f t="shared" si="12"/>
        <v>1.9375778167434327E-2</v>
      </c>
      <c r="N142" s="171">
        <v>-1.9E-3</v>
      </c>
      <c r="O142" s="171">
        <f>(M142-0)-'mkt-rf'!B125*Solver!$F$113</f>
        <v>2.2108838474811623E-2</v>
      </c>
    </row>
    <row r="143" spans="1:68" x14ac:dyDescent="0.25">
      <c r="A143" s="162" t="s">
        <v>110</v>
      </c>
      <c r="B143" s="12">
        <v>56.25</v>
      </c>
      <c r="C143" s="12">
        <v>100.82</v>
      </c>
      <c r="D143" s="12">
        <v>27.14</v>
      </c>
      <c r="E143" s="12">
        <v>159.32</v>
      </c>
      <c r="F143" s="12">
        <v>100.56</v>
      </c>
      <c r="G143" s="12">
        <v>40.31</v>
      </c>
      <c r="H143" s="12">
        <v>29.37</v>
      </c>
      <c r="I143" s="12">
        <v>79.540000000000006</v>
      </c>
      <c r="J143" s="12">
        <v>141.71</v>
      </c>
      <c r="K143" s="12">
        <v>99.83</v>
      </c>
      <c r="L143" s="39">
        <f t="shared" si="11"/>
        <v>1004950.0977735693</v>
      </c>
      <c r="M143" s="38">
        <f t="shared" si="12"/>
        <v>-9.4123918979095323E-3</v>
      </c>
      <c r="N143" s="171">
        <v>2.06E-2</v>
      </c>
      <c r="O143" s="171">
        <f>(M143-0)-'mkt-rf'!B126*Solver!$F$113</f>
        <v>-3.9044519441052861E-2</v>
      </c>
    </row>
    <row r="144" spans="1:68" x14ac:dyDescent="0.25">
      <c r="A144" s="162" t="s">
        <v>105</v>
      </c>
      <c r="B144" s="12">
        <v>57.43</v>
      </c>
      <c r="C144" s="12">
        <v>107.17</v>
      </c>
      <c r="D144" s="12">
        <v>30.7</v>
      </c>
      <c r="E144" s="12">
        <v>166.92</v>
      </c>
      <c r="F144" s="12">
        <v>99.88</v>
      </c>
      <c r="G144" s="12">
        <v>42.05</v>
      </c>
      <c r="H144" s="12">
        <v>29.42</v>
      </c>
      <c r="I144" s="12">
        <v>77.37</v>
      </c>
      <c r="J144" s="12">
        <v>142.38999999999999</v>
      </c>
      <c r="K144" s="12">
        <v>99.98</v>
      </c>
      <c r="L144" s="39">
        <f t="shared" si="11"/>
        <v>1039543.9657822003</v>
      </c>
      <c r="M144" s="38">
        <f t="shared" si="12"/>
        <v>3.4423468473979472E-2</v>
      </c>
      <c r="N144" s="171">
        <v>2.6099999999999998E-2</v>
      </c>
      <c r="O144" s="171">
        <f>(M144-0)-'mkt-rf'!B127*Solver!$F$113</f>
        <v>-3.1201494326244458E-3</v>
      </c>
    </row>
    <row r="145" spans="1:2" ht="15.75" thickBot="1" x14ac:dyDescent="0.3"/>
    <row r="146" spans="1:2" x14ac:dyDescent="0.25">
      <c r="A146" s="54" t="s">
        <v>118</v>
      </c>
      <c r="B146" s="157">
        <f>SUM(M139:M144)</f>
        <v>4.2162024838383709E-2</v>
      </c>
    </row>
    <row r="147" spans="1:2" ht="15.75" thickBot="1" x14ac:dyDescent="0.3">
      <c r="A147" s="70" t="s">
        <v>120</v>
      </c>
      <c r="B147" s="69">
        <f>AVERAGE(O139:O144)</f>
        <v>-7.9329049111766924E-3</v>
      </c>
    </row>
  </sheetData>
  <mergeCells count="1">
    <mergeCell ref="A1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1"/>
  <sheetViews>
    <sheetView showGridLines="0" zoomScale="70" zoomScaleNormal="70" workbookViewId="0">
      <selection activeCell="E8" sqref="E8"/>
    </sheetView>
  </sheetViews>
  <sheetFormatPr defaultRowHeight="15" x14ac:dyDescent="0.25"/>
  <cols>
    <col min="14" max="14" width="9.42578125" bestFit="1" customWidth="1"/>
    <col min="15" max="17" width="10.5703125" bestFit="1" customWidth="1"/>
    <col min="18" max="19" width="9.42578125" bestFit="1" customWidth="1"/>
    <col min="20" max="22" width="11.5703125" bestFit="1" customWidth="1"/>
    <col min="23" max="23" width="9.42578125" bestFit="1" customWidth="1"/>
  </cols>
  <sheetData>
    <row r="1" spans="1:23" x14ac:dyDescent="0.25">
      <c r="A1" t="s">
        <v>45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53</v>
      </c>
      <c r="I1" t="s">
        <v>62</v>
      </c>
      <c r="J1" t="s">
        <v>63</v>
      </c>
    </row>
    <row r="2" spans="1:23" ht="15.75" thickBot="1" x14ac:dyDescent="0.3">
      <c r="A2">
        <v>-1.1409189022509942E-2</v>
      </c>
      <c r="B2">
        <v>-5.4585152838428054E-2</v>
      </c>
      <c r="C2">
        <v>-4.7619047619047561E-2</v>
      </c>
      <c r="D2">
        <v>1.0804048675082322E-2</v>
      </c>
      <c r="E2" s="6">
        <v>3.6512261580381365E-2</v>
      </c>
      <c r="F2">
        <v>-2.9850746268656834E-2</v>
      </c>
      <c r="G2">
        <v>3.6940460669274131E-2</v>
      </c>
      <c r="H2" s="23">
        <v>1.6621983914209239E-2</v>
      </c>
      <c r="I2">
        <v>-6.9817400644468383E-2</v>
      </c>
      <c r="J2">
        <v>-4.9859769398567675E-3</v>
      </c>
      <c r="M2" t="s">
        <v>67</v>
      </c>
    </row>
    <row r="3" spans="1:23" x14ac:dyDescent="0.25">
      <c r="A3">
        <v>0.16001247660636292</v>
      </c>
      <c r="B3">
        <v>-3.0353018805674634E-2</v>
      </c>
      <c r="C3">
        <v>-4.2173913043478214E-2</v>
      </c>
      <c r="D3">
        <v>6.3456345634563469E-2</v>
      </c>
      <c r="E3" s="6">
        <v>9.9369085173501612E-2</v>
      </c>
      <c r="F3">
        <v>1.4835164835164812E-2</v>
      </c>
      <c r="G3">
        <v>5.0293378038558673E-3</v>
      </c>
      <c r="H3" s="23">
        <v>1.4240506329113901E-2</v>
      </c>
      <c r="I3">
        <v>-9.072913229957064E-3</v>
      </c>
      <c r="J3">
        <v>4.0087691825869125E-2</v>
      </c>
      <c r="M3" s="9"/>
      <c r="N3" s="9" t="s">
        <v>45</v>
      </c>
      <c r="O3" s="9" t="s">
        <v>56</v>
      </c>
      <c r="P3" s="9" t="s">
        <v>57</v>
      </c>
      <c r="Q3" s="9" t="s">
        <v>58</v>
      </c>
      <c r="R3" s="9" t="s">
        <v>59</v>
      </c>
      <c r="S3" s="9" t="s">
        <v>60</v>
      </c>
      <c r="T3" s="9" t="s">
        <v>61</v>
      </c>
      <c r="U3" s="9" t="s">
        <v>53</v>
      </c>
      <c r="V3" s="9" t="s">
        <v>62</v>
      </c>
      <c r="W3" s="9" t="s">
        <v>63</v>
      </c>
    </row>
    <row r="4" spans="1:23" x14ac:dyDescent="0.25">
      <c r="A4">
        <v>2.4737832750739493E-2</v>
      </c>
      <c r="B4">
        <v>4.3552228649200449E-2</v>
      </c>
      <c r="C4">
        <v>-6.8542896050839838E-2</v>
      </c>
      <c r="D4">
        <v>-1.4388489208633087E-2</v>
      </c>
      <c r="E4" s="6">
        <v>9.5648015303682107E-3</v>
      </c>
      <c r="F4">
        <v>1.1369788846778606E-2</v>
      </c>
      <c r="G4">
        <v>-4.3786488740617212E-2</v>
      </c>
      <c r="H4" s="23">
        <v>2.2880915236609529E-2</v>
      </c>
      <c r="I4">
        <v>4.9275844847677726E-2</v>
      </c>
      <c r="J4">
        <v>-1.3550135501355099E-2</v>
      </c>
      <c r="M4" s="7" t="s">
        <v>45</v>
      </c>
      <c r="N4" s="7">
        <f>VARP(covar!$A$2:$A$121)</f>
        <v>4.7621882724890032E-3</v>
      </c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>
        <v>-3.7260561532406235E-2</v>
      </c>
      <c r="B5">
        <v>-1.2389957613302985E-2</v>
      </c>
      <c r="C5">
        <v>-5.3606237816764032E-2</v>
      </c>
      <c r="D5">
        <v>-7.0523829969944107E-2</v>
      </c>
      <c r="E5" s="6">
        <v>-4.6897205116058667E-2</v>
      </c>
      <c r="F5">
        <v>5.3533190578159218E-3</v>
      </c>
      <c r="G5">
        <v>2.0061055385957299E-2</v>
      </c>
      <c r="H5" s="23">
        <v>1.3726487036095554E-2</v>
      </c>
      <c r="I5">
        <v>5.6322386165318053E-2</v>
      </c>
      <c r="J5">
        <v>2.2893772893772896E-2</v>
      </c>
      <c r="M5" s="7" t="s">
        <v>56</v>
      </c>
      <c r="N5" s="7">
        <v>2.5588953562421623E-3</v>
      </c>
      <c r="O5" s="7">
        <f>VARP(covar!$B$2:$B$121)</f>
        <v>9.5350231164888707E-3</v>
      </c>
      <c r="P5" s="7"/>
      <c r="Q5" s="7"/>
      <c r="R5" s="7"/>
      <c r="S5" s="7"/>
      <c r="T5" s="7"/>
      <c r="U5" s="7"/>
      <c r="V5" s="7"/>
      <c r="W5" s="7"/>
    </row>
    <row r="6" spans="1:23" x14ac:dyDescent="0.25">
      <c r="A6">
        <v>3.2433905696375165E-2</v>
      </c>
      <c r="B6">
        <v>-3.0373060415978811E-2</v>
      </c>
      <c r="C6">
        <v>0.11122554067971145</v>
      </c>
      <c r="D6">
        <v>-2.9333641298071443E-2</v>
      </c>
      <c r="E6" s="6">
        <v>-3.0318091451292217E-2</v>
      </c>
      <c r="F6">
        <v>1.5441959531416354E-2</v>
      </c>
      <c r="G6">
        <v>-6.8405301410859399E-3</v>
      </c>
      <c r="H6" s="23">
        <v>1.9057171514543579E-2</v>
      </c>
      <c r="I6">
        <v>-1.802343045959752E-2</v>
      </c>
      <c r="J6">
        <v>2.2978215458072312E-2</v>
      </c>
      <c r="M6" s="7" t="s">
        <v>57</v>
      </c>
      <c r="N6" s="7">
        <v>2.1100109216253592E-3</v>
      </c>
      <c r="O6" s="7">
        <v>3.2089169467718229E-3</v>
      </c>
      <c r="P6" s="7">
        <f>VARP(covar!$C$2:$C$121)</f>
        <v>5.4135208892056186E-3</v>
      </c>
      <c r="Q6" s="7"/>
      <c r="R6" s="7"/>
      <c r="S6" s="7"/>
      <c r="T6" s="7"/>
      <c r="U6" s="7"/>
      <c r="V6" s="7"/>
      <c r="W6" s="7"/>
    </row>
    <row r="7" spans="1:23" x14ac:dyDescent="0.25">
      <c r="A7">
        <v>-4.989440337909188E-2</v>
      </c>
      <c r="B7">
        <v>5.4136874361593458E-2</v>
      </c>
      <c r="C7">
        <v>-3.3364226135310419E-2</v>
      </c>
      <c r="D7">
        <v>2.6174895895300283E-3</v>
      </c>
      <c r="E7" s="6">
        <v>-1.5376729882111773E-2</v>
      </c>
      <c r="F7">
        <v>-1.2060828526481406E-2</v>
      </c>
      <c r="G7">
        <v>-3.0133448127421407E-2</v>
      </c>
      <c r="H7" s="23">
        <v>9.8425196850393352E-3</v>
      </c>
      <c r="I7">
        <v>6.4545732639951045E-2</v>
      </c>
      <c r="J7">
        <v>2.6837806301050225E-2</v>
      </c>
      <c r="M7" s="7" t="s">
        <v>58</v>
      </c>
      <c r="N7" s="7">
        <v>1.935035942378044E-3</v>
      </c>
      <c r="O7" s="7">
        <v>4.4245583061025516E-3</v>
      </c>
      <c r="P7" s="7">
        <v>2.4234713951295519E-3</v>
      </c>
      <c r="Q7" s="7">
        <f>VARP(covar!$D$2:$D$121)</f>
        <v>8.2491309709253509E-3</v>
      </c>
      <c r="R7" s="7"/>
      <c r="S7" s="7"/>
      <c r="T7" s="7"/>
      <c r="U7" s="7"/>
      <c r="V7" s="7"/>
      <c r="W7" s="7"/>
    </row>
    <row r="8" spans="1:23" x14ac:dyDescent="0.25">
      <c r="A8">
        <v>2.6674076132258983E-2</v>
      </c>
      <c r="B8">
        <v>-7.0090439276485839E-2</v>
      </c>
      <c r="C8">
        <v>-0.11697027804410344</v>
      </c>
      <c r="D8">
        <v>-6.0638424112970213E-2</v>
      </c>
      <c r="E8" s="6">
        <v>5.7782404997397153E-2</v>
      </c>
      <c r="F8">
        <v>-0.13110403397027595</v>
      </c>
      <c r="G8">
        <v>-6.7465601420328425E-2</v>
      </c>
      <c r="H8" s="23">
        <v>-3.752436647173487E-2</v>
      </c>
      <c r="I8">
        <v>-8.5057471264367746E-2</v>
      </c>
      <c r="J8">
        <v>4.261363636363636E-2</v>
      </c>
      <c r="M8" s="7" t="s">
        <v>59</v>
      </c>
      <c r="N8" s="7">
        <v>7.6255286996644361E-4</v>
      </c>
      <c r="O8" s="7">
        <v>1.3693102110567067E-3</v>
      </c>
      <c r="P8" s="7">
        <v>9.7236893137695238E-4</v>
      </c>
      <c r="Q8" s="7">
        <v>1.1082239521633798E-3</v>
      </c>
      <c r="R8" s="7">
        <f>VARP(covar!$E$2:$E$121)</f>
        <v>1.9951437843645247E-3</v>
      </c>
      <c r="S8" s="7"/>
      <c r="T8" s="7"/>
      <c r="U8" s="7"/>
      <c r="V8" s="7"/>
      <c r="W8" s="7"/>
    </row>
    <row r="9" spans="1:23" x14ac:dyDescent="0.25">
      <c r="A9">
        <v>2.4357239512855171E-2</v>
      </c>
      <c r="B9">
        <v>-1.0767627648489014E-2</v>
      </c>
      <c r="C9">
        <v>-0.12486427795874053</v>
      </c>
      <c r="D9">
        <v>1.6548762001010641E-2</v>
      </c>
      <c r="E9" s="6">
        <v>-1.7224409448818968E-2</v>
      </c>
      <c r="F9">
        <v>1.9547953573610277E-2</v>
      </c>
      <c r="G9">
        <v>2.7605901951451607E-2</v>
      </c>
      <c r="H9" s="23">
        <v>7.3164556962025326E-2</v>
      </c>
      <c r="I9">
        <v>4.7110552763818649E-3</v>
      </c>
      <c r="J9">
        <v>1.6348773841960535E-3</v>
      </c>
      <c r="M9" s="7" t="s">
        <v>60</v>
      </c>
      <c r="N9" s="7">
        <v>5.3521192678585331E-4</v>
      </c>
      <c r="O9" s="7">
        <v>1.4406428641376187E-3</v>
      </c>
      <c r="P9" s="7">
        <v>9.896660448444406E-4</v>
      </c>
      <c r="Q9" s="7">
        <v>1.1395412344246461E-3</v>
      </c>
      <c r="R9" s="7">
        <v>8.6431388246669164E-4</v>
      </c>
      <c r="S9" s="7">
        <f>VARP(covar!$F$2:$F$121)</f>
        <v>2.0498451563548338E-3</v>
      </c>
      <c r="T9" s="7"/>
      <c r="U9" s="7"/>
      <c r="V9" s="7"/>
      <c r="W9" s="7"/>
    </row>
    <row r="10" spans="1:23" x14ac:dyDescent="0.25">
      <c r="A10">
        <v>1.5059445178335542E-2</v>
      </c>
      <c r="B10">
        <v>0.10674157303370783</v>
      </c>
      <c r="C10">
        <v>-5.7692307692307779E-2</v>
      </c>
      <c r="D10">
        <v>4.0014912389710437E-2</v>
      </c>
      <c r="E10" s="6">
        <v>3.7055583375062692E-2</v>
      </c>
      <c r="F10">
        <v>-9.8861593768723902E-2</v>
      </c>
      <c r="G10">
        <v>-6.3455303381195038E-2</v>
      </c>
      <c r="H10" s="23">
        <v>-3.3026657230478852E-2</v>
      </c>
      <c r="I10">
        <v>-2.9071584870271953E-2</v>
      </c>
      <c r="J10">
        <v>4.8422198041349326E-2</v>
      </c>
      <c r="M10" s="7" t="s">
        <v>61</v>
      </c>
      <c r="N10" s="7">
        <v>1.0942095238421206E-3</v>
      </c>
      <c r="O10" s="7">
        <v>1.9726996345527381E-3</v>
      </c>
      <c r="P10" s="7">
        <v>9.7567802960396956E-4</v>
      </c>
      <c r="Q10" s="7">
        <v>9.5052621269115715E-4</v>
      </c>
      <c r="R10" s="7">
        <v>8.6850362061478619E-4</v>
      </c>
      <c r="S10" s="7">
        <v>1.0478137935654797E-3</v>
      </c>
      <c r="T10" s="7">
        <f>VARP(covar!$G$2:$G$121)</f>
        <v>3.2531234070934043E-3</v>
      </c>
      <c r="U10" s="7"/>
      <c r="V10" s="7"/>
      <c r="W10" s="7"/>
    </row>
    <row r="11" spans="1:23" x14ac:dyDescent="0.25">
      <c r="A11">
        <v>0.10541384695471101</v>
      </c>
      <c r="B11">
        <v>6.0279187817259289E-3</v>
      </c>
      <c r="C11">
        <v>0.10928242264647807</v>
      </c>
      <c r="D11">
        <v>5.7951965587286519E-2</v>
      </c>
      <c r="E11" s="6">
        <v>4.0077257363592383E-2</v>
      </c>
      <c r="F11">
        <v>1.5292553191489391E-2</v>
      </c>
      <c r="G11">
        <v>-5.3907022749752717E-2</v>
      </c>
      <c r="H11" s="23">
        <v>-4.9768236155159774E-2</v>
      </c>
      <c r="I11">
        <v>-2.9942047649710229E-2</v>
      </c>
      <c r="J11">
        <v>1.8422418266735883E-2</v>
      </c>
      <c r="M11" s="7" t="s">
        <v>53</v>
      </c>
      <c r="N11" s="7">
        <v>6.9204870974278647E-4</v>
      </c>
      <c r="O11" s="7">
        <v>1.5668902916594828E-3</v>
      </c>
      <c r="P11" s="7">
        <v>7.6797952444352302E-4</v>
      </c>
      <c r="Q11" s="7">
        <v>7.680253417696552E-4</v>
      </c>
      <c r="R11" s="7">
        <v>8.0865103373516133E-4</v>
      </c>
      <c r="S11" s="7">
        <v>8.4837882892110461E-4</v>
      </c>
      <c r="T11" s="7">
        <v>1.1475469556152349E-3</v>
      </c>
      <c r="U11" s="7">
        <f>VARP(covar!$H$2:$H$121)</f>
        <v>1.8667472496949225E-3</v>
      </c>
      <c r="V11" s="7"/>
      <c r="W11" s="7"/>
    </row>
    <row r="12" spans="1:23" x14ac:dyDescent="0.25">
      <c r="A12">
        <v>2.5429715093006788E-2</v>
      </c>
      <c r="B12">
        <v>0.13686534216335527</v>
      </c>
      <c r="C12">
        <v>7.1216617210680972E-3</v>
      </c>
      <c r="D12">
        <v>6.4829455613282072E-2</v>
      </c>
      <c r="E12" s="6">
        <v>7.4280408542247045E-2</v>
      </c>
      <c r="F12">
        <v>-2.7504911591355596E-2</v>
      </c>
      <c r="G12">
        <v>-3.5023523261892224E-2</v>
      </c>
      <c r="H12" s="23">
        <v>4.4929396662387676E-2</v>
      </c>
      <c r="I12">
        <v>3.0534351145038226E-2</v>
      </c>
      <c r="J12">
        <v>4.6878980891719831E-2</v>
      </c>
      <c r="M12" s="7" t="s">
        <v>62</v>
      </c>
      <c r="N12" s="7">
        <v>1.3312321594904869E-3</v>
      </c>
      <c r="O12" s="7">
        <v>3.3158703528788588E-3</v>
      </c>
      <c r="P12" s="7">
        <v>1.7423506285376292E-3</v>
      </c>
      <c r="Q12" s="7">
        <v>1.5907360323112673E-3</v>
      </c>
      <c r="R12" s="7">
        <v>4.2330480573333265E-4</v>
      </c>
      <c r="S12" s="7">
        <v>8.7408802200574084E-4</v>
      </c>
      <c r="T12" s="7">
        <v>8.54120325197943E-4</v>
      </c>
      <c r="U12" s="7">
        <v>9.5266702686220357E-4</v>
      </c>
      <c r="V12" s="7">
        <f>VARP(covar!$I$2:$I$121)</f>
        <v>3.2687292940757839E-3</v>
      </c>
      <c r="W12" s="7"/>
    </row>
    <row r="13" spans="1:23" ht="15.75" thickBot="1" x14ac:dyDescent="0.3">
      <c r="A13">
        <v>1.4006888633754292E-2</v>
      </c>
      <c r="B13">
        <v>6.4909847434119372E-2</v>
      </c>
      <c r="C13">
        <v>4.5374189746611643E-2</v>
      </c>
      <c r="D13">
        <v>-6.8943572337718043E-3</v>
      </c>
      <c r="E13" s="6">
        <v>4.2783059636992152E-2</v>
      </c>
      <c r="F13">
        <v>5.925925925925931E-2</v>
      </c>
      <c r="G13">
        <v>-3.1419284940411803E-2</v>
      </c>
      <c r="H13" s="23">
        <v>2.9729729729729575E-2</v>
      </c>
      <c r="I13">
        <v>3.1078904991948465E-2</v>
      </c>
      <c r="J13">
        <v>2.4336821611092746E-4</v>
      </c>
      <c r="M13" s="8" t="s">
        <v>63</v>
      </c>
      <c r="N13" s="8">
        <v>1.7949023421090944E-5</v>
      </c>
      <c r="O13" s="8">
        <v>2.0153277628267804E-3</v>
      </c>
      <c r="P13" s="8">
        <v>8.4932916558791839E-4</v>
      </c>
      <c r="Q13" s="8">
        <v>1.2648697573060307E-3</v>
      </c>
      <c r="R13" s="8">
        <v>9.4242537704465861E-4</v>
      </c>
      <c r="S13" s="8">
        <v>6.6434304135938582E-4</v>
      </c>
      <c r="T13" s="8">
        <v>1.0117553613475652E-3</v>
      </c>
      <c r="U13" s="8">
        <v>5.7997132295536285E-4</v>
      </c>
      <c r="V13" s="8">
        <v>7.6744683034511414E-4</v>
      </c>
      <c r="W13" s="8">
        <f>VARP(covar!$J$2:$J$121)</f>
        <v>2.6157570112833877E-3</v>
      </c>
    </row>
    <row r="14" spans="1:23" x14ac:dyDescent="0.25">
      <c r="A14">
        <v>-2.241847826086945E-2</v>
      </c>
      <c r="B14">
        <v>-8.2052617869236746E-2</v>
      </c>
      <c r="C14">
        <v>-4.0586245772266008E-2</v>
      </c>
      <c r="D14">
        <v>3.9196838620100413E-2</v>
      </c>
      <c r="E14" s="6">
        <v>1.0360547036883548E-2</v>
      </c>
      <c r="F14">
        <v>-3.1786395422759512E-3</v>
      </c>
      <c r="G14">
        <v>-0.10178970917225953</v>
      </c>
      <c r="H14" s="23">
        <v>-2.9109997613934596E-2</v>
      </c>
      <c r="I14">
        <v>2.7955645791035329E-2</v>
      </c>
      <c r="J14">
        <v>6.5693430656933336E-3</v>
      </c>
    </row>
    <row r="15" spans="1:23" x14ac:dyDescent="0.25">
      <c r="A15">
        <v>2.5480657864257452E-3</v>
      </c>
      <c r="B15">
        <v>6.6685584562996628E-2</v>
      </c>
      <c r="C15">
        <v>7.2855464159812103E-2</v>
      </c>
      <c r="D15">
        <v>8.8386433710174669E-3</v>
      </c>
      <c r="E15" s="6">
        <v>2.1328958162428205E-2</v>
      </c>
      <c r="F15">
        <v>3.1250000000000125E-2</v>
      </c>
      <c r="G15">
        <v>9.6513075965130812E-2</v>
      </c>
      <c r="H15" s="23">
        <v>-2.703366920619303E-3</v>
      </c>
      <c r="I15">
        <v>0</v>
      </c>
      <c r="J15">
        <v>0.23301909596325843</v>
      </c>
    </row>
    <row r="16" spans="1:23" ht="15.75" thickBot="1" x14ac:dyDescent="0.3">
      <c r="A16">
        <v>-1.571164510166358E-2</v>
      </c>
      <c r="B16">
        <v>-3.8042032455440453E-2</v>
      </c>
      <c r="C16">
        <v>-3.1763417305586079E-2</v>
      </c>
      <c r="D16">
        <v>1.0900570497147591E-2</v>
      </c>
      <c r="E16" s="6">
        <v>-5.8634538152610334E-2</v>
      </c>
      <c r="F16">
        <v>-1.9789734075448488E-2</v>
      </c>
      <c r="G16">
        <v>-5.6785917092549748E-4</v>
      </c>
      <c r="H16" s="23">
        <v>-1.7249876786594451E-3</v>
      </c>
      <c r="I16">
        <v>2.0814342145244677E-2</v>
      </c>
      <c r="J16">
        <v>-5.8615957655361595E-2</v>
      </c>
      <c r="M16" t="s">
        <v>68</v>
      </c>
    </row>
    <row r="17" spans="1:23" x14ac:dyDescent="0.25">
      <c r="A17">
        <v>-7.2065727699530527E-2</v>
      </c>
      <c r="B17">
        <v>-3.2632743362831854E-2</v>
      </c>
      <c r="C17">
        <v>1.2443438914027086E-2</v>
      </c>
      <c r="D17">
        <v>-2.6806409352010587E-2</v>
      </c>
      <c r="E17" s="6">
        <v>-5.8873720136518877E-2</v>
      </c>
      <c r="F17">
        <v>4.2271293375394321E-2</v>
      </c>
      <c r="G17">
        <v>3.409090909090897E-2</v>
      </c>
      <c r="H17" s="23">
        <v>2.6906936558874439E-2</v>
      </c>
      <c r="I17">
        <v>-0.10760529840750108</v>
      </c>
      <c r="J17">
        <v>-4.3107038733860896E-2</v>
      </c>
      <c r="M17" s="9"/>
      <c r="N17" s="9" t="s">
        <v>45</v>
      </c>
      <c r="O17" s="9" t="s">
        <v>56</v>
      </c>
      <c r="P17" s="9" t="s">
        <v>57</v>
      </c>
      <c r="Q17" s="9" t="s">
        <v>58</v>
      </c>
      <c r="R17" s="9" t="s">
        <v>59</v>
      </c>
      <c r="S17" s="9" t="s">
        <v>60</v>
      </c>
      <c r="T17" s="9" t="s">
        <v>61</v>
      </c>
      <c r="U17" s="9" t="s">
        <v>53</v>
      </c>
      <c r="V17" s="9" t="s">
        <v>62</v>
      </c>
      <c r="W17" s="9" t="s">
        <v>63</v>
      </c>
    </row>
    <row r="18" spans="1:23" x14ac:dyDescent="0.25">
      <c r="A18">
        <v>0.15886668353149508</v>
      </c>
      <c r="B18">
        <v>6.8896512292738826E-2</v>
      </c>
      <c r="C18">
        <v>0.15027932960893864</v>
      </c>
      <c r="D18">
        <v>-8.6983535259397241E-2</v>
      </c>
      <c r="E18" s="6">
        <v>5.5757026291931119E-2</v>
      </c>
      <c r="F18">
        <v>2.7239709443099232E-2</v>
      </c>
      <c r="G18">
        <v>3.4065934065934125E-2</v>
      </c>
      <c r="H18" s="23">
        <v>1.8509615384615288E-2</v>
      </c>
      <c r="I18">
        <v>7.838559039359554E-3</v>
      </c>
      <c r="J18">
        <v>-9.5756256800871558E-3</v>
      </c>
      <c r="M18" s="7" t="s">
        <v>45</v>
      </c>
      <c r="N18" s="64">
        <f>N4*(120/119)</f>
        <v>4.8022066613334488E-3</v>
      </c>
      <c r="O18" s="24">
        <v>2.5803986785635251E-3</v>
      </c>
      <c r="P18" s="24">
        <v>2.1277421058406984E-3</v>
      </c>
      <c r="Q18" s="24">
        <v>1.9512967486165148E-3</v>
      </c>
      <c r="R18" s="24">
        <v>7.68960877277086E-4</v>
      </c>
      <c r="S18" s="24">
        <v>5.3970950600254117E-4</v>
      </c>
      <c r="T18" s="24">
        <v>1.1034045618576005E-3</v>
      </c>
      <c r="U18" s="24">
        <v>6.9786424511877627E-4</v>
      </c>
      <c r="V18" s="24">
        <v>1.3424189843601548E-3</v>
      </c>
      <c r="W18" s="24">
        <v>1.8099855550679944E-5</v>
      </c>
    </row>
    <row r="19" spans="1:23" x14ac:dyDescent="0.25">
      <c r="A19">
        <v>1.3097576948264446E-2</v>
      </c>
      <c r="B19">
        <v>1.2837657127574134E-2</v>
      </c>
      <c r="C19">
        <v>-3.496843127731903E-2</v>
      </c>
      <c r="D19">
        <v>4.6387660201882765E-2</v>
      </c>
      <c r="E19" s="6">
        <v>-0.10304851867754396</v>
      </c>
      <c r="F19">
        <v>-5.8338243959929197E-2</v>
      </c>
      <c r="G19">
        <v>-1.1689691817215667E-2</v>
      </c>
      <c r="H19" s="23">
        <v>-4.3426953032806144E-2</v>
      </c>
      <c r="I19">
        <v>-5.675988747310938E-2</v>
      </c>
      <c r="J19">
        <v>2.263238848604705E-2</v>
      </c>
      <c r="M19" s="7" t="s">
        <v>56</v>
      </c>
      <c r="N19" s="24">
        <f>N5*(120/119)</f>
        <v>2.5803986785635251E-3</v>
      </c>
      <c r="O19" s="64">
        <f t="shared" ref="N19:W27" si="0">O5*(120/119)</f>
        <v>9.6151493611652469E-3</v>
      </c>
      <c r="P19" s="24">
        <v>3.2358826354001572E-3</v>
      </c>
      <c r="Q19" s="24">
        <v>4.4617394683387074E-3</v>
      </c>
      <c r="R19" s="24">
        <v>1.3808170195529815E-3</v>
      </c>
      <c r="S19" s="24">
        <v>1.4527491066933969E-3</v>
      </c>
      <c r="T19" s="24">
        <v>1.9892769424061222E-3</v>
      </c>
      <c r="U19" s="24">
        <v>1.5800574369675456E-3</v>
      </c>
      <c r="V19" s="24">
        <v>3.3437348096257398E-3</v>
      </c>
      <c r="W19" s="24">
        <v>2.0322632902454929E-3</v>
      </c>
    </row>
    <row r="20" spans="1:23" x14ac:dyDescent="0.25">
      <c r="A20">
        <v>7.9939668174962314E-2</v>
      </c>
      <c r="B20">
        <v>0.13651967256403491</v>
      </c>
      <c r="C20">
        <v>4.2778057372923894E-2</v>
      </c>
      <c r="D20">
        <v>5.5928896596574858E-2</v>
      </c>
      <c r="E20" s="6">
        <v>0.12302537099090476</v>
      </c>
      <c r="F20">
        <v>4.818523153942425E-2</v>
      </c>
      <c r="G20">
        <v>-3.9247311827957009E-2</v>
      </c>
      <c r="H20" s="23">
        <v>5.9955588452997768E-2</v>
      </c>
      <c r="I20">
        <v>3.7368421052631627E-2</v>
      </c>
      <c r="J20">
        <v>2.2131499785131094E-2</v>
      </c>
      <c r="M20" s="7" t="s">
        <v>57</v>
      </c>
      <c r="N20" s="24">
        <f t="shared" si="0"/>
        <v>2.1277421058406984E-3</v>
      </c>
      <c r="O20" s="24">
        <f t="shared" si="0"/>
        <v>3.2358826354001572E-3</v>
      </c>
      <c r="P20" s="64">
        <f t="shared" si="0"/>
        <v>5.4590126613838167E-3</v>
      </c>
      <c r="Q20" s="24">
        <v>2.4438367009709766E-3</v>
      </c>
      <c r="R20" s="24">
        <v>9.8054009886751488E-4</v>
      </c>
      <c r="S20" s="24">
        <v>9.9798256622968804E-4</v>
      </c>
      <c r="T20" s="24">
        <v>9.8387700464265841E-4</v>
      </c>
      <c r="U20" s="24">
        <v>7.7443313389262826E-4</v>
      </c>
      <c r="V20" s="24">
        <v>1.7569922304581135E-3</v>
      </c>
      <c r="W20" s="24">
        <v>8.5646638546680838E-4</v>
      </c>
    </row>
    <row r="21" spans="1:23" x14ac:dyDescent="0.25">
      <c r="A21">
        <v>-8.3599361532322392E-2</v>
      </c>
      <c r="B21">
        <v>2.9275092936802929E-2</v>
      </c>
      <c r="C21">
        <v>-4.9227799227799213E-2</v>
      </c>
      <c r="D21">
        <v>3.4387189488811275E-2</v>
      </c>
      <c r="E21" s="6">
        <v>4.0920716112532007E-2</v>
      </c>
      <c r="F21">
        <v>5.3731343283582008E-3</v>
      </c>
      <c r="G21">
        <v>-3.1337437045327488E-2</v>
      </c>
      <c r="H21" s="23">
        <v>-2.5605214152700055E-3</v>
      </c>
      <c r="I21">
        <v>-4.5662100456621051E-2</v>
      </c>
      <c r="J21">
        <v>2.4595333193189021E-2</v>
      </c>
      <c r="M21" s="7" t="s">
        <v>58</v>
      </c>
      <c r="N21" s="24">
        <f t="shared" si="0"/>
        <v>1.9512967486165148E-3</v>
      </c>
      <c r="O21" s="24">
        <f t="shared" si="0"/>
        <v>4.4617394683387074E-3</v>
      </c>
      <c r="P21" s="24">
        <f t="shared" si="0"/>
        <v>2.4438367009709766E-3</v>
      </c>
      <c r="Q21" s="64">
        <f t="shared" si="0"/>
        <v>8.318451399252455E-3</v>
      </c>
      <c r="R21" s="24">
        <v>1.1175367584840804E-3</v>
      </c>
      <c r="S21" s="24">
        <v>1.149117211184517E-3</v>
      </c>
      <c r="T21" s="24">
        <v>9.5851382792385591E-4</v>
      </c>
      <c r="U21" s="24">
        <v>7.7447933623830771E-4</v>
      </c>
      <c r="V21" s="24">
        <v>1.6041035619945552E-3</v>
      </c>
      <c r="W21" s="24">
        <v>1.275498914930451E-3</v>
      </c>
    </row>
    <row r="22" spans="1:23" x14ac:dyDescent="0.25">
      <c r="A22">
        <v>-3.3747006313955961E-2</v>
      </c>
      <c r="B22">
        <v>5.8916478555304734E-2</v>
      </c>
      <c r="C22">
        <v>-4.162436548223352E-2</v>
      </c>
      <c r="D22">
        <v>9.3579438324898359E-2</v>
      </c>
      <c r="E22" s="6">
        <v>3.2350532350532313E-2</v>
      </c>
      <c r="F22">
        <v>-1.1876484560570029E-2</v>
      </c>
      <c r="G22">
        <v>-2.0219526285384048E-2</v>
      </c>
      <c r="H22" s="23">
        <v>7.1645274212368729E-2</v>
      </c>
      <c r="I22">
        <v>3.1011873117136275E-2</v>
      </c>
      <c r="J22">
        <v>6.0935576528518644E-2</v>
      </c>
      <c r="M22" s="7" t="s">
        <v>59</v>
      </c>
      <c r="N22" s="24">
        <f t="shared" si="0"/>
        <v>7.68960877277086E-4</v>
      </c>
      <c r="O22" s="24">
        <f t="shared" si="0"/>
        <v>1.3808170195529815E-3</v>
      </c>
      <c r="P22" s="24">
        <f t="shared" si="0"/>
        <v>9.8054009886751488E-4</v>
      </c>
      <c r="Q22" s="24">
        <f t="shared" si="0"/>
        <v>1.1175367584840804E-3</v>
      </c>
      <c r="R22" s="64">
        <f t="shared" si="0"/>
        <v>2.0119096985188483E-3</v>
      </c>
      <c r="S22" s="24">
        <v>8.7157702433615961E-4</v>
      </c>
      <c r="T22" s="24">
        <v>8.7580197036785155E-4</v>
      </c>
      <c r="U22" s="24">
        <v>8.154464205732719E-4</v>
      </c>
      <c r="V22" s="24">
        <v>4.2686198897478922E-4</v>
      </c>
      <c r="W22" s="24">
        <v>9.5034491802822711E-4</v>
      </c>
    </row>
    <row r="23" spans="1:23" x14ac:dyDescent="0.25">
      <c r="A23">
        <v>7.2329878323569186E-2</v>
      </c>
      <c r="B23">
        <v>-0.10083137923683644</v>
      </c>
      <c r="C23">
        <v>-4.6610169491525376E-2</v>
      </c>
      <c r="D23">
        <v>4.1560798548094358E-2</v>
      </c>
      <c r="E23" s="6">
        <v>-5.6723522411741362E-2</v>
      </c>
      <c r="F23">
        <v>-9.6153846153846229E-3</v>
      </c>
      <c r="G23">
        <v>-0.12912735849056611</v>
      </c>
      <c r="H23" s="23">
        <v>-5.3571428571428589E-2</v>
      </c>
      <c r="I23">
        <v>3.575111722241317E-2</v>
      </c>
      <c r="J23">
        <v>-0.11661187391220269</v>
      </c>
      <c r="M23" s="7" t="s">
        <v>60</v>
      </c>
      <c r="N23" s="24">
        <f t="shared" si="0"/>
        <v>5.3970950600254117E-4</v>
      </c>
      <c r="O23" s="24">
        <f t="shared" si="0"/>
        <v>1.4527491066933969E-3</v>
      </c>
      <c r="P23" s="24">
        <f t="shared" si="0"/>
        <v>9.9798256622968804E-4</v>
      </c>
      <c r="Q23" s="24">
        <f t="shared" si="0"/>
        <v>1.149117211184517E-3</v>
      </c>
      <c r="R23" s="24">
        <f t="shared" si="0"/>
        <v>8.7157702433615961E-4</v>
      </c>
      <c r="S23" s="64">
        <f t="shared" si="0"/>
        <v>2.0670707459040341E-3</v>
      </c>
      <c r="T23" s="24">
        <v>1.0566189514946013E-3</v>
      </c>
      <c r="U23" s="24">
        <v>8.555080627775845E-4</v>
      </c>
      <c r="V23" s="24">
        <v>8.8143329950158742E-4</v>
      </c>
      <c r="W23" s="24">
        <v>6.6992575599265794E-4</v>
      </c>
    </row>
    <row r="24" spans="1:23" x14ac:dyDescent="0.25">
      <c r="A24">
        <v>-3.7402815717587752E-2</v>
      </c>
      <c r="B24">
        <v>9.8624940730203975E-2</v>
      </c>
      <c r="C24">
        <v>0.1388888888888889</v>
      </c>
      <c r="D24">
        <v>2.0473950165534015E-2</v>
      </c>
      <c r="E24" s="6">
        <v>9.3355761143818286E-2</v>
      </c>
      <c r="F24">
        <v>4.2475728155339978E-3</v>
      </c>
      <c r="G24">
        <v>-1.6926201760324982E-2</v>
      </c>
      <c r="H24" s="23">
        <v>2.1398987574781401E-2</v>
      </c>
      <c r="I24">
        <v>3.8333886491868606E-2</v>
      </c>
      <c r="J24">
        <v>3.896672504378286E-2</v>
      </c>
      <c r="M24" s="7" t="s">
        <v>61</v>
      </c>
      <c r="N24" s="24">
        <f t="shared" si="0"/>
        <v>1.1034045618576005E-3</v>
      </c>
      <c r="O24" s="24">
        <f t="shared" si="0"/>
        <v>1.9892769424061222E-3</v>
      </c>
      <c r="P24" s="24">
        <f t="shared" si="0"/>
        <v>9.8387700464265841E-4</v>
      </c>
      <c r="Q24" s="24">
        <f t="shared" si="0"/>
        <v>9.5851382792385591E-4</v>
      </c>
      <c r="R24" s="24">
        <f t="shared" si="0"/>
        <v>8.7580197036785155E-4</v>
      </c>
      <c r="S24" s="24">
        <f t="shared" si="0"/>
        <v>1.0566189514946013E-3</v>
      </c>
      <c r="T24" s="64">
        <f t="shared" si="0"/>
        <v>3.2804605785815839E-3</v>
      </c>
      <c r="U24" s="24">
        <v>1.1571902073430939E-3</v>
      </c>
      <c r="V24" s="24">
        <v>8.6129780692229538E-4</v>
      </c>
      <c r="W24" s="24">
        <v>1.0202575072412422E-3</v>
      </c>
    </row>
    <row r="25" spans="1:23" x14ac:dyDescent="0.25">
      <c r="A25">
        <v>2.7286618642217854E-2</v>
      </c>
      <c r="B25">
        <v>-2.1579628830395155E-4</v>
      </c>
      <c r="C25">
        <v>-6.439024390243904E-2</v>
      </c>
      <c r="D25">
        <v>-9.647400324425813E-3</v>
      </c>
      <c r="E25" s="6">
        <v>-3.846153846153901E-3</v>
      </c>
      <c r="F25">
        <v>-5.5589123867069483E-2</v>
      </c>
      <c r="G25">
        <v>0.10055096418732788</v>
      </c>
      <c r="H25" s="23">
        <v>1.2164902004956051E-2</v>
      </c>
      <c r="I25">
        <v>-1.2466038037398132E-2</v>
      </c>
      <c r="J25">
        <v>-3.2026970080067489E-2</v>
      </c>
      <c r="M25" s="7" t="s">
        <v>53</v>
      </c>
      <c r="N25" s="24">
        <f t="shared" si="0"/>
        <v>6.9786424511877627E-4</v>
      </c>
      <c r="O25" s="24">
        <f t="shared" si="0"/>
        <v>1.5800574369675456E-3</v>
      </c>
      <c r="P25" s="24">
        <f t="shared" si="0"/>
        <v>7.7443313389262826E-4</v>
      </c>
      <c r="Q25" s="24">
        <f t="shared" si="0"/>
        <v>7.7447933623830771E-4</v>
      </c>
      <c r="R25" s="24">
        <f t="shared" si="0"/>
        <v>8.154464205732719E-4</v>
      </c>
      <c r="S25" s="24">
        <f t="shared" si="0"/>
        <v>8.555080627775845E-4</v>
      </c>
      <c r="T25" s="24">
        <f t="shared" si="0"/>
        <v>1.1571902073430939E-3</v>
      </c>
      <c r="U25" s="64">
        <f t="shared" si="0"/>
        <v>1.882434201373031E-3</v>
      </c>
      <c r="V25" s="24">
        <v>9.6067263212995318E-4</v>
      </c>
      <c r="W25" s="24">
        <v>5.848450315516264E-4</v>
      </c>
    </row>
    <row r="26" spans="1:23" x14ac:dyDescent="0.25">
      <c r="A26">
        <v>-4.0373990650234767E-3</v>
      </c>
      <c r="B26">
        <v>0.18001295057198369</v>
      </c>
      <c r="C26">
        <v>-0.14807090719499477</v>
      </c>
      <c r="D26">
        <v>0.108103448275862</v>
      </c>
      <c r="E26" s="6">
        <v>3.8223938223938304E-2</v>
      </c>
      <c r="F26">
        <v>2.6231605886116338E-2</v>
      </c>
      <c r="G26">
        <v>0.10075093867334164</v>
      </c>
      <c r="H26" s="23">
        <v>2.8043623414199824E-2</v>
      </c>
      <c r="I26">
        <v>-6.1336785887684077E-2</v>
      </c>
      <c r="J26">
        <v>0.11710927296473668</v>
      </c>
      <c r="M26" s="7" t="s">
        <v>62</v>
      </c>
      <c r="N26" s="24">
        <f t="shared" si="0"/>
        <v>1.3424189843601548E-3</v>
      </c>
      <c r="O26" s="24">
        <f t="shared" si="0"/>
        <v>3.3437348096257398E-3</v>
      </c>
      <c r="P26" s="24">
        <f t="shared" si="0"/>
        <v>1.7569922304581135E-3</v>
      </c>
      <c r="Q26" s="24">
        <f t="shared" si="0"/>
        <v>1.6041035619945552E-3</v>
      </c>
      <c r="R26" s="24">
        <f t="shared" si="0"/>
        <v>4.2686198897478922E-4</v>
      </c>
      <c r="S26" s="24">
        <f t="shared" si="0"/>
        <v>8.8143329950158742E-4</v>
      </c>
      <c r="T26" s="24">
        <f t="shared" si="0"/>
        <v>8.6129780692229538E-4</v>
      </c>
      <c r="U26" s="24">
        <f t="shared" si="0"/>
        <v>9.6067263212995318E-4</v>
      </c>
      <c r="V26" s="64">
        <f t="shared" si="0"/>
        <v>3.2961976074713786E-3</v>
      </c>
      <c r="W26" s="24">
        <v>7.7389596337322432E-4</v>
      </c>
    </row>
    <row r="27" spans="1:23" ht="15.75" thickBot="1" x14ac:dyDescent="0.3">
      <c r="A27">
        <v>-4.4804779176445672E-3</v>
      </c>
      <c r="B27">
        <v>7.6275836839217154E-2</v>
      </c>
      <c r="C27">
        <v>-2.6927784577723348E-2</v>
      </c>
      <c r="D27">
        <v>2.3339038431617503E-4</v>
      </c>
      <c r="E27" s="6">
        <v>-2.9750836742284065E-3</v>
      </c>
      <c r="F27">
        <v>1.4339152119700776E-2</v>
      </c>
      <c r="G27">
        <v>3.0130756111427012E-2</v>
      </c>
      <c r="H27" s="23">
        <v>1.1907339250920206E-2</v>
      </c>
      <c r="I27">
        <v>1.8103448275862018E-2</v>
      </c>
      <c r="J27">
        <v>-4.8713951675759939E-2</v>
      </c>
      <c r="M27" s="8" t="s">
        <v>63</v>
      </c>
      <c r="N27" s="65">
        <f t="shared" si="0"/>
        <v>1.8099855550679944E-5</v>
      </c>
      <c r="O27" s="65">
        <f t="shared" si="0"/>
        <v>2.0322632902454929E-3</v>
      </c>
      <c r="P27" s="65">
        <f t="shared" si="0"/>
        <v>8.5646638546680838E-4</v>
      </c>
      <c r="Q27" s="65">
        <f t="shared" si="0"/>
        <v>1.275498914930451E-3</v>
      </c>
      <c r="R27" s="65">
        <f t="shared" si="0"/>
        <v>9.5034491802822711E-4</v>
      </c>
      <c r="S27" s="65">
        <f t="shared" si="0"/>
        <v>6.6992575599265794E-4</v>
      </c>
      <c r="T27" s="65">
        <f t="shared" si="0"/>
        <v>1.0202575072412422E-3</v>
      </c>
      <c r="U27" s="65">
        <f t="shared" si="0"/>
        <v>5.848450315516264E-4</v>
      </c>
      <c r="V27" s="65">
        <f t="shared" si="0"/>
        <v>7.7389596337322432E-4</v>
      </c>
      <c r="W27" s="66">
        <f t="shared" si="0"/>
        <v>2.6377381626387104E-3</v>
      </c>
    </row>
    <row r="28" spans="1:23" x14ac:dyDescent="0.25">
      <c r="A28">
        <v>-4.3934847835405001E-2</v>
      </c>
      <c r="B28">
        <v>-1.7335146159075512E-2</v>
      </c>
      <c r="C28">
        <v>-5.5345911949685585E-2</v>
      </c>
      <c r="D28">
        <v>0.11091234347048316</v>
      </c>
      <c r="E28" s="6">
        <v>-1.5665796344647452E-2</v>
      </c>
      <c r="F28">
        <v>4.9170251997542628E-3</v>
      </c>
      <c r="G28">
        <v>-4.8565121412803669E-2</v>
      </c>
      <c r="H28" s="23">
        <v>-3.8296961916987574E-2</v>
      </c>
      <c r="I28">
        <v>2.8450465707027937E-2</v>
      </c>
      <c r="J28">
        <v>2.4989758295780394E-2</v>
      </c>
    </row>
    <row r="29" spans="1:23" x14ac:dyDescent="0.25">
      <c r="A29">
        <v>2.0847343644922658E-2</v>
      </c>
      <c r="B29">
        <v>5.8111380145278439E-2</v>
      </c>
      <c r="C29">
        <v>2.729693741677764E-2</v>
      </c>
      <c r="D29">
        <v>2.3384443044178218E-2</v>
      </c>
      <c r="E29" s="6">
        <v>6.0629026146267577E-3</v>
      </c>
      <c r="F29">
        <v>2.4464831804280824E-3</v>
      </c>
      <c r="G29">
        <v>1.6241299303944384E-2</v>
      </c>
      <c r="H29" s="23">
        <v>1.5572858731924264E-2</v>
      </c>
      <c r="I29">
        <v>0.12876667215544213</v>
      </c>
      <c r="J29">
        <v>3.6570743405275746E-2</v>
      </c>
    </row>
    <row r="30" spans="1:23" x14ac:dyDescent="0.25">
      <c r="A30">
        <v>-7.6855511638120336E-2</v>
      </c>
      <c r="B30">
        <v>-3.6776724419745013E-2</v>
      </c>
      <c r="C30">
        <v>-9.3972780298120506E-2</v>
      </c>
      <c r="D30">
        <v>-5.8288294451665751E-2</v>
      </c>
      <c r="E30" s="6">
        <v>-4.0301318267419971E-2</v>
      </c>
      <c r="F30">
        <v>4.9420378279438605E-2</v>
      </c>
      <c r="G30">
        <v>-5.7077625570776259E-2</v>
      </c>
      <c r="H30" s="23">
        <v>-6.790799561883902E-2</v>
      </c>
      <c r="I30">
        <v>-1.5609044493070653E-2</v>
      </c>
      <c r="J30">
        <v>-2.9689608636977043E-2</v>
      </c>
    </row>
    <row r="31" spans="1:23" x14ac:dyDescent="0.25">
      <c r="A31">
        <v>-9.5147478591815294E-4</v>
      </c>
      <c r="B31">
        <v>2.0872221279484082E-2</v>
      </c>
      <c r="C31">
        <v>5.4363376251788255E-2</v>
      </c>
      <c r="D31">
        <v>-3.4871049763895252E-3</v>
      </c>
      <c r="E31" s="6">
        <v>1.2951334379905741E-2</v>
      </c>
      <c r="F31">
        <v>-1.6279069767441721E-2</v>
      </c>
      <c r="G31">
        <v>-7.8692493946730634E-3</v>
      </c>
      <c r="H31" s="23">
        <v>2.4676850763807389E-2</v>
      </c>
      <c r="I31">
        <v>-3.452874925903969E-2</v>
      </c>
      <c r="J31">
        <v>7.3514802304789299E-3</v>
      </c>
    </row>
    <row r="32" spans="1:23" x14ac:dyDescent="0.25">
      <c r="A32">
        <v>-6.0238095238095264E-2</v>
      </c>
      <c r="B32">
        <v>-4.4215425531914841E-2</v>
      </c>
      <c r="C32">
        <v>-5.2238805970149224E-2</v>
      </c>
      <c r="D32">
        <v>1.7933950572282628E-2</v>
      </c>
      <c r="E32" s="6">
        <v>5.3080201472297597E-2</v>
      </c>
      <c r="F32">
        <v>3.4278959810874601E-2</v>
      </c>
      <c r="G32">
        <v>0.10738255033557034</v>
      </c>
      <c r="H32" s="23">
        <v>1.6513761467889881E-2</v>
      </c>
      <c r="I32">
        <v>-0.12831926323868006</v>
      </c>
      <c r="J32">
        <v>0.1041420118343194</v>
      </c>
    </row>
    <row r="33" spans="1:10" x14ac:dyDescent="0.25">
      <c r="A33">
        <v>5.6245249556625257E-2</v>
      </c>
      <c r="B33">
        <v>-6.3826086956521769E-2</v>
      </c>
      <c r="C33">
        <v>9.3056549749463049E-2</v>
      </c>
      <c r="D33">
        <v>-2.6856692687817804E-2</v>
      </c>
      <c r="E33" s="6">
        <v>1.4348785871964701E-2</v>
      </c>
      <c r="F33">
        <v>7.4285714285713721E-3</v>
      </c>
      <c r="G33">
        <v>6.9972451790633786E-2</v>
      </c>
      <c r="H33" s="23">
        <v>0.10153429602888087</v>
      </c>
      <c r="I33">
        <v>2.5004402183483036E-2</v>
      </c>
      <c r="J33">
        <v>3.5727045373348133E-3</v>
      </c>
    </row>
    <row r="34" spans="1:10" x14ac:dyDescent="0.25">
      <c r="A34">
        <v>0.14176061405612866</v>
      </c>
      <c r="B34">
        <v>-8.3596507523684884E-3</v>
      </c>
      <c r="C34">
        <v>5.1080550098231904E-2</v>
      </c>
      <c r="D34">
        <v>0.13806299676184863</v>
      </c>
      <c r="E34" s="6">
        <v>8.9952847297787464E-2</v>
      </c>
      <c r="F34">
        <v>3.9705048213272993E-3</v>
      </c>
      <c r="G34">
        <v>2.9351184346034846E-2</v>
      </c>
      <c r="H34" s="23">
        <v>1.2290045063499031E-3</v>
      </c>
      <c r="I34">
        <v>3.7965985225906218E-2</v>
      </c>
      <c r="J34">
        <v>-8.365966536133836E-3</v>
      </c>
    </row>
    <row r="35" spans="1:10" x14ac:dyDescent="0.25">
      <c r="A35">
        <v>7.1218487394957994E-2</v>
      </c>
      <c r="B35">
        <v>-7.3248407643312169E-2</v>
      </c>
      <c r="C35">
        <v>3.8006230529594981E-2</v>
      </c>
      <c r="D35">
        <v>0.1240300051733058</v>
      </c>
      <c r="E35" s="6">
        <v>7.1547420965058312E-2</v>
      </c>
      <c r="F35">
        <v>4.5762711864406912E-2</v>
      </c>
      <c r="G35">
        <v>-6.0530265132566152E-2</v>
      </c>
      <c r="H35" s="23">
        <v>2.7823240589198023E-2</v>
      </c>
      <c r="I35">
        <v>5.9417411453161262E-2</v>
      </c>
      <c r="J35">
        <v>6.426135343744388E-2</v>
      </c>
    </row>
    <row r="36" spans="1:10" x14ac:dyDescent="0.25">
      <c r="A36">
        <v>-1.647381839576394E-2</v>
      </c>
      <c r="B36">
        <v>2.162927026480696E-2</v>
      </c>
      <c r="C36">
        <v>7.2028811524610442E-3</v>
      </c>
      <c r="D36">
        <v>2.6349096766770295E-2</v>
      </c>
      <c r="E36" s="6">
        <v>2.5465838509316777E-2</v>
      </c>
      <c r="F36">
        <v>8.6439762290653772E-3</v>
      </c>
      <c r="G36">
        <v>4.1001064962726277E-2</v>
      </c>
      <c r="H36" s="23">
        <v>-9.355095541401251E-3</v>
      </c>
      <c r="I36">
        <v>3.9056397437900327E-2</v>
      </c>
      <c r="J36">
        <v>8.028335301062571E-2</v>
      </c>
    </row>
    <row r="37" spans="1:10" x14ac:dyDescent="0.25">
      <c r="A37">
        <v>-1.7946161515453612E-2</v>
      </c>
      <c r="B37">
        <v>-1.1278195488721811E-2</v>
      </c>
      <c r="C37">
        <v>-5.363528009535163E-2</v>
      </c>
      <c r="D37">
        <v>2.3374439461883337E-2</v>
      </c>
      <c r="E37" s="6">
        <v>5.6329497274379144E-2</v>
      </c>
      <c r="F37">
        <v>3.053026245313319E-2</v>
      </c>
      <c r="G37">
        <v>-5.8312020460358084E-2</v>
      </c>
      <c r="H37" s="23">
        <v>2.3508137432187954E-2</v>
      </c>
      <c r="I37">
        <v>-4.3301759133964855E-2</v>
      </c>
      <c r="J37">
        <v>-2.3419203747072378E-3</v>
      </c>
    </row>
    <row r="38" spans="1:10" x14ac:dyDescent="0.25">
      <c r="A38">
        <v>7.5532994923857844E-2</v>
      </c>
      <c r="B38">
        <v>5.0030018010806483E-2</v>
      </c>
      <c r="C38">
        <v>3.5264483627204059E-2</v>
      </c>
      <c r="D38">
        <v>6.6056854904967974E-2</v>
      </c>
      <c r="E38" s="6">
        <v>5.733944954127299E-4</v>
      </c>
      <c r="F38">
        <v>-7.796257796257723E-3</v>
      </c>
      <c r="G38">
        <v>1.3579576317218903E-2</v>
      </c>
      <c r="H38" s="23">
        <v>1.4134275618374537E-2</v>
      </c>
      <c r="I38">
        <v>-4.6676096181046768E-2</v>
      </c>
      <c r="J38">
        <v>-3.3020344287949914E-2</v>
      </c>
    </row>
    <row r="39" spans="1:10" x14ac:dyDescent="0.25">
      <c r="A39">
        <v>4.7196526335661695E-3</v>
      </c>
      <c r="B39">
        <v>5.5269677911187181E-3</v>
      </c>
      <c r="C39">
        <v>-4.7445255474452622E-2</v>
      </c>
      <c r="D39">
        <v>-4.906746133689556E-2</v>
      </c>
      <c r="E39" s="6">
        <v>-1.4899713467048598E-2</v>
      </c>
      <c r="F39">
        <v>-2.5144054478784726E-2</v>
      </c>
      <c r="G39">
        <v>-3.8585209003215375E-2</v>
      </c>
      <c r="H39" s="23">
        <v>-2.1293070073557768E-2</v>
      </c>
      <c r="I39">
        <v>3.4619188921859688E-3</v>
      </c>
      <c r="J39">
        <v>-2.8645411878944749E-2</v>
      </c>
    </row>
    <row r="40" spans="1:10" x14ac:dyDescent="0.25">
      <c r="A40">
        <v>-3.6828260052611819E-2</v>
      </c>
      <c r="B40">
        <v>4.0371493555724086E-2</v>
      </c>
      <c r="C40">
        <v>-3.7037037037037042E-2</v>
      </c>
      <c r="D40">
        <v>2.4205748865355464E-2</v>
      </c>
      <c r="E40" s="6">
        <v>3.1122745782431651E-2</v>
      </c>
      <c r="F40">
        <v>3.6002149382052755E-2</v>
      </c>
      <c r="G40">
        <v>1.2263099219620894E-2</v>
      </c>
      <c r="H40" s="23">
        <v>-5.1424050632912404E-3</v>
      </c>
      <c r="I40">
        <v>3.1706916379168719E-2</v>
      </c>
      <c r="J40">
        <v>5.2649116961012939E-2</v>
      </c>
    </row>
    <row r="41" spans="1:10" x14ac:dyDescent="0.25">
      <c r="A41">
        <v>1.7557549746391615E-3</v>
      </c>
      <c r="B41">
        <v>8.8176352705410757E-2</v>
      </c>
      <c r="C41">
        <v>0.12400530503978775</v>
      </c>
      <c r="D41">
        <v>5.9664486178518689E-2</v>
      </c>
      <c r="E41" s="6">
        <v>7.1650211565585306E-2</v>
      </c>
      <c r="F41">
        <v>8.7136929460580895E-2</v>
      </c>
      <c r="G41">
        <v>4.7356828193832565E-2</v>
      </c>
      <c r="H41" s="23">
        <v>2.5248508946322131E-2</v>
      </c>
      <c r="I41">
        <v>8.296178343949058E-2</v>
      </c>
      <c r="J41">
        <v>5.2073440962329839E-2</v>
      </c>
    </row>
    <row r="42" spans="1:10" x14ac:dyDescent="0.25">
      <c r="A42">
        <v>5.3748782862706873E-2</v>
      </c>
      <c r="B42">
        <v>8.2035827892181459E-2</v>
      </c>
      <c r="C42">
        <v>3.7168141592920298E-2</v>
      </c>
      <c r="D42">
        <v>5.5857021954497925E-2</v>
      </c>
      <c r="E42" s="6">
        <v>4.6854435377731006E-2</v>
      </c>
      <c r="F42">
        <v>1.5267175572519097E-2</v>
      </c>
      <c r="G42">
        <v>4.9947423764458432E-2</v>
      </c>
      <c r="H42" s="23">
        <v>-1.3185960829939882E-2</v>
      </c>
      <c r="I42">
        <v>6.8666372592265865E-2</v>
      </c>
      <c r="J42">
        <v>5.2204001805325695E-2</v>
      </c>
    </row>
    <row r="43" spans="1:10" x14ac:dyDescent="0.25">
      <c r="A43">
        <v>1.8850489743115931E-2</v>
      </c>
      <c r="B43">
        <v>-3.5587188612098064E-3</v>
      </c>
      <c r="C43">
        <v>7.0534698521046768E-2</v>
      </c>
      <c r="D43">
        <v>-6.0964684803621133E-2</v>
      </c>
      <c r="E43" s="6">
        <v>4.274578828262373E-3</v>
      </c>
      <c r="F43">
        <v>-6.1090225563910977E-3</v>
      </c>
      <c r="G43">
        <v>-6.9604406609914904E-2</v>
      </c>
      <c r="H43" s="23">
        <v>-3.7138927097661631E-2</v>
      </c>
      <c r="I43">
        <v>-1.3346175013759122E-2</v>
      </c>
      <c r="J43">
        <v>8.5787818129826783E-3</v>
      </c>
    </row>
    <row r="44" spans="1:10" x14ac:dyDescent="0.25">
      <c r="A44">
        <v>-4.7705423544349763E-2</v>
      </c>
      <c r="B44">
        <v>1.0559006211180008E-2</v>
      </c>
      <c r="C44">
        <v>-5.3134962805526792E-3</v>
      </c>
      <c r="D44">
        <v>-0.12954408515766211</v>
      </c>
      <c r="E44" s="6">
        <v>-5.6835252879318884E-2</v>
      </c>
      <c r="F44">
        <v>-3.7825059101654042E-3</v>
      </c>
      <c r="G44">
        <v>-8.073196986006459E-2</v>
      </c>
      <c r="H44" s="23">
        <v>1.6530612244898005E-2</v>
      </c>
      <c r="I44">
        <v>2.4543299400362643E-2</v>
      </c>
      <c r="J44">
        <v>1.4885171533881443E-2</v>
      </c>
    </row>
    <row r="45" spans="1:10" x14ac:dyDescent="0.25">
      <c r="A45">
        <v>9.1238095238095215E-2</v>
      </c>
      <c r="B45">
        <v>-3.8414259373079289E-2</v>
      </c>
      <c r="C45">
        <v>9.508547008547015E-2</v>
      </c>
      <c r="D45">
        <v>-6.5470696815874613E-2</v>
      </c>
      <c r="E45" s="6">
        <v>2.867002920095562E-2</v>
      </c>
      <c r="F45">
        <v>3.1798766018035031E-2</v>
      </c>
      <c r="G45">
        <v>6.908665105386437E-2</v>
      </c>
      <c r="H45" s="23">
        <v>5.5812085926520802E-2</v>
      </c>
      <c r="I45">
        <v>2.8855315094596497E-2</v>
      </c>
      <c r="J45">
        <v>1.1174745076127911E-2</v>
      </c>
    </row>
    <row r="46" spans="1:10" x14ac:dyDescent="0.25">
      <c r="A46">
        <v>-3.5782859137720321E-2</v>
      </c>
      <c r="B46">
        <v>3.5155001597954663E-2</v>
      </c>
      <c r="C46">
        <v>4.3902439024390179E-3</v>
      </c>
      <c r="D46">
        <v>0.23146719338312452</v>
      </c>
      <c r="E46" s="6">
        <v>0.10606451612903224</v>
      </c>
      <c r="F46">
        <v>7.5436982520699206E-2</v>
      </c>
      <c r="G46">
        <v>-1.6429353778751408E-2</v>
      </c>
      <c r="H46" s="23">
        <v>7.7010838562464282E-2</v>
      </c>
      <c r="I46">
        <v>2.8442915729593749E-2</v>
      </c>
      <c r="J46">
        <v>7.9569001243265713E-2</v>
      </c>
    </row>
    <row r="47" spans="1:10" x14ac:dyDescent="0.25">
      <c r="A47">
        <v>-3.4757422157856654E-2</v>
      </c>
      <c r="B47">
        <v>-4.43037974683545E-2</v>
      </c>
      <c r="C47">
        <v>4.0310830500242929E-2</v>
      </c>
      <c r="D47">
        <v>0.14560673650443592</v>
      </c>
      <c r="E47" s="6">
        <v>9.682687820811943E-2</v>
      </c>
      <c r="F47">
        <v>7.4422583404619422E-2</v>
      </c>
      <c r="G47">
        <v>7.2383073496658686E-3</v>
      </c>
      <c r="H47" s="23">
        <v>-6.7090395480226437E-3</v>
      </c>
      <c r="I47">
        <v>-7.7180344738873169E-2</v>
      </c>
      <c r="J47">
        <v>-6.1420345489443884E-3</v>
      </c>
    </row>
    <row r="48" spans="1:10" x14ac:dyDescent="0.25">
      <c r="A48">
        <v>-2.0255063765941453E-2</v>
      </c>
      <c r="B48">
        <v>-3.6343078662574704E-2</v>
      </c>
      <c r="C48">
        <v>-2.6610644257703091E-2</v>
      </c>
      <c r="D48">
        <v>-8.5841792089604504E-2</v>
      </c>
      <c r="E48" s="6">
        <v>4.4671346522016774E-3</v>
      </c>
      <c r="F48">
        <v>1.1146496815286528E-2</v>
      </c>
      <c r="G48">
        <v>-2.2664455500276404E-2</v>
      </c>
      <c r="H48" s="23">
        <v>6.4521862779950284E-2</v>
      </c>
      <c r="I48">
        <v>-3.0108725954836865E-2</v>
      </c>
      <c r="J48">
        <v>-2.7037466203167354E-2</v>
      </c>
    </row>
    <row r="49" spans="1:10" x14ac:dyDescent="0.25">
      <c r="A49">
        <v>-0.16615620214395099</v>
      </c>
      <c r="B49">
        <v>9.2189071404626937E-3</v>
      </c>
      <c r="C49">
        <v>2.2541966426858458E-2</v>
      </c>
      <c r="D49">
        <v>-5.1115152675409239E-2</v>
      </c>
      <c r="E49" s="6">
        <v>7.4121135112240879E-3</v>
      </c>
      <c r="F49">
        <v>-1.1811023622047133E-2</v>
      </c>
      <c r="G49">
        <v>-4.2986425339366405E-2</v>
      </c>
      <c r="H49" s="23">
        <v>-7.8477208215060757E-3</v>
      </c>
      <c r="I49">
        <v>1.2647312446105138E-2</v>
      </c>
      <c r="J49">
        <v>5.0813815005954791E-2</v>
      </c>
    </row>
    <row r="50" spans="1:10" x14ac:dyDescent="0.25">
      <c r="A50">
        <v>0.10835629017447196</v>
      </c>
      <c r="B50">
        <v>-1.6110280684271696E-2</v>
      </c>
      <c r="C50">
        <v>-0.20872420262664163</v>
      </c>
      <c r="D50">
        <v>-7.0463028346615553E-2</v>
      </c>
      <c r="E50" s="6">
        <v>-9.0393104898044932E-2</v>
      </c>
      <c r="F50">
        <v>-3.8645418326693319E-2</v>
      </c>
      <c r="G50">
        <v>2.7777777777777707E-2</v>
      </c>
      <c r="H50" s="23">
        <v>-0.10451026590373613</v>
      </c>
      <c r="I50">
        <v>-5.5350553505534937E-2</v>
      </c>
      <c r="J50">
        <v>-8.5253746379549133E-2</v>
      </c>
    </row>
    <row r="51" spans="1:10" x14ac:dyDescent="0.25">
      <c r="A51">
        <v>-4.826014913007453E-2</v>
      </c>
      <c r="B51">
        <v>1.8906144496961468E-2</v>
      </c>
      <c r="C51">
        <v>-4.7421458209839992E-2</v>
      </c>
      <c r="D51">
        <v>-0.14992674588963045</v>
      </c>
      <c r="E51" s="6">
        <v>1.6639704183036719E-2</v>
      </c>
      <c r="F51">
        <v>-9.1172813924574742E-3</v>
      </c>
      <c r="G51">
        <v>-3.2777458309373217E-2</v>
      </c>
      <c r="H51" s="23">
        <v>1.1651945123097114E-2</v>
      </c>
      <c r="I51">
        <v>-9.4651442307691624E-3</v>
      </c>
      <c r="J51">
        <v>1.9686123348017521E-2</v>
      </c>
    </row>
    <row r="52" spans="1:10" x14ac:dyDescent="0.25">
      <c r="A52">
        <v>-3.6779107725789004E-2</v>
      </c>
      <c r="B52">
        <v>8.2339297548045046E-2</v>
      </c>
      <c r="C52">
        <v>6.0360920970752886E-2</v>
      </c>
      <c r="D52">
        <v>-2.5022341376228698E-2</v>
      </c>
      <c r="E52" s="6">
        <v>3.0688792907479005E-2</v>
      </c>
      <c r="F52">
        <v>4.7678795483061504E-2</v>
      </c>
      <c r="G52">
        <v>-6.0642092746730054E-2</v>
      </c>
      <c r="H52" s="23">
        <v>5.8703325283299343E-2</v>
      </c>
      <c r="I52">
        <v>9.5555892613377134E-3</v>
      </c>
      <c r="J52">
        <v>-2.7946537059538184E-2</v>
      </c>
    </row>
    <row r="53" spans="1:10" x14ac:dyDescent="0.25">
      <c r="A53">
        <v>4.835065521915953E-2</v>
      </c>
      <c r="B53">
        <v>5.0665850298484652E-2</v>
      </c>
      <c r="C53">
        <v>5.1056338028169078E-2</v>
      </c>
      <c r="D53">
        <v>0.15929029723713489</v>
      </c>
      <c r="E53" s="6">
        <v>6.8372298191442304E-2</v>
      </c>
      <c r="F53">
        <v>-3.2734530938123764E-2</v>
      </c>
      <c r="G53">
        <v>-3.9240506329113987E-2</v>
      </c>
      <c r="H53" s="23">
        <v>-3.7550447446920522E-2</v>
      </c>
      <c r="I53">
        <v>-2.8395432692307699E-2</v>
      </c>
      <c r="J53">
        <v>0.10041666666666672</v>
      </c>
    </row>
    <row r="54" spans="1:10" x14ac:dyDescent="0.25">
      <c r="A54">
        <v>6.896551724137937E-3</v>
      </c>
      <c r="B54">
        <v>9.3240093240093327E-3</v>
      </c>
      <c r="C54">
        <v>4.7459519821328948E-2</v>
      </c>
      <c r="D54">
        <v>-7.8217654035127315E-2</v>
      </c>
      <c r="E54" s="6">
        <v>-4.3352601156069542E-3</v>
      </c>
      <c r="F54">
        <v>-2.7238959966983084E-2</v>
      </c>
      <c r="G54">
        <v>-2.1739130434782615E-2</v>
      </c>
      <c r="H54" s="23">
        <v>-1.4949863263445766E-2</v>
      </c>
      <c r="I54">
        <v>1.5153858048554259E-2</v>
      </c>
      <c r="J54">
        <v>-4.2029534267322963E-2</v>
      </c>
    </row>
    <row r="55" spans="1:10" x14ac:dyDescent="0.25">
      <c r="A55">
        <v>-0.12863869863013694</v>
      </c>
      <c r="B55">
        <v>-0.10681293302540414</v>
      </c>
      <c r="C55">
        <v>-7.356076759061847E-2</v>
      </c>
      <c r="D55">
        <v>-8.5161132214188594E-3</v>
      </c>
      <c r="E55" s="6">
        <v>-4.6029442255857332E-2</v>
      </c>
      <c r="F55">
        <v>-8.6126431904963982E-2</v>
      </c>
      <c r="G55">
        <v>-9.7643097643097601E-2</v>
      </c>
      <c r="H55" s="23">
        <v>-7.9400333148250957E-2</v>
      </c>
      <c r="I55">
        <v>-0.10281797410510292</v>
      </c>
      <c r="J55">
        <v>-7.1146245059289358E-3</v>
      </c>
    </row>
    <row r="56" spans="1:10" x14ac:dyDescent="0.25">
      <c r="A56">
        <v>-2.7020388111029265E-2</v>
      </c>
      <c r="B56">
        <v>-5.2521008403361345E-2</v>
      </c>
      <c r="C56">
        <v>3.3371691599539809E-2</v>
      </c>
      <c r="D56">
        <v>5.4316257801396477E-2</v>
      </c>
      <c r="E56" s="6">
        <v>6.3464464246902885E-2</v>
      </c>
      <c r="F56">
        <v>-9.2850510677808407E-3</v>
      </c>
      <c r="G56">
        <v>6.8656716417910435E-2</v>
      </c>
      <c r="H56" s="23">
        <v>8.3634901487736155E-2</v>
      </c>
      <c r="I56">
        <v>1.1544991511035649E-2</v>
      </c>
      <c r="J56">
        <v>-8.744692144373678E-2</v>
      </c>
    </row>
    <row r="57" spans="1:10" x14ac:dyDescent="0.25">
      <c r="A57">
        <v>0.17571320373643021</v>
      </c>
      <c r="B57">
        <v>1.7397236909431964E-2</v>
      </c>
      <c r="C57">
        <v>3.6748329621380853E-2</v>
      </c>
      <c r="D57">
        <v>-0.10907279334192951</v>
      </c>
      <c r="E57" s="6">
        <v>4.3327202125485333E-2</v>
      </c>
      <c r="F57">
        <v>1.0777881911902551E-2</v>
      </c>
      <c r="G57">
        <v>4.0502793296089391E-2</v>
      </c>
      <c r="H57" s="23">
        <v>6.5491651205936946E-2</v>
      </c>
      <c r="I57">
        <v>2.4337025847599916E-2</v>
      </c>
      <c r="J57">
        <v>0</v>
      </c>
    </row>
    <row r="58" spans="1:10" x14ac:dyDescent="0.25">
      <c r="A58">
        <v>-7.4940949108868407E-2</v>
      </c>
      <c r="B58">
        <v>-0.15741827326068736</v>
      </c>
      <c r="C58">
        <v>-0.1809881847475833</v>
      </c>
      <c r="D58">
        <v>-0.21939346095651599</v>
      </c>
      <c r="E58" s="6">
        <v>-4.8971596474045058E-3</v>
      </c>
      <c r="F58">
        <v>2.2716736207695803E-2</v>
      </c>
      <c r="G58">
        <v>-3.5570469798657793E-2</v>
      </c>
      <c r="H58" s="23">
        <v>-1.2188751523593991E-3</v>
      </c>
      <c r="I58">
        <v>-4.6042929706701659E-2</v>
      </c>
      <c r="J58">
        <v>-2.9373273229605878E-2</v>
      </c>
    </row>
    <row r="59" spans="1:10" x14ac:dyDescent="0.25">
      <c r="A59">
        <v>-0.18198700092850503</v>
      </c>
      <c r="B59">
        <v>-0.35256665340230797</v>
      </c>
      <c r="C59">
        <v>-0.14426229508196717</v>
      </c>
      <c r="D59">
        <v>-0.27515590763526032</v>
      </c>
      <c r="E59" s="6">
        <v>-6.1220472440944876E-2</v>
      </c>
      <c r="F59">
        <v>-0.16681776971894832</v>
      </c>
      <c r="G59">
        <v>-3.9665970772442487E-2</v>
      </c>
      <c r="H59" s="23">
        <v>-6.7991631799163149E-2</v>
      </c>
      <c r="I59">
        <v>-5.857093782205422E-2</v>
      </c>
      <c r="J59">
        <v>-4.5692883895131042E-2</v>
      </c>
    </row>
    <row r="60" spans="1:10" x14ac:dyDescent="0.25">
      <c r="A60">
        <v>-0.15437003405221342</v>
      </c>
      <c r="B60">
        <v>7.3140749846343042E-2</v>
      </c>
      <c r="C60">
        <v>-0.13103448275862076</v>
      </c>
      <c r="D60">
        <v>-0.14602953144983144</v>
      </c>
      <c r="E60" s="6">
        <v>2.3275319773537417E-2</v>
      </c>
      <c r="F60">
        <v>7.2905331882480953E-2</v>
      </c>
      <c r="G60">
        <v>-5.5797101449275459E-2</v>
      </c>
      <c r="H60" s="23">
        <v>-2.8058361391694459E-3</v>
      </c>
      <c r="I60">
        <v>4.9261083743842284E-2</v>
      </c>
      <c r="J60">
        <v>8.7598116169544715E-2</v>
      </c>
    </row>
    <row r="61" spans="1:10" x14ac:dyDescent="0.25">
      <c r="A61">
        <v>2.2818791946308713E-2</v>
      </c>
      <c r="B61">
        <v>8.9633447880870423E-2</v>
      </c>
      <c r="C61">
        <v>6.1728395061728336E-2</v>
      </c>
      <c r="D61">
        <v>6.8345813478556783E-2</v>
      </c>
      <c r="E61" s="6">
        <v>5.8606557377049173E-2</v>
      </c>
      <c r="F61">
        <v>-3.3975659229208831E-2</v>
      </c>
      <c r="G61">
        <v>7.8280890253261806E-2</v>
      </c>
      <c r="H61" s="23">
        <v>-3.9392234102419835E-2</v>
      </c>
      <c r="I61">
        <v>-0.14032342201356288</v>
      </c>
      <c r="J61">
        <v>-4.041570438799093E-3</v>
      </c>
    </row>
    <row r="62" spans="1:10" x14ac:dyDescent="0.25">
      <c r="A62">
        <v>-9.6456692913385864E-2</v>
      </c>
      <c r="B62">
        <v>-0.30197109067017081</v>
      </c>
      <c r="C62">
        <v>-0.11960132890365445</v>
      </c>
      <c r="D62">
        <v>-4.3328660634637514E-2</v>
      </c>
      <c r="E62" s="6">
        <v>-6.7169957413859838E-2</v>
      </c>
      <c r="F62">
        <v>-5.6167979002624685E-2</v>
      </c>
      <c r="G62">
        <v>-0.17651245551601424</v>
      </c>
      <c r="H62" s="23">
        <v>-0.11228275727396993</v>
      </c>
      <c r="I62">
        <v>-6.5129449838187678E-2</v>
      </c>
      <c r="J62">
        <v>-4.18840579710145E-2</v>
      </c>
    </row>
    <row r="63" spans="1:10" x14ac:dyDescent="0.25">
      <c r="A63">
        <v>-8.7509077705156146E-2</v>
      </c>
      <c r="B63">
        <v>-0.20218373493975894</v>
      </c>
      <c r="C63">
        <v>-2.830188679245223E-3</v>
      </c>
      <c r="D63">
        <v>0.13440788597309183</v>
      </c>
      <c r="E63" s="6">
        <v>-9.1097738119941915E-2</v>
      </c>
      <c r="F63">
        <v>-4.3937708565072252E-2</v>
      </c>
      <c r="G63">
        <v>-0.13828867761452027</v>
      </c>
      <c r="H63" s="23">
        <v>-0.11614606247250332</v>
      </c>
      <c r="I63">
        <v>-0.14560796192124614</v>
      </c>
      <c r="J63">
        <v>-0.1076992890636817</v>
      </c>
    </row>
    <row r="64" spans="1:10" x14ac:dyDescent="0.25">
      <c r="A64">
        <v>0.21488261042578602</v>
      </c>
      <c r="B64">
        <v>0.13591316658801317</v>
      </c>
      <c r="C64">
        <v>0.17975402081362349</v>
      </c>
      <c r="D64">
        <v>0.16392672616251772</v>
      </c>
      <c r="E64" s="6">
        <v>4.4520547945205546E-2</v>
      </c>
      <c r="F64">
        <v>8.7260034904013961E-2</v>
      </c>
      <c r="G64">
        <v>0.10732196589769293</v>
      </c>
      <c r="H64" s="23">
        <v>-2.2399203583872537E-2</v>
      </c>
      <c r="I64">
        <v>9.3694606229425062E-2</v>
      </c>
      <c r="J64">
        <v>2.8818443804033665E-3</v>
      </c>
    </row>
    <row r="65" spans="1:10" x14ac:dyDescent="0.25">
      <c r="A65">
        <v>0.19947592531935787</v>
      </c>
      <c r="B65">
        <v>0.28915662650602414</v>
      </c>
      <c r="C65">
        <v>5.052125100240569E-2</v>
      </c>
      <c r="D65">
        <v>0.21206618240516539</v>
      </c>
      <c r="E65" s="6">
        <v>-2.3387978142076511E-2</v>
      </c>
      <c r="F65">
        <v>-2.0331728196896871E-2</v>
      </c>
      <c r="G65">
        <v>-1.9021739130434701E-2</v>
      </c>
      <c r="H65" s="23">
        <v>5.9063136456211821E-2</v>
      </c>
      <c r="I65">
        <v>0.15836999305394775</v>
      </c>
      <c r="J65">
        <v>-2.0960108181203432E-2</v>
      </c>
    </row>
    <row r="66" spans="1:10" x14ac:dyDescent="0.25">
      <c r="A66">
        <v>-4.3691971600218309E-2</v>
      </c>
      <c r="B66">
        <v>-3.5449564937157403E-3</v>
      </c>
      <c r="C66">
        <v>4.5801526717557635E-3</v>
      </c>
      <c r="D66">
        <v>0.12793407691027128</v>
      </c>
      <c r="E66" s="6">
        <v>0.10675917636526418</v>
      </c>
      <c r="F66">
        <v>0.14199890770071008</v>
      </c>
      <c r="G66">
        <v>0.14958448753462597</v>
      </c>
      <c r="H66" s="23">
        <v>5.0480769230769267E-2</v>
      </c>
      <c r="I66">
        <v>0</v>
      </c>
      <c r="J66">
        <v>4.6443370165745818E-2</v>
      </c>
    </row>
    <row r="67" spans="1:10" x14ac:dyDescent="0.25">
      <c r="A67">
        <v>4.2832667047401074E-3</v>
      </c>
      <c r="B67">
        <v>-6.8240620957309275E-2</v>
      </c>
      <c r="C67">
        <v>5.2431610942249199E-2</v>
      </c>
      <c r="D67">
        <v>1.992472880230254E-2</v>
      </c>
      <c r="E67" s="6">
        <v>-1.7391304347826073E-2</v>
      </c>
      <c r="F67">
        <v>-1.5781922525107694E-2</v>
      </c>
      <c r="G67">
        <v>-1.2851405622489973E-2</v>
      </c>
      <c r="H67" s="23">
        <v>-1.6018306636155669E-2</v>
      </c>
      <c r="I67">
        <v>5.2568458924645123E-2</v>
      </c>
      <c r="J67">
        <v>8.0844745091569383E-3</v>
      </c>
    </row>
    <row r="68" spans="1:10" x14ac:dyDescent="0.25">
      <c r="A68">
        <v>0.10520329826556712</v>
      </c>
      <c r="B68">
        <v>0.35057271780631721</v>
      </c>
      <c r="C68">
        <v>0.16317689530685919</v>
      </c>
      <c r="D68">
        <v>0.10751754576369282</v>
      </c>
      <c r="E68" s="6">
        <v>-4.2189750977567483E-2</v>
      </c>
      <c r="F68">
        <v>3.8872691933916459E-2</v>
      </c>
      <c r="G68">
        <v>6.1838893409275966E-2</v>
      </c>
      <c r="H68" s="23">
        <v>9.4883720930232521E-2</v>
      </c>
      <c r="I68">
        <v>0.17337637675655151</v>
      </c>
      <c r="J68">
        <v>6.8739770867430718E-3</v>
      </c>
    </row>
    <row r="69" spans="1:10" x14ac:dyDescent="0.25">
      <c r="A69">
        <v>8.2068433239001926E-2</v>
      </c>
      <c r="B69">
        <v>2.8270367514777732E-2</v>
      </c>
      <c r="C69">
        <v>6.3314711359404072E-2</v>
      </c>
      <c r="D69">
        <v>1.5417782713791166E-2</v>
      </c>
      <c r="E69" s="6">
        <v>3.0511388053287531E-2</v>
      </c>
      <c r="F69">
        <v>-2.1515434985968068E-2</v>
      </c>
      <c r="G69">
        <v>5.9003831417624483E-2</v>
      </c>
      <c r="H69" s="23">
        <v>-2.5276125743415416E-2</v>
      </c>
      <c r="I69">
        <v>2.9778281275287317E-2</v>
      </c>
      <c r="J69">
        <v>-1.1703511053316091E-2</v>
      </c>
    </row>
    <row r="70" spans="1:10" x14ac:dyDescent="0.25">
      <c r="A70">
        <v>-6.8949120304326941E-3</v>
      </c>
      <c r="B70">
        <v>0.1329667583104224</v>
      </c>
      <c r="C70">
        <v>-3.6777583187390488E-2</v>
      </c>
      <c r="D70">
        <v>0.11419931802097406</v>
      </c>
      <c r="E70" s="6">
        <v>1.4804003336113446E-2</v>
      </c>
      <c r="F70">
        <v>0.10994263862332682</v>
      </c>
      <c r="G70">
        <v>-8.6830680173662078E-3</v>
      </c>
      <c r="H70" s="23">
        <v>7.0385704946611394E-2</v>
      </c>
      <c r="I70">
        <v>2.3573785950023463E-2</v>
      </c>
      <c r="J70">
        <v>-7.7302631578947184E-3</v>
      </c>
    </row>
    <row r="71" spans="1:10" x14ac:dyDescent="0.25">
      <c r="A71">
        <v>3.7586784773761074E-2</v>
      </c>
      <c r="B71">
        <v>8.0300022060445633E-2</v>
      </c>
      <c r="C71">
        <v>-2.3636363636363671E-2</v>
      </c>
      <c r="D71">
        <v>-7.6914193324864266E-2</v>
      </c>
      <c r="E71" s="6">
        <v>2.6915964659954699E-2</v>
      </c>
      <c r="F71">
        <v>-7.3212747631351488E-3</v>
      </c>
      <c r="G71">
        <v>2.919708029197083E-2</v>
      </c>
      <c r="H71" s="23">
        <v>9.1612377850163445E-3</v>
      </c>
      <c r="I71">
        <v>-3.0707815138951121E-3</v>
      </c>
      <c r="J71">
        <v>4.4588098789988477E-2</v>
      </c>
    </row>
    <row r="72" spans="1:10" x14ac:dyDescent="0.25">
      <c r="A72">
        <v>-3.530226119058609E-2</v>
      </c>
      <c r="B72">
        <v>6.0445170512558731E-2</v>
      </c>
      <c r="C72">
        <v>1.2414649286157622E-2</v>
      </c>
      <c r="D72">
        <v>-8.757662955086624E-4</v>
      </c>
      <c r="E72" s="6">
        <v>8.8435374149659907E-2</v>
      </c>
      <c r="F72">
        <v>8.0694143167028179E-2</v>
      </c>
      <c r="G72">
        <v>7.6595744680851077E-2</v>
      </c>
      <c r="H72" s="23">
        <v>7.4843655436756112E-2</v>
      </c>
      <c r="I72">
        <v>5.9448636993685494E-2</v>
      </c>
      <c r="J72">
        <v>5.3475087273881262E-2</v>
      </c>
    </row>
    <row r="73" spans="1:10" x14ac:dyDescent="0.25">
      <c r="A73">
        <v>3.8746711313082931E-2</v>
      </c>
      <c r="B73">
        <v>-2.3878297708453726E-2</v>
      </c>
      <c r="C73">
        <v>6.2538320049049648E-2</v>
      </c>
      <c r="D73">
        <v>-4.8209366391185216E-3</v>
      </c>
      <c r="E73" s="6">
        <v>-1.2867647058823451E-2</v>
      </c>
      <c r="F73">
        <v>-3.6130068245684406E-3</v>
      </c>
      <c r="G73">
        <v>1.3175230566534633E-3</v>
      </c>
      <c r="H73" s="23">
        <v>-2.7590090090090068E-2</v>
      </c>
      <c r="I73">
        <v>6.7597034452681948E-2</v>
      </c>
      <c r="J73">
        <v>-9.1580057237535747E-2</v>
      </c>
    </row>
    <row r="74" spans="1:10" x14ac:dyDescent="0.25">
      <c r="A74">
        <v>6.0096707345153107E-2</v>
      </c>
      <c r="B74">
        <v>-7.7135529690274152E-2</v>
      </c>
      <c r="C74">
        <v>-4.90478938257356E-2</v>
      </c>
      <c r="D74">
        <v>-0.11921988046555514</v>
      </c>
      <c r="E74" s="6">
        <v>-1.8621973929246026E-4</v>
      </c>
      <c r="F74">
        <v>-4.8348106365833976E-2</v>
      </c>
      <c r="G74">
        <v>2.5657894736842143E-2</v>
      </c>
      <c r="H74" s="23">
        <v>2.2582513028372796E-2</v>
      </c>
      <c r="I74">
        <v>-2.6416122004357268E-2</v>
      </c>
      <c r="J74">
        <v>-5.5214723926380459E-2</v>
      </c>
    </row>
    <row r="75" spans="1:10" x14ac:dyDescent="0.25">
      <c r="A75">
        <v>8.2536924413553984E-3</v>
      </c>
      <c r="B75">
        <v>9.2133390337751225E-2</v>
      </c>
      <c r="C75">
        <v>6.6747572815533854E-2</v>
      </c>
      <c r="D75">
        <v>5.3714285714285791E-2</v>
      </c>
      <c r="E75" s="6">
        <v>3.1476997578692587E-2</v>
      </c>
      <c r="F75">
        <v>-2.7942421676545304E-2</v>
      </c>
      <c r="G75">
        <v>-5.0673508659396994E-2</v>
      </c>
      <c r="H75" s="23">
        <v>2.8123820309550813E-2</v>
      </c>
      <c r="I75">
        <v>2.3776223776224015E-3</v>
      </c>
      <c r="J75">
        <v>1.5444015444015489E-2</v>
      </c>
    </row>
    <row r="76" spans="1:10" x14ac:dyDescent="0.25">
      <c r="A76">
        <v>2.0896165445928455E-2</v>
      </c>
      <c r="B76">
        <v>0.10158543746330001</v>
      </c>
      <c r="C76">
        <v>8.5893060295790774E-2</v>
      </c>
      <c r="D76">
        <v>9.1309652928416474E-2</v>
      </c>
      <c r="E76" s="6">
        <v>4.4962080173347685E-2</v>
      </c>
      <c r="F76">
        <v>5.1829268292682827E-2</v>
      </c>
      <c r="G76">
        <v>-2.2297297297297302E-2</v>
      </c>
      <c r="H76" s="23">
        <v>-1.8358729575909696E-4</v>
      </c>
      <c r="I76">
        <v>4.2695688572624561E-2</v>
      </c>
      <c r="J76">
        <v>3.0418250950570307E-2</v>
      </c>
    </row>
    <row r="77" spans="1:10" x14ac:dyDescent="0.25">
      <c r="A77">
        <v>8.1240768094534746E-2</v>
      </c>
      <c r="B77">
        <v>9.0262970859985747E-2</v>
      </c>
      <c r="C77">
        <v>2.4620220010476632E-2</v>
      </c>
      <c r="D77">
        <v>-0.14901546679918012</v>
      </c>
      <c r="E77" s="6">
        <v>5.8061171591498179E-2</v>
      </c>
      <c r="F77">
        <v>-2.8157349896480322E-2</v>
      </c>
      <c r="G77">
        <v>-2.5570145127850795E-2</v>
      </c>
      <c r="H77" s="23">
        <v>-1.0099155343371359E-2</v>
      </c>
      <c r="I77">
        <v>6.1019670814933792E-2</v>
      </c>
      <c r="J77">
        <v>1.190875545119089E-2</v>
      </c>
    </row>
    <row r="78" spans="1:10" x14ac:dyDescent="0.25">
      <c r="A78">
        <v>-3.8251366120218594E-2</v>
      </c>
      <c r="B78">
        <v>-0.10772490221642764</v>
      </c>
      <c r="C78">
        <v>-5.5725971370143144E-2</v>
      </c>
      <c r="D78">
        <v>-4.0145985401460688E-3</v>
      </c>
      <c r="E78" s="6">
        <v>-4.474930589580263E-2</v>
      </c>
      <c r="F78">
        <v>-3.8346825734980765E-2</v>
      </c>
      <c r="G78">
        <v>-7.9432624113475125E-2</v>
      </c>
      <c r="H78" s="23">
        <v>-1.7065479502875062E-2</v>
      </c>
      <c r="I78">
        <v>-0.1000126119308867</v>
      </c>
      <c r="J78">
        <v>-0.10193933366484334</v>
      </c>
    </row>
    <row r="79" spans="1:10" x14ac:dyDescent="0.25">
      <c r="A79">
        <v>-9.8214285714285782E-2</v>
      </c>
      <c r="B79">
        <v>-1.1324200913241962E-2</v>
      </c>
      <c r="C79">
        <v>-9.2041147807254975E-2</v>
      </c>
      <c r="D79">
        <v>-9.0069622572370778E-2</v>
      </c>
      <c r="E79" s="6">
        <v>-1.5045306890066721E-2</v>
      </c>
      <c r="F79">
        <v>-1.6836508639787286E-2</v>
      </c>
      <c r="G79">
        <v>-6.3174114021571665E-2</v>
      </c>
      <c r="H79" s="23">
        <v>-1.8305340630307584E-2</v>
      </c>
      <c r="I79">
        <v>-4.0639013452915679E-3</v>
      </c>
      <c r="J79">
        <v>-5.5924695459579205E-2</v>
      </c>
    </row>
    <row r="80" spans="1:10" x14ac:dyDescent="0.25">
      <c r="A80">
        <v>4.3654365436543767E-2</v>
      </c>
      <c r="B80">
        <v>0.16885276186957326</v>
      </c>
      <c r="C80">
        <v>5.9033989266547529E-2</v>
      </c>
      <c r="D80">
        <v>0.14900128865979381</v>
      </c>
      <c r="E80" s="6">
        <v>5.8670369727477911E-2</v>
      </c>
      <c r="F80">
        <v>9.9594411897250892E-2</v>
      </c>
      <c r="G80">
        <v>5.1809210526315708E-2</v>
      </c>
      <c r="H80" s="23">
        <v>2.7681660899653935E-2</v>
      </c>
      <c r="I80">
        <v>8.301674405515698E-2</v>
      </c>
      <c r="J80">
        <v>4.5747800586510332E-2</v>
      </c>
    </row>
    <row r="81" spans="1:10" x14ac:dyDescent="0.25">
      <c r="A81">
        <v>1.724881414402723E-3</v>
      </c>
      <c r="B81">
        <v>-6.574996048680265E-2</v>
      </c>
      <c r="C81">
        <v>-0.13569819819819828</v>
      </c>
      <c r="D81">
        <v>-8.9864012337025054E-2</v>
      </c>
      <c r="E81" s="6">
        <v>5.5582882439744109E-2</v>
      </c>
      <c r="F81">
        <v>1.3934426229508192E-2</v>
      </c>
      <c r="G81">
        <v>7.193119624706816E-2</v>
      </c>
      <c r="H81" s="23">
        <v>-2.4317246539468842E-2</v>
      </c>
      <c r="I81">
        <v>-7.6003637780953551E-2</v>
      </c>
      <c r="J81">
        <v>-2.6173116470368397E-3</v>
      </c>
    </row>
    <row r="82" spans="1:10" x14ac:dyDescent="0.25">
      <c r="A82">
        <v>4.4769694360740388E-2</v>
      </c>
      <c r="B82">
        <v>0.2074099137201828</v>
      </c>
      <c r="C82">
        <v>8.6644951140065152E-2</v>
      </c>
      <c r="D82">
        <v>5.5914972273567398E-2</v>
      </c>
      <c r="E82" s="6">
        <v>1.9881950916433695E-2</v>
      </c>
      <c r="F82">
        <v>5.5375909458367061E-2</v>
      </c>
      <c r="G82">
        <v>7.9504011670313623E-2</v>
      </c>
      <c r="H82" s="23">
        <v>4.9846625766872153E-3</v>
      </c>
      <c r="I82">
        <v>0.10390888638920136</v>
      </c>
      <c r="J82">
        <v>4.5360824742268074E-2</v>
      </c>
    </row>
    <row r="83" spans="1:10" x14ac:dyDescent="0.25">
      <c r="A83">
        <v>-2.8224145035022609E-2</v>
      </c>
      <c r="B83">
        <v>4.4836766148240595E-3</v>
      </c>
      <c r="C83">
        <v>4.4364508393285491E-2</v>
      </c>
      <c r="D83">
        <v>0.11444201312910283</v>
      </c>
      <c r="E83" s="6">
        <v>4.3710021321961695E-2</v>
      </c>
      <c r="F83">
        <v>4.787437763309077E-2</v>
      </c>
      <c r="G83">
        <v>1.4189189189189126E-2</v>
      </c>
      <c r="H83" s="23">
        <v>6.8294544067149909E-2</v>
      </c>
      <c r="I83">
        <v>-2.8658769583492547E-2</v>
      </c>
      <c r="J83">
        <v>7.6205845436614669E-2</v>
      </c>
    </row>
    <row r="84" spans="1:10" x14ac:dyDescent="0.25">
      <c r="A84">
        <v>0.10154759380962473</v>
      </c>
      <c r="B84">
        <v>7.6300739294183281E-2</v>
      </c>
      <c r="C84">
        <v>6.3719862227324869E-2</v>
      </c>
      <c r="D84">
        <v>-2.886314549381502E-2</v>
      </c>
      <c r="E84" s="6">
        <v>1.4738070917846274E-2</v>
      </c>
      <c r="F84">
        <v>3.7280701754385949E-2</v>
      </c>
      <c r="G84">
        <v>-5.4630246502331802E-2</v>
      </c>
      <c r="H84" s="23">
        <v>-3.946428571428573E-2</v>
      </c>
      <c r="I84">
        <v>3.4093889325988837E-3</v>
      </c>
      <c r="J84">
        <v>5.2649116961012939E-2</v>
      </c>
    </row>
    <row r="85" spans="1:10" x14ac:dyDescent="0.25">
      <c r="A85">
        <v>5.6004618937644274E-2</v>
      </c>
      <c r="B85">
        <v>0.10717988595127023</v>
      </c>
      <c r="C85">
        <v>-5.9363194819211781E-3</v>
      </c>
      <c r="D85">
        <v>7.7031945006065555E-2</v>
      </c>
      <c r="E85" s="6">
        <v>-1.9700891573195347E-2</v>
      </c>
      <c r="F85">
        <v>4.0873854827343209E-2</v>
      </c>
      <c r="G85">
        <v>7.47004933051445E-2</v>
      </c>
      <c r="H85" s="23">
        <v>5.3541550474065863E-2</v>
      </c>
      <c r="I85">
        <v>2.7574490329325661E-2</v>
      </c>
      <c r="J85">
        <v>5.1282051282051315E-2</v>
      </c>
    </row>
    <row r="86" spans="1:10" x14ac:dyDescent="0.25">
      <c r="A86">
        <v>-8.8208492801166327E-2</v>
      </c>
      <c r="B86">
        <v>4.0618049865386849E-2</v>
      </c>
      <c r="C86">
        <v>2.008686210640594E-2</v>
      </c>
      <c r="D86">
        <v>-2.7032100619485595E-2</v>
      </c>
      <c r="E86" s="6">
        <v>-4.0193633563150873E-2</v>
      </c>
      <c r="F86">
        <v>-4.4346648612051412E-2</v>
      </c>
      <c r="G86">
        <v>4.0655737704917982E-2</v>
      </c>
      <c r="H86" s="23">
        <v>-1.1469913534497946E-2</v>
      </c>
      <c r="I86">
        <v>1.8822332443087932E-2</v>
      </c>
      <c r="J86">
        <v>0.10328214393255042</v>
      </c>
    </row>
    <row r="87" spans="1:10" x14ac:dyDescent="0.25">
      <c r="A87">
        <v>-3.7177693383969604E-2</v>
      </c>
      <c r="B87">
        <v>6.0967379077615153E-2</v>
      </c>
      <c r="C87">
        <v>9.0473656200107354E-3</v>
      </c>
      <c r="D87">
        <v>3.1513280596821703E-3</v>
      </c>
      <c r="E87" s="6">
        <v>3.5610576188292803E-2</v>
      </c>
      <c r="F87">
        <v>1.7003188097768348E-2</v>
      </c>
      <c r="G87">
        <v>6.6792690611216163E-2</v>
      </c>
      <c r="H87" s="23">
        <v>-1.2495537308104298E-3</v>
      </c>
      <c r="I87">
        <v>5.5298963924603754E-2</v>
      </c>
      <c r="J87">
        <v>6.5775109170305587E-2</v>
      </c>
    </row>
    <row r="88" spans="1:10" x14ac:dyDescent="0.25">
      <c r="A88">
        <v>-4.8370354992734031E-2</v>
      </c>
      <c r="B88">
        <v>8.1849024597116349E-2</v>
      </c>
      <c r="C88">
        <v>-6.0126582278481042E-2</v>
      </c>
      <c r="D88">
        <v>-3.167072701628413E-2</v>
      </c>
      <c r="E88" s="6">
        <v>5.4604486422666814E-3</v>
      </c>
      <c r="F88">
        <v>4.5628700801114551E-2</v>
      </c>
      <c r="G88">
        <v>5.552274069698767E-2</v>
      </c>
      <c r="H88" s="23">
        <v>-2.3056300268096627E-2</v>
      </c>
      <c r="I88">
        <v>1.372131535367869E-2</v>
      </c>
      <c r="J88">
        <v>-1.6389244558258659E-2</v>
      </c>
    </row>
    <row r="89" spans="1:10" x14ac:dyDescent="0.25">
      <c r="A89">
        <v>-1.8106457242583012E-2</v>
      </c>
      <c r="B89">
        <v>4.0768326146609135E-2</v>
      </c>
      <c r="C89">
        <v>0.14702581369248041</v>
      </c>
      <c r="D89">
        <v>-4.7868114406779592E-2</v>
      </c>
      <c r="E89" s="6">
        <v>2.9208865404374125E-2</v>
      </c>
      <c r="F89">
        <v>1.6655562958027982E-2</v>
      </c>
      <c r="G89">
        <v>3.2456631225517528E-2</v>
      </c>
      <c r="H89" s="23">
        <v>6.2385656787413174E-2</v>
      </c>
      <c r="I89">
        <v>3.9673278879813201E-2</v>
      </c>
      <c r="J89">
        <v>4.5691226243165912E-2</v>
      </c>
    </row>
    <row r="90" spans="1:10" x14ac:dyDescent="0.25">
      <c r="A90">
        <v>1.3552543879137957E-2</v>
      </c>
      <c r="B90">
        <v>-8.3239171374764623E-2</v>
      </c>
      <c r="C90">
        <v>-2.0058708414872804E-2</v>
      </c>
      <c r="D90">
        <v>-6.5642166747792205E-2</v>
      </c>
      <c r="E90" s="6">
        <v>4.8916143753565205E-2</v>
      </c>
      <c r="F90">
        <v>-9.5019659239842444E-3</v>
      </c>
      <c r="G90">
        <v>3.3062330623306206E-2</v>
      </c>
      <c r="H90" s="23">
        <v>3.2374720165317762E-2</v>
      </c>
      <c r="I90">
        <v>-2.3344556677889993E-2</v>
      </c>
      <c r="J90">
        <v>-4.5811029503298802E-2</v>
      </c>
    </row>
    <row r="91" spans="1:10" x14ac:dyDescent="0.25">
      <c r="A91">
        <v>-5.2827707145988528E-2</v>
      </c>
      <c r="B91">
        <v>6.2654067378800273E-3</v>
      </c>
      <c r="C91">
        <v>-1.5476784822765963E-2</v>
      </c>
      <c r="D91">
        <v>-5.4327602887549384E-2</v>
      </c>
      <c r="E91" s="6">
        <v>3.4126444595513325E-2</v>
      </c>
      <c r="F91">
        <v>1.4555077737347048E-2</v>
      </c>
      <c r="G91">
        <v>-3.9874081846799476E-2</v>
      </c>
      <c r="H91" s="23">
        <v>-5.1209341117597999E-2</v>
      </c>
      <c r="I91">
        <v>4.9413927832682924E-3</v>
      </c>
      <c r="J91">
        <v>-2.5048923679060687E-2</v>
      </c>
    </row>
    <row r="92" spans="1:10" x14ac:dyDescent="0.25">
      <c r="A92">
        <v>9.7662578106919667E-2</v>
      </c>
      <c r="B92">
        <v>-6.8184138001428932E-2</v>
      </c>
      <c r="C92">
        <v>7.6064908722110617E-3</v>
      </c>
      <c r="D92">
        <v>1.4165420634296148E-2</v>
      </c>
      <c r="E92" s="6">
        <v>2.5637654483302692E-2</v>
      </c>
      <c r="F92">
        <v>1.0433648516465494E-2</v>
      </c>
      <c r="G92">
        <v>-6.557377049180324E-2</v>
      </c>
      <c r="H92" s="23">
        <v>-2.4789029535865044E-2</v>
      </c>
      <c r="I92">
        <v>-8.1303602058319033E-2</v>
      </c>
      <c r="J92">
        <v>-1.9536999866185036E-2</v>
      </c>
    </row>
    <row r="93" spans="1:10" x14ac:dyDescent="0.25">
      <c r="A93">
        <v>9.6985030571368515E-3</v>
      </c>
      <c r="B93">
        <v>-7.8869536641472254E-2</v>
      </c>
      <c r="C93">
        <v>-8.9582284851535035E-2</v>
      </c>
      <c r="D93">
        <v>-0.13633894622487783</v>
      </c>
      <c r="E93" s="6">
        <v>5.2557364440456278E-2</v>
      </c>
      <c r="F93">
        <v>3.6140690545337237E-2</v>
      </c>
      <c r="G93">
        <v>-2.923976608187176E-3</v>
      </c>
      <c r="H93" s="23">
        <v>3.5514692626645014E-2</v>
      </c>
      <c r="I93">
        <v>-4.1324371421458887E-2</v>
      </c>
      <c r="J93">
        <v>-6.6193530776579704E-2</v>
      </c>
    </row>
    <row r="94" spans="1:10" x14ac:dyDescent="0.25">
      <c r="A94">
        <v>-5.095009396533718E-2</v>
      </c>
      <c r="B94">
        <v>-0.18848852420026171</v>
      </c>
      <c r="C94">
        <v>6.0254284134881139E-2</v>
      </c>
      <c r="D94">
        <v>-0.18643306379155436</v>
      </c>
      <c r="E94" s="6">
        <v>-2.874193155523078E-2</v>
      </c>
      <c r="F94">
        <v>-3.4568670196200545E-2</v>
      </c>
      <c r="G94">
        <v>-6.8621700879765393E-2</v>
      </c>
      <c r="H94" s="23">
        <v>-7.8342618384400382E-3</v>
      </c>
      <c r="I94">
        <v>-0.13477018956115289</v>
      </c>
      <c r="J94">
        <v>-1.8854136217480361E-2</v>
      </c>
    </row>
    <row r="95" spans="1:10" x14ac:dyDescent="0.25">
      <c r="A95">
        <v>0.11661166116611654</v>
      </c>
      <c r="B95">
        <v>0.28619577960140685</v>
      </c>
      <c r="C95">
        <v>0.14963503649635043</v>
      </c>
      <c r="D95">
        <v>0.15869685256764224</v>
      </c>
      <c r="E95" s="6">
        <v>5.7304075235109629E-2</v>
      </c>
      <c r="F95">
        <v>1.1290322580645207E-2</v>
      </c>
      <c r="G95">
        <v>8.9420654911838787E-2</v>
      </c>
      <c r="H95" s="23">
        <v>2.1056325671170304E-2</v>
      </c>
      <c r="I95">
        <v>0.10069027611044408</v>
      </c>
      <c r="J95">
        <v>7.5227171160435147E-2</v>
      </c>
    </row>
    <row r="96" spans="1:10" x14ac:dyDescent="0.25">
      <c r="A96">
        <v>-3.2118226600985275E-2</v>
      </c>
      <c r="B96">
        <v>3.6231058448217009E-2</v>
      </c>
      <c r="C96">
        <v>2.4489795918367308E-2</v>
      </c>
      <c r="D96">
        <v>-0.12161646969119334</v>
      </c>
      <c r="E96" s="6">
        <v>3.6527514231499206E-2</v>
      </c>
      <c r="F96">
        <v>-8.9314194577352832E-3</v>
      </c>
      <c r="G96">
        <v>5.260115606936417E-2</v>
      </c>
      <c r="H96" s="23">
        <v>9.1080941742567659E-3</v>
      </c>
      <c r="I96">
        <v>3.2719836400818075E-2</v>
      </c>
      <c r="J96">
        <v>3.6298143530063595E-2</v>
      </c>
    </row>
    <row r="97" spans="1:10" x14ac:dyDescent="0.25">
      <c r="A97">
        <v>-2.7890879478827311E-2</v>
      </c>
      <c r="B97">
        <v>-7.4326553051127051E-2</v>
      </c>
      <c r="C97">
        <v>-2.6560424966799532E-2</v>
      </c>
      <c r="D97">
        <v>-5.6640624999999993E-2</v>
      </c>
      <c r="E97" s="6">
        <v>5.034324942791752E-2</v>
      </c>
      <c r="F97">
        <v>4.0875442549082819E-2</v>
      </c>
      <c r="G97">
        <v>7.8528281164195482E-2</v>
      </c>
      <c r="H97" s="23">
        <v>3.320844686648506E-2</v>
      </c>
      <c r="I97">
        <v>8.5808580858086556E-3</v>
      </c>
      <c r="J97">
        <v>5.3609625668449269E-2</v>
      </c>
    </row>
    <row r="98" spans="1:10" x14ac:dyDescent="0.25">
      <c r="A98">
        <v>-8.1675392670157183E-3</v>
      </c>
      <c r="B98">
        <v>0.20976362988478439</v>
      </c>
      <c r="C98">
        <v>8.9131423374261068E-2</v>
      </c>
      <c r="D98">
        <v>0.23268921095008058</v>
      </c>
      <c r="E98" s="6">
        <v>-1.2745098039215705E-2</v>
      </c>
      <c r="F98">
        <v>-3.4941249226963587E-2</v>
      </c>
      <c r="G98">
        <v>-1.1201629327902182E-2</v>
      </c>
      <c r="H98" s="23">
        <v>-4.7469919235206895E-2</v>
      </c>
      <c r="I98">
        <v>6.0863874345549622E-2</v>
      </c>
      <c r="J98">
        <v>-1.2054307828955751E-2</v>
      </c>
    </row>
    <row r="99" spans="1:10" x14ac:dyDescent="0.25">
      <c r="A99">
        <v>0.12225506756756756</v>
      </c>
      <c r="B99">
        <v>4.6637211585665195E-2</v>
      </c>
      <c r="C99">
        <v>2.5887265135699417E-2</v>
      </c>
      <c r="D99">
        <v>3.6017542222636929E-2</v>
      </c>
      <c r="E99" s="6">
        <v>9.3787928941852436E-3</v>
      </c>
      <c r="F99">
        <v>3.4604293495674406E-2</v>
      </c>
      <c r="G99">
        <v>-2.57466529351188E-3</v>
      </c>
      <c r="H99" s="23">
        <v>7.2676933725558099E-2</v>
      </c>
      <c r="I99">
        <v>1.7149907464528078E-2</v>
      </c>
      <c r="J99">
        <v>3.8659131774980801E-2</v>
      </c>
    </row>
    <row r="100" spans="1:10" x14ac:dyDescent="0.25">
      <c r="A100">
        <v>2.7845719661335918E-2</v>
      </c>
      <c r="B100">
        <v>-6.7354596622889243E-2</v>
      </c>
      <c r="C100">
        <v>4.5991045991045948E-2</v>
      </c>
      <c r="D100">
        <v>8.0158515716473075E-2</v>
      </c>
      <c r="E100" s="6">
        <v>-1.1915172715347654E-2</v>
      </c>
      <c r="F100">
        <v>6.7203468566119598E-2</v>
      </c>
      <c r="G100">
        <v>7.2276716572018507E-2</v>
      </c>
      <c r="H100" s="23">
        <v>-6.130020971124416E-3</v>
      </c>
      <c r="I100">
        <v>1.8316351285783662E-2</v>
      </c>
      <c r="J100">
        <v>2.7204154816371814E-3</v>
      </c>
    </row>
    <row r="101" spans="1:10" x14ac:dyDescent="0.25">
      <c r="A101">
        <v>-5.6745377997437715E-3</v>
      </c>
      <c r="B101">
        <v>-3.1080265540132802E-2</v>
      </c>
      <c r="C101">
        <v>1.0116731517509789E-2</v>
      </c>
      <c r="D101">
        <v>-7.4126573834736934E-2</v>
      </c>
      <c r="E101" s="6">
        <v>-6.6379024228343216E-3</v>
      </c>
      <c r="F101">
        <v>3.10504933255949E-2</v>
      </c>
      <c r="G101">
        <v>1.1073663938372674E-2</v>
      </c>
      <c r="H101" s="23">
        <v>-4.5122545041389406E-2</v>
      </c>
      <c r="I101">
        <v>1.7867778439546334E-3</v>
      </c>
      <c r="J101">
        <v>-4.5628314218769828E-3</v>
      </c>
    </row>
    <row r="102" spans="1:10" x14ac:dyDescent="0.25">
      <c r="A102">
        <v>4.970544918998585E-3</v>
      </c>
      <c r="B102">
        <v>-0.14740994498079521</v>
      </c>
      <c r="C102">
        <v>-8.3590138674884504E-2</v>
      </c>
      <c r="D102">
        <v>-0.16498559077809805</v>
      </c>
      <c r="E102" s="6">
        <v>-7.6066377102127325E-2</v>
      </c>
      <c r="F102">
        <v>-2.0827469743878467E-2</v>
      </c>
      <c r="G102">
        <v>-3.5714285714285712E-2</v>
      </c>
      <c r="H102" s="23">
        <v>-2.1247662757096719E-2</v>
      </c>
      <c r="I102">
        <v>-4.8870392390011889E-2</v>
      </c>
      <c r="J102">
        <v>-8.3002973240832542E-2</v>
      </c>
    </row>
    <row r="103" spans="1:10" x14ac:dyDescent="0.25">
      <c r="A103">
        <v>4.7627770653965564E-3</v>
      </c>
      <c r="B103">
        <v>-3.0926579812492295E-2</v>
      </c>
      <c r="C103">
        <v>3.1105506515342666E-2</v>
      </c>
      <c r="D103">
        <v>1.7256255392579442E-3</v>
      </c>
      <c r="E103" s="6">
        <v>-9.0405014464802324E-3</v>
      </c>
      <c r="F103">
        <v>5.346363897671743E-2</v>
      </c>
      <c r="G103">
        <v>5.1851851851851885E-2</v>
      </c>
      <c r="H103" s="23">
        <v>-1.6672455713789527E-2</v>
      </c>
      <c r="I103">
        <v>6.1507688461057655E-2</v>
      </c>
      <c r="J103">
        <v>8.8219400162118364E-2</v>
      </c>
    </row>
    <row r="104" spans="1:10" x14ac:dyDescent="0.25">
      <c r="A104">
        <v>4.22971741112124E-2</v>
      </c>
      <c r="B104">
        <v>-1.8846588767433808E-3</v>
      </c>
      <c r="C104">
        <v>-3.5466775377089317E-2</v>
      </c>
      <c r="D104">
        <v>5.2540913006029394E-2</v>
      </c>
      <c r="E104" s="6">
        <v>9.3662571463326884E-3</v>
      </c>
      <c r="F104">
        <v>3.3287858117326027E-2</v>
      </c>
      <c r="G104">
        <v>4.5070422535211305E-2</v>
      </c>
      <c r="H104" s="23">
        <v>6.2875309078064337E-2</v>
      </c>
      <c r="I104">
        <v>1.8136850783182269E-2</v>
      </c>
      <c r="J104">
        <v>1.5021725636250875E-2</v>
      </c>
    </row>
    <row r="105" spans="1:10" x14ac:dyDescent="0.25">
      <c r="A105">
        <v>6.2795172293160686E-2</v>
      </c>
      <c r="B105">
        <v>1.3217522658610236E-2</v>
      </c>
      <c r="C105">
        <v>-2.5359256128486957E-2</v>
      </c>
      <c r="D105">
        <v>5.2373158756137378E-2</v>
      </c>
      <c r="E105" s="6">
        <v>9.3998553868402165E-3</v>
      </c>
      <c r="F105">
        <v>-7.4201214681806058E-2</v>
      </c>
      <c r="G105">
        <v>1.7969451931715698E-3</v>
      </c>
      <c r="H105" s="23">
        <v>4.1043536058491176E-2</v>
      </c>
      <c r="I105">
        <v>2.1515326778484667E-2</v>
      </c>
      <c r="J105">
        <v>1.174168297455961E-2</v>
      </c>
    </row>
    <row r="106" spans="1:10" x14ac:dyDescent="0.25">
      <c r="A106">
        <v>-9.7103357472020455E-3</v>
      </c>
      <c r="B106">
        <v>8.3240154056404732E-3</v>
      </c>
      <c r="C106">
        <v>-8.7597571552471803E-2</v>
      </c>
      <c r="D106">
        <v>7.5330482115085542E-2</v>
      </c>
      <c r="E106" s="6">
        <v>2.5191021967526258E-2</v>
      </c>
      <c r="F106">
        <v>2.1106674272675267E-2</v>
      </c>
      <c r="G106">
        <v>4.1255605381165836E-2</v>
      </c>
      <c r="H106" s="23">
        <v>3.2402234636871641E-2</v>
      </c>
      <c r="I106">
        <v>-1.9250368021741784E-3</v>
      </c>
      <c r="J106">
        <v>4.7509671179884028E-2</v>
      </c>
    </row>
    <row r="107" spans="1:10" x14ac:dyDescent="0.25">
      <c r="A107">
        <v>4.4872860229349509E-3</v>
      </c>
      <c r="B107">
        <v>-8.3785115820600373E-3</v>
      </c>
      <c r="C107">
        <v>-4.5152091254752821E-2</v>
      </c>
      <c r="D107">
        <v>7.6651902738859301E-2</v>
      </c>
      <c r="E107" s="6">
        <v>-5.391871433562373E-2</v>
      </c>
      <c r="F107">
        <v>-1.9832402234636698E-2</v>
      </c>
      <c r="G107">
        <v>8.6132644272177324E-4</v>
      </c>
      <c r="H107" s="23">
        <v>6.3388991960419997E-3</v>
      </c>
      <c r="I107">
        <v>-5.2189698207397259E-2</v>
      </c>
      <c r="J107">
        <v>-3.1159838430468577E-3</v>
      </c>
    </row>
    <row r="108" spans="1:10" x14ac:dyDescent="0.25">
      <c r="A108">
        <v>-3.9708802117801936E-3</v>
      </c>
      <c r="B108">
        <v>5.0944333996023432E-3</v>
      </c>
      <c r="C108">
        <v>-8.6112493777999025E-2</v>
      </c>
      <c r="D108">
        <v>-3.3498446813869487E-2</v>
      </c>
      <c r="E108" s="6">
        <v>1.1693746922698214E-2</v>
      </c>
      <c r="F108">
        <v>2.7073240239384316E-2</v>
      </c>
      <c r="G108">
        <v>1.5060240963855484E-2</v>
      </c>
      <c r="H108" s="23">
        <v>8.6034721155323745E-3</v>
      </c>
      <c r="I108">
        <v>4.5128082355757673E-2</v>
      </c>
      <c r="J108">
        <v>-2.7205371613799427E-2</v>
      </c>
    </row>
    <row r="109" spans="1:10" x14ac:dyDescent="0.25">
      <c r="A109">
        <v>-6.2790697674418625E-2</v>
      </c>
      <c r="B109">
        <v>5.7361849425145266E-2</v>
      </c>
      <c r="C109">
        <v>5.3921568627451087E-2</v>
      </c>
      <c r="D109">
        <v>8.2870048644892211E-2</v>
      </c>
      <c r="E109" s="6">
        <v>1.3505292614673311E-2</v>
      </c>
      <c r="F109">
        <v>-4.4117647058823428E-2</v>
      </c>
      <c r="G109">
        <v>2.5434506146671779E-3</v>
      </c>
      <c r="H109" s="23">
        <v>-2.7722772277227834E-2</v>
      </c>
      <c r="I109">
        <v>2.084526400183247E-2</v>
      </c>
      <c r="J109">
        <v>-1.7969772700226171E-2</v>
      </c>
    </row>
    <row r="110" spans="1:10" x14ac:dyDescent="0.25">
      <c r="A110">
        <v>2.0914569301666072E-2</v>
      </c>
      <c r="B110">
        <v>9.7977317900151933E-2</v>
      </c>
      <c r="C110">
        <v>2.0155038759689766E-2</v>
      </c>
      <c r="D110">
        <v>0.15915289587678488</v>
      </c>
      <c r="E110" s="6">
        <v>8.031212484993995E-2</v>
      </c>
      <c r="F110">
        <v>2.7285921625544197E-2</v>
      </c>
      <c r="G110">
        <v>9.725158562367868E-2</v>
      </c>
      <c r="H110" s="23">
        <v>0.11593294689017712</v>
      </c>
      <c r="I110">
        <v>8.2912599573656473E-2</v>
      </c>
      <c r="J110">
        <v>3.950557440620462E-2</v>
      </c>
    </row>
    <row r="111" spans="1:10" x14ac:dyDescent="0.25">
      <c r="A111">
        <v>4.8263888888888905E-2</v>
      </c>
      <c r="B111">
        <v>-6.1228836119689066E-2</v>
      </c>
      <c r="C111">
        <v>3.0395136778116655E-3</v>
      </c>
      <c r="D111">
        <v>1.6332179930795943E-2</v>
      </c>
      <c r="E111" s="6">
        <v>1.4446049561062468E-2</v>
      </c>
      <c r="F111">
        <v>3.9841763209946215E-2</v>
      </c>
      <c r="G111">
        <v>3.0828516377650037E-3</v>
      </c>
      <c r="H111" s="23">
        <v>1.3617857644251E-2</v>
      </c>
      <c r="I111">
        <v>4.0716949854952417E-2</v>
      </c>
      <c r="J111">
        <v>1.6320820704126902E-3</v>
      </c>
    </row>
    <row r="112" spans="1:10" x14ac:dyDescent="0.25">
      <c r="A112">
        <v>8.7280556475654233E-2</v>
      </c>
      <c r="B112">
        <v>-5.841651542649718E-2</v>
      </c>
      <c r="C112">
        <v>4.5959595959595964E-2</v>
      </c>
      <c r="D112">
        <v>-1.7431567479231934E-2</v>
      </c>
      <c r="E112" s="6">
        <v>3.9544309343849261E-2</v>
      </c>
      <c r="F112">
        <v>5.1902173913043581E-2</v>
      </c>
      <c r="G112">
        <v>5.4552439492892742E-2</v>
      </c>
      <c r="H112" s="23">
        <v>1.1495844875346236E-2</v>
      </c>
      <c r="I112">
        <v>2.2200099552015969E-2</v>
      </c>
      <c r="J112">
        <v>6.2849162011172259E-3</v>
      </c>
    </row>
    <row r="113" spans="1:10" x14ac:dyDescent="0.25">
      <c r="A113">
        <v>3.0769230769230705E-2</v>
      </c>
      <c r="B113">
        <v>-2.0238525478858051E-2</v>
      </c>
      <c r="C113">
        <v>9.6571704490584248E-2</v>
      </c>
      <c r="D113">
        <v>-7.3458073458073612E-3</v>
      </c>
      <c r="E113" s="6">
        <v>2.4552160168598507E-2</v>
      </c>
      <c r="F113">
        <v>4.6757943683802691E-2</v>
      </c>
      <c r="G113">
        <v>7.2859744990892272E-3</v>
      </c>
      <c r="H113" s="23">
        <v>3.560180747638027E-3</v>
      </c>
      <c r="I113">
        <v>-1.4998052201012916E-2</v>
      </c>
      <c r="J113">
        <v>-1.2375665047420695E-2</v>
      </c>
    </row>
    <row r="114" spans="1:10" x14ac:dyDescent="0.25">
      <c r="A114">
        <v>-9.9009900990099254E-3</v>
      </c>
      <c r="B114">
        <v>1.3402188614287514E-2</v>
      </c>
      <c r="C114">
        <v>2.3337736679876601E-2</v>
      </c>
      <c r="D114">
        <v>0.11309690030717667</v>
      </c>
      <c r="E114" s="6">
        <v>-4.7104803044327861E-2</v>
      </c>
      <c r="F114">
        <v>-5.5281342546890468E-2</v>
      </c>
      <c r="G114">
        <v>-5.5334538878842592E-2</v>
      </c>
      <c r="H114" s="23">
        <v>-1.3644426251883089E-4</v>
      </c>
      <c r="I114">
        <v>5.9125964010282812E-2</v>
      </c>
      <c r="J114">
        <v>2.3656165827380209E-2</v>
      </c>
    </row>
    <row r="115" spans="1:10" x14ac:dyDescent="0.25">
      <c r="A115">
        <v>-9.2537313432836492E-3</v>
      </c>
      <c r="B115">
        <v>-3.858286823586516E-2</v>
      </c>
      <c r="C115">
        <v>-2.1514629948363668E-3</v>
      </c>
      <c r="D115">
        <v>-6.6796287004515842E-2</v>
      </c>
      <c r="E115" s="6">
        <v>2.514840798704801E-2</v>
      </c>
      <c r="F115">
        <v>9.926854754440842E-3</v>
      </c>
      <c r="G115">
        <v>2.8330781010719695E-2</v>
      </c>
      <c r="H115" s="23">
        <v>3.0021834061135216E-3</v>
      </c>
      <c r="I115">
        <v>-8.4017923823749598E-3</v>
      </c>
      <c r="J115">
        <v>-1.3728406360827175E-3</v>
      </c>
    </row>
    <row r="116" spans="1:10" x14ac:dyDescent="0.25">
      <c r="A116">
        <v>3.4648990659837474E-2</v>
      </c>
      <c r="B116">
        <v>1.2115093387178293E-2</v>
      </c>
      <c r="C116">
        <v>-3.6653730056058702E-2</v>
      </c>
      <c r="D116">
        <v>8.4481483970697102E-2</v>
      </c>
      <c r="E116" s="6">
        <v>-9.2651084438830234E-3</v>
      </c>
      <c r="F116">
        <v>-7.759958613552518E-4</v>
      </c>
      <c r="G116">
        <v>5.2122114668652353E-2</v>
      </c>
      <c r="H116" s="23">
        <v>5.0884353741496531E-2</v>
      </c>
      <c r="I116">
        <v>7.3903219732630338E-2</v>
      </c>
      <c r="J116">
        <v>3.7690457097032788E-2</v>
      </c>
    </row>
    <row r="117" spans="1:10" x14ac:dyDescent="0.25">
      <c r="A117">
        <v>-0.10570762958648812</v>
      </c>
      <c r="B117">
        <v>-4.4887780548628353E-3</v>
      </c>
      <c r="C117">
        <v>-4.8791405550581909E-2</v>
      </c>
      <c r="D117">
        <v>-6.9533961328706165E-2</v>
      </c>
      <c r="E117" s="6">
        <v>-3.0180658873538675E-2</v>
      </c>
      <c r="F117">
        <v>-4.7372508413150535E-2</v>
      </c>
      <c r="G117">
        <v>-3.4677990092002842E-2</v>
      </c>
      <c r="H117" s="23">
        <v>-3.0036250647332903E-2</v>
      </c>
      <c r="I117">
        <v>-2.7439291663013902E-2</v>
      </c>
      <c r="J117">
        <v>-6.3921395451534468E-2</v>
      </c>
    </row>
    <row r="118" spans="1:10" x14ac:dyDescent="0.25">
      <c r="A118">
        <v>1.0582872028655137E-2</v>
      </c>
      <c r="B118">
        <v>1.039579158316631E-2</v>
      </c>
      <c r="C118">
        <v>4.2352941176470524E-2</v>
      </c>
      <c r="D118">
        <v>3.9962701478619959E-2</v>
      </c>
      <c r="E118" s="6">
        <v>1.9614288845057986E-2</v>
      </c>
      <c r="F118">
        <v>-8.1521739130418569E-4</v>
      </c>
      <c r="G118">
        <v>1.8328445747800584E-2</v>
      </c>
      <c r="H118" s="23">
        <v>-2.9498131340096208E-2</v>
      </c>
      <c r="I118">
        <v>5.1379123850730152E-2</v>
      </c>
      <c r="J118">
        <v>-1.2855289538860754E-2</v>
      </c>
    </row>
    <row r="119" spans="1:10" x14ac:dyDescent="0.25">
      <c r="A119">
        <v>1.2566457225712924E-2</v>
      </c>
      <c r="B119">
        <v>6.5699764472542596E-3</v>
      </c>
      <c r="C119">
        <v>6.772009029345373E-2</v>
      </c>
      <c r="D119">
        <v>1.6779812988343825E-2</v>
      </c>
      <c r="E119" s="6">
        <v>3.2240730789897601E-3</v>
      </c>
      <c r="F119">
        <v>4.460157737285813E-2</v>
      </c>
      <c r="G119">
        <v>6.8034557235421178E-2</v>
      </c>
      <c r="H119" s="23">
        <v>7.6605693852290033E-2</v>
      </c>
      <c r="I119">
        <v>5.3926611796982223E-2</v>
      </c>
      <c r="J119">
        <v>4.1577060931899688E-2</v>
      </c>
    </row>
    <row r="120" spans="1:10" x14ac:dyDescent="0.25">
      <c r="A120">
        <v>-6.8416865552903688E-3</v>
      </c>
      <c r="B120">
        <v>1.4901477832512238E-2</v>
      </c>
      <c r="C120">
        <v>-1.6490486257927994E-2</v>
      </c>
      <c r="D120">
        <v>5.3665910808768022E-2</v>
      </c>
      <c r="E120" s="6">
        <v>1.7246920192822705E-2</v>
      </c>
      <c r="F120">
        <v>2.2910700338453598E-2</v>
      </c>
      <c r="G120">
        <v>4.2130097741826758E-2</v>
      </c>
      <c r="H120" s="23">
        <v>4.2922841083290746E-2</v>
      </c>
      <c r="I120">
        <v>6.6053851785569051E-2</v>
      </c>
      <c r="J120">
        <v>5.0240880935994436E-2</v>
      </c>
    </row>
    <row r="121" spans="1:10" x14ac:dyDescent="0.25">
      <c r="A121">
        <v>-1.0413329061198311E-2</v>
      </c>
      <c r="B121">
        <v>7.3292076204344206E-2</v>
      </c>
      <c r="C121">
        <v>8.8993981083404838E-2</v>
      </c>
      <c r="D121">
        <v>4.9258727881396513E-2</v>
      </c>
      <c r="E121" s="6">
        <v>-3.5804549283907881E-3</v>
      </c>
      <c r="F121">
        <v>2.7996945787732284E-2</v>
      </c>
      <c r="G121">
        <v>-3.4605433376455379E-2</v>
      </c>
      <c r="H121" s="23">
        <v>-3.3317001469867699E-2</v>
      </c>
      <c r="I121">
        <v>5.0438763830598893E-2</v>
      </c>
      <c r="J121">
        <v>8.256880733944956E-2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8"/>
  <sheetViews>
    <sheetView showGridLines="0" topLeftCell="G1" workbookViewId="0">
      <selection activeCell="O7" sqref="O7"/>
    </sheetView>
  </sheetViews>
  <sheetFormatPr defaultRowHeight="15" x14ac:dyDescent="0.25"/>
  <cols>
    <col min="1" max="1" width="9.7109375" bestFit="1" customWidth="1"/>
    <col min="9" max="9" width="10.85546875" bestFit="1" customWidth="1"/>
    <col min="11" max="11" width="18" bestFit="1" customWidth="1"/>
    <col min="13" max="13" width="14.5703125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K1" s="12"/>
      <c r="L1" s="12" t="s">
        <v>14</v>
      </c>
      <c r="M1" s="12" t="s">
        <v>15</v>
      </c>
      <c r="N1" s="12" t="s">
        <v>17</v>
      </c>
      <c r="O1" s="12" t="s">
        <v>45</v>
      </c>
    </row>
    <row r="2" spans="1:15" x14ac:dyDescent="0.25">
      <c r="A2" s="1">
        <v>37956</v>
      </c>
      <c r="B2">
        <v>39</v>
      </c>
      <c r="C2">
        <v>40.25</v>
      </c>
      <c r="D2">
        <v>36.19</v>
      </c>
      <c r="E2">
        <v>38.4</v>
      </c>
      <c r="F2">
        <v>4211400</v>
      </c>
      <c r="G2">
        <v>32.43</v>
      </c>
      <c r="K2" s="170" t="s">
        <v>9</v>
      </c>
      <c r="L2" s="12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7.7342789801209044E-3</v>
      </c>
    </row>
    <row r="3" spans="1:15" x14ac:dyDescent="0.25">
      <c r="A3" s="1">
        <v>37988</v>
      </c>
      <c r="B3">
        <v>38.450000000000003</v>
      </c>
      <c r="C3">
        <v>39.5</v>
      </c>
      <c r="D3">
        <v>36.630000000000003</v>
      </c>
      <c r="E3">
        <v>37.96</v>
      </c>
      <c r="F3">
        <v>4549300</v>
      </c>
      <c r="G3">
        <v>32.06</v>
      </c>
      <c r="H3" s="6">
        <f>(G3-G2)/G2</f>
        <v>-1.1409189022509942E-2</v>
      </c>
      <c r="I3">
        <v>2.1499999999999998E-2</v>
      </c>
      <c r="K3" s="170" t="s">
        <v>16</v>
      </c>
      <c r="L3" s="12">
        <v>4.3518008370340297E-2</v>
      </c>
      <c r="M3" s="12">
        <v>4.3411771338616241E-2</v>
      </c>
      <c r="N3" s="12"/>
      <c r="O3" s="12">
        <f>_xlfn.STDEV.S(H3:H122)</f>
        <v>6.9297955679323245E-2</v>
      </c>
    </row>
    <row r="4" spans="1:15" x14ac:dyDescent="0.25">
      <c r="A4" s="1">
        <v>38019</v>
      </c>
      <c r="B4">
        <v>38.049999999999997</v>
      </c>
      <c r="C4">
        <v>44.68</v>
      </c>
      <c r="D4">
        <v>38.04</v>
      </c>
      <c r="E4">
        <v>43.96</v>
      </c>
      <c r="F4">
        <v>5013000</v>
      </c>
      <c r="G4">
        <v>37.19</v>
      </c>
      <c r="H4" s="6">
        <f t="shared" ref="H4:H67" si="0">(G4-G3)/G3</f>
        <v>0.16001247660636292</v>
      </c>
      <c r="I4">
        <v>1.3999999999999999E-2</v>
      </c>
    </row>
    <row r="5" spans="1:15" x14ac:dyDescent="0.25">
      <c r="A5" s="1">
        <v>38047</v>
      </c>
      <c r="B5">
        <v>44.16</v>
      </c>
      <c r="C5">
        <v>46.81</v>
      </c>
      <c r="D5">
        <v>41.58</v>
      </c>
      <c r="E5">
        <v>45.04</v>
      </c>
      <c r="F5">
        <v>4417600</v>
      </c>
      <c r="G5">
        <v>38.11</v>
      </c>
      <c r="H5" s="6">
        <f t="shared" si="0"/>
        <v>2.4737832750739493E-2</v>
      </c>
      <c r="I5">
        <v>-1.32E-2</v>
      </c>
      <c r="K5" t="s">
        <v>46</v>
      </c>
      <c r="L5" s="11">
        <f>(N2+L25*(L2))</f>
        <v>6.6429171038809307E-3</v>
      </c>
    </row>
    <row r="6" spans="1:15" x14ac:dyDescent="0.25">
      <c r="A6" s="1">
        <v>38078</v>
      </c>
      <c r="B6">
        <v>44.4</v>
      </c>
      <c r="C6">
        <v>45.61</v>
      </c>
      <c r="D6">
        <v>42.44</v>
      </c>
      <c r="E6">
        <v>43.37</v>
      </c>
      <c r="F6">
        <v>3363400</v>
      </c>
      <c r="G6">
        <v>36.69</v>
      </c>
      <c r="H6" s="6">
        <f t="shared" si="0"/>
        <v>-3.7260561532406235E-2</v>
      </c>
      <c r="I6">
        <v>-1.83E-2</v>
      </c>
    </row>
    <row r="7" spans="1:15" x14ac:dyDescent="0.25">
      <c r="A7" s="1">
        <v>38110</v>
      </c>
      <c r="B7">
        <v>43.33</v>
      </c>
      <c r="C7">
        <v>45.06</v>
      </c>
      <c r="D7">
        <v>41.72</v>
      </c>
      <c r="E7">
        <v>44.7</v>
      </c>
      <c r="F7">
        <v>4181500</v>
      </c>
      <c r="G7">
        <v>37.880000000000003</v>
      </c>
      <c r="H7" s="6">
        <f t="shared" si="0"/>
        <v>3.2433905696375165E-2</v>
      </c>
      <c r="I7">
        <v>1.1699999999999999E-2</v>
      </c>
    </row>
    <row r="8" spans="1:15" x14ac:dyDescent="0.25">
      <c r="A8" s="1">
        <v>38139</v>
      </c>
      <c r="B8">
        <v>44.55</v>
      </c>
      <c r="C8">
        <v>47.4</v>
      </c>
      <c r="D8">
        <v>41.18</v>
      </c>
      <c r="E8">
        <v>42.47</v>
      </c>
      <c r="F8">
        <v>4628000</v>
      </c>
      <c r="G8">
        <v>35.99</v>
      </c>
      <c r="H8" s="6">
        <f t="shared" si="0"/>
        <v>-4.989440337909188E-2</v>
      </c>
      <c r="I8">
        <v>1.8600000000000002E-2</v>
      </c>
      <c r="K8" t="s">
        <v>19</v>
      </c>
    </row>
    <row r="9" spans="1:15" ht="15.75" thickBot="1" x14ac:dyDescent="0.3">
      <c r="A9" s="1">
        <v>38169</v>
      </c>
      <c r="B9">
        <v>42.8</v>
      </c>
      <c r="C9">
        <v>44.82</v>
      </c>
      <c r="D9">
        <v>40.49</v>
      </c>
      <c r="E9">
        <v>43.6</v>
      </c>
      <c r="F9">
        <v>4872000</v>
      </c>
      <c r="G9">
        <v>36.950000000000003</v>
      </c>
      <c r="H9" s="6">
        <f t="shared" si="0"/>
        <v>2.6674076132258983E-2</v>
      </c>
      <c r="I9">
        <v>-4.0599999999999997E-2</v>
      </c>
    </row>
    <row r="10" spans="1:15" x14ac:dyDescent="0.25">
      <c r="A10" s="1">
        <v>38201</v>
      </c>
      <c r="B10">
        <v>43.85</v>
      </c>
      <c r="C10">
        <v>44.99</v>
      </c>
      <c r="D10">
        <v>40.03</v>
      </c>
      <c r="E10">
        <v>44.58</v>
      </c>
      <c r="F10">
        <v>4122800</v>
      </c>
      <c r="G10">
        <v>37.85</v>
      </c>
      <c r="H10" s="6">
        <f t="shared" si="0"/>
        <v>2.4357239512855171E-2</v>
      </c>
      <c r="I10">
        <v>8.0000000000000004E-4</v>
      </c>
      <c r="K10" s="10" t="s">
        <v>20</v>
      </c>
      <c r="L10" s="10"/>
    </row>
    <row r="11" spans="1:15" x14ac:dyDescent="0.25">
      <c r="A11" s="1">
        <v>38231</v>
      </c>
      <c r="B11">
        <v>44.53</v>
      </c>
      <c r="C11">
        <v>46.9</v>
      </c>
      <c r="D11">
        <v>44.43</v>
      </c>
      <c r="E11">
        <v>45.25</v>
      </c>
      <c r="F11">
        <v>3236200</v>
      </c>
      <c r="G11">
        <v>38.42</v>
      </c>
      <c r="H11" s="6">
        <f t="shared" si="0"/>
        <v>1.5059445178335542E-2</v>
      </c>
      <c r="I11">
        <v>1.6E-2</v>
      </c>
      <c r="K11" s="7" t="s">
        <v>21</v>
      </c>
      <c r="L11" s="7">
        <v>0.54373818457313516</v>
      </c>
    </row>
    <row r="12" spans="1:15" x14ac:dyDescent="0.25">
      <c r="A12" s="1">
        <v>38261</v>
      </c>
      <c r="B12">
        <v>45.45</v>
      </c>
      <c r="C12">
        <v>50.26</v>
      </c>
      <c r="D12">
        <v>45.3</v>
      </c>
      <c r="E12">
        <v>50.02</v>
      </c>
      <c r="F12">
        <v>3946600</v>
      </c>
      <c r="G12">
        <v>42.47</v>
      </c>
      <c r="H12" s="6">
        <f t="shared" si="0"/>
        <v>0.10541384695471101</v>
      </c>
      <c r="I12">
        <v>1.43E-2</v>
      </c>
      <c r="K12" s="7" t="s">
        <v>22</v>
      </c>
      <c r="L12" s="7">
        <v>0.29565121336288885</v>
      </c>
    </row>
    <row r="13" spans="1:15" x14ac:dyDescent="0.25">
      <c r="A13" s="1">
        <v>38292</v>
      </c>
      <c r="B13">
        <v>50.02</v>
      </c>
      <c r="C13">
        <v>52.77</v>
      </c>
      <c r="D13">
        <v>49.83</v>
      </c>
      <c r="E13">
        <v>51.22</v>
      </c>
      <c r="F13">
        <v>4413400</v>
      </c>
      <c r="G13">
        <v>43.55</v>
      </c>
      <c r="H13" s="6">
        <f t="shared" si="0"/>
        <v>2.5429715093006788E-2</v>
      </c>
      <c r="I13">
        <v>4.5400000000000003E-2</v>
      </c>
      <c r="K13" s="7" t="s">
        <v>23</v>
      </c>
      <c r="L13" s="7">
        <v>0.28968215584901508</v>
      </c>
    </row>
    <row r="14" spans="1:15" x14ac:dyDescent="0.25">
      <c r="A14" s="1">
        <v>38322</v>
      </c>
      <c r="B14">
        <v>51.35</v>
      </c>
      <c r="C14">
        <v>54.14</v>
      </c>
      <c r="D14">
        <v>50.3</v>
      </c>
      <c r="E14">
        <v>51.93</v>
      </c>
      <c r="F14">
        <v>3510600</v>
      </c>
      <c r="G14">
        <v>44.16</v>
      </c>
      <c r="H14" s="6">
        <f t="shared" si="0"/>
        <v>1.4006888633754292E-2</v>
      </c>
      <c r="I14">
        <v>3.4300000000000004E-2</v>
      </c>
      <c r="K14" s="7" t="s">
        <v>24</v>
      </c>
      <c r="L14" s="7">
        <v>5.8404563887130223E-2</v>
      </c>
    </row>
    <row r="15" spans="1:15" ht="15.75" thickBot="1" x14ac:dyDescent="0.3">
      <c r="A15" s="1">
        <v>38355</v>
      </c>
      <c r="B15">
        <v>52.67</v>
      </c>
      <c r="C15">
        <v>53.15</v>
      </c>
      <c r="D15">
        <v>47.75</v>
      </c>
      <c r="E15">
        <v>50.77</v>
      </c>
      <c r="F15">
        <v>4264700</v>
      </c>
      <c r="G15">
        <v>43.17</v>
      </c>
      <c r="H15" s="6">
        <f t="shared" si="0"/>
        <v>-2.241847826086945E-2</v>
      </c>
      <c r="I15">
        <v>-2.76E-2</v>
      </c>
      <c r="K15" s="8" t="s">
        <v>25</v>
      </c>
      <c r="L15" s="8">
        <v>120</v>
      </c>
    </row>
    <row r="16" spans="1:15" x14ac:dyDescent="0.25">
      <c r="A16" s="1">
        <v>38384</v>
      </c>
      <c r="B16">
        <v>51</v>
      </c>
      <c r="C16">
        <v>53</v>
      </c>
      <c r="D16">
        <v>48.3</v>
      </c>
      <c r="E16">
        <v>50.82</v>
      </c>
      <c r="F16">
        <v>3990600</v>
      </c>
      <c r="G16">
        <v>43.28</v>
      </c>
      <c r="H16" s="6">
        <f t="shared" si="0"/>
        <v>2.5480657864257452E-3</v>
      </c>
      <c r="I16">
        <v>1.89E-2</v>
      </c>
    </row>
    <row r="17" spans="1:19" ht="15.75" thickBot="1" x14ac:dyDescent="0.3">
      <c r="A17" s="1">
        <v>38412</v>
      </c>
      <c r="B17">
        <v>51.13</v>
      </c>
      <c r="C17">
        <v>53.26</v>
      </c>
      <c r="D17">
        <v>49.62</v>
      </c>
      <c r="E17">
        <v>50.02</v>
      </c>
      <c r="F17">
        <v>3223100</v>
      </c>
      <c r="G17">
        <v>42.6</v>
      </c>
      <c r="H17" s="6">
        <f t="shared" si="0"/>
        <v>-1.571164510166358E-2</v>
      </c>
      <c r="I17">
        <v>-1.9699999999999999E-2</v>
      </c>
      <c r="K17" t="s">
        <v>26</v>
      </c>
    </row>
    <row r="18" spans="1:19" x14ac:dyDescent="0.25">
      <c r="A18" s="1">
        <v>38443</v>
      </c>
      <c r="B18">
        <v>50.12</v>
      </c>
      <c r="C18">
        <v>50.85</v>
      </c>
      <c r="D18">
        <v>45.55</v>
      </c>
      <c r="E18">
        <v>46.41</v>
      </c>
      <c r="F18">
        <v>3930000</v>
      </c>
      <c r="G18">
        <v>39.53</v>
      </c>
      <c r="H18" s="6">
        <f t="shared" si="0"/>
        <v>-7.2065727699530527E-2</v>
      </c>
      <c r="I18">
        <v>-2.6099999999999998E-2</v>
      </c>
      <c r="K18" s="9"/>
      <c r="L18" s="9" t="s">
        <v>31</v>
      </c>
      <c r="M18" s="9" t="s">
        <v>32</v>
      </c>
      <c r="N18" s="9" t="s">
        <v>33</v>
      </c>
      <c r="O18" s="9" t="s">
        <v>34</v>
      </c>
      <c r="P18" s="9" t="s">
        <v>35</v>
      </c>
    </row>
    <row r="19" spans="1:19" x14ac:dyDescent="0.25">
      <c r="A19" s="1">
        <v>38474</v>
      </c>
      <c r="B19">
        <v>46.62</v>
      </c>
      <c r="C19">
        <v>53.85</v>
      </c>
      <c r="D19">
        <v>45.7</v>
      </c>
      <c r="E19">
        <v>53.7</v>
      </c>
      <c r="F19">
        <v>4497900</v>
      </c>
      <c r="G19">
        <v>45.81</v>
      </c>
      <c r="H19" s="6">
        <f t="shared" si="0"/>
        <v>0.15886668353149508</v>
      </c>
      <c r="I19">
        <v>3.6499999999999998E-2</v>
      </c>
      <c r="K19" s="7" t="s">
        <v>27</v>
      </c>
      <c r="L19" s="7">
        <v>1</v>
      </c>
      <c r="M19" s="7">
        <v>0.16895360892286726</v>
      </c>
      <c r="N19" s="7">
        <v>0.16895360892286726</v>
      </c>
      <c r="O19" s="7">
        <v>49.530635728623743</v>
      </c>
      <c r="P19" s="7">
        <v>1.3833434140876106E-10</v>
      </c>
    </row>
    <row r="20" spans="1:19" x14ac:dyDescent="0.25">
      <c r="A20" s="1">
        <v>38504</v>
      </c>
      <c r="B20">
        <v>53.65</v>
      </c>
      <c r="C20">
        <v>56.24</v>
      </c>
      <c r="D20">
        <v>53.1</v>
      </c>
      <c r="E20">
        <v>54.41</v>
      </c>
      <c r="F20">
        <v>3419200</v>
      </c>
      <c r="G20">
        <v>46.41</v>
      </c>
      <c r="H20" s="6">
        <f t="shared" si="0"/>
        <v>1.3097576948264446E-2</v>
      </c>
      <c r="I20">
        <v>5.6999999999999993E-3</v>
      </c>
      <c r="K20" s="7" t="s">
        <v>28</v>
      </c>
      <c r="L20" s="7">
        <v>118</v>
      </c>
      <c r="M20" s="7">
        <v>0.40250898377581334</v>
      </c>
      <c r="N20" s="7">
        <v>3.411093082845876E-3</v>
      </c>
      <c r="O20" s="7"/>
      <c r="P20" s="7"/>
    </row>
    <row r="21" spans="1:19" ht="15.75" thickBot="1" x14ac:dyDescent="0.3">
      <c r="A21" s="1">
        <v>38534</v>
      </c>
      <c r="B21">
        <v>54.65</v>
      </c>
      <c r="C21">
        <v>60</v>
      </c>
      <c r="D21">
        <v>54.4</v>
      </c>
      <c r="E21">
        <v>58.75</v>
      </c>
      <c r="F21">
        <v>3387800</v>
      </c>
      <c r="G21">
        <v>50.12</v>
      </c>
      <c r="H21" s="6">
        <f t="shared" si="0"/>
        <v>7.9939668174962314E-2</v>
      </c>
      <c r="I21">
        <v>3.9199999999999999E-2</v>
      </c>
      <c r="K21" s="8" t="s">
        <v>29</v>
      </c>
      <c r="L21" s="8">
        <v>119</v>
      </c>
      <c r="M21" s="8">
        <v>0.5714625926986806</v>
      </c>
      <c r="N21" s="8"/>
      <c r="O21" s="8"/>
      <c r="P21" s="8"/>
    </row>
    <row r="22" spans="1:19" ht="15.75" thickBot="1" x14ac:dyDescent="0.3">
      <c r="A22" s="1">
        <v>38565</v>
      </c>
      <c r="B22">
        <v>58.4</v>
      </c>
      <c r="C22">
        <v>58.41</v>
      </c>
      <c r="D22">
        <v>52.77</v>
      </c>
      <c r="E22">
        <v>53.75</v>
      </c>
      <c r="F22">
        <v>4256000</v>
      </c>
      <c r="G22">
        <v>45.93</v>
      </c>
      <c r="H22" s="6">
        <f t="shared" si="0"/>
        <v>-8.3599361532322392E-2</v>
      </c>
      <c r="I22">
        <v>-1.2199999999999999E-2</v>
      </c>
    </row>
    <row r="23" spans="1:19" x14ac:dyDescent="0.25">
      <c r="A23" s="1">
        <v>38596</v>
      </c>
      <c r="B23">
        <v>53.9</v>
      </c>
      <c r="C23">
        <v>55.61</v>
      </c>
      <c r="D23">
        <v>49.89</v>
      </c>
      <c r="E23">
        <v>51.93</v>
      </c>
      <c r="F23">
        <v>4230900</v>
      </c>
      <c r="G23">
        <v>44.38</v>
      </c>
      <c r="H23" s="6">
        <f t="shared" si="0"/>
        <v>-3.3747006313955961E-2</v>
      </c>
      <c r="I23">
        <v>4.8999999999999998E-3</v>
      </c>
      <c r="K23" s="9"/>
      <c r="L23" s="9" t="s">
        <v>36</v>
      </c>
      <c r="M23" s="9" t="s">
        <v>24</v>
      </c>
      <c r="N23" s="9" t="s">
        <v>37</v>
      </c>
      <c r="O23" s="9" t="s">
        <v>38</v>
      </c>
      <c r="P23" s="9" t="s">
        <v>39</v>
      </c>
      <c r="Q23" s="9" t="s">
        <v>40</v>
      </c>
      <c r="R23" s="9" t="s">
        <v>41</v>
      </c>
      <c r="S23" s="9" t="s">
        <v>42</v>
      </c>
    </row>
    <row r="24" spans="1:19" x14ac:dyDescent="0.25">
      <c r="A24" s="1">
        <v>38628</v>
      </c>
      <c r="B24">
        <v>52.29</v>
      </c>
      <c r="C24">
        <v>57.23</v>
      </c>
      <c r="D24">
        <v>50.77</v>
      </c>
      <c r="E24">
        <v>55.69</v>
      </c>
      <c r="F24">
        <v>4828600</v>
      </c>
      <c r="G24">
        <v>47.59</v>
      </c>
      <c r="H24" s="6">
        <f t="shared" si="0"/>
        <v>7.2329878323569186E-2</v>
      </c>
      <c r="I24">
        <v>-2.0199999999999999E-2</v>
      </c>
      <c r="K24" s="7" t="s">
        <v>30</v>
      </c>
      <c r="L24" s="7">
        <v>2.3638618762399739E-3</v>
      </c>
      <c r="M24" s="7">
        <v>5.3859139842237528E-3</v>
      </c>
      <c r="N24" s="7">
        <v>0.43889707172526754</v>
      </c>
      <c r="O24" s="7">
        <v>0.66153870681823612</v>
      </c>
      <c r="P24" s="7">
        <v>-8.3017141236895499E-3</v>
      </c>
      <c r="Q24" s="7">
        <v>1.3029437876169496E-2</v>
      </c>
      <c r="R24" s="7">
        <v>-8.3017141236895499E-3</v>
      </c>
      <c r="S24" s="7">
        <v>1.3029437876169496E-2</v>
      </c>
    </row>
    <row r="25" spans="1:19" ht="15.75" thickBot="1" x14ac:dyDescent="0.3">
      <c r="A25" s="1">
        <v>38657</v>
      </c>
      <c r="B25">
        <v>55.65</v>
      </c>
      <c r="C25">
        <v>59.29</v>
      </c>
      <c r="D25">
        <v>53.27</v>
      </c>
      <c r="E25">
        <v>53.51</v>
      </c>
      <c r="F25">
        <v>6052300</v>
      </c>
      <c r="G25">
        <v>45.81</v>
      </c>
      <c r="H25" s="6">
        <f t="shared" si="0"/>
        <v>-3.7402815717587752E-2</v>
      </c>
      <c r="I25">
        <v>3.61E-2</v>
      </c>
      <c r="K25" s="8" t="s">
        <v>43</v>
      </c>
      <c r="L25" s="8">
        <v>0.86584717515210496</v>
      </c>
      <c r="M25" s="8">
        <v>0.12302809328795063</v>
      </c>
      <c r="N25" s="8">
        <v>7.0378004894017652</v>
      </c>
      <c r="O25" s="8">
        <v>1.3833434140876106E-10</v>
      </c>
      <c r="P25" s="8">
        <v>0.62221805613300996</v>
      </c>
      <c r="Q25" s="8">
        <v>1.1094762941712</v>
      </c>
      <c r="R25" s="8">
        <v>0.62221805613300996</v>
      </c>
      <c r="S25" s="8">
        <v>1.1094762941712</v>
      </c>
    </row>
    <row r="26" spans="1:19" x14ac:dyDescent="0.25">
      <c r="A26" s="1">
        <v>38687</v>
      </c>
      <c r="B26">
        <v>53.99</v>
      </c>
      <c r="C26">
        <v>56.14</v>
      </c>
      <c r="D26">
        <v>52.3</v>
      </c>
      <c r="E26">
        <v>54.97</v>
      </c>
      <c r="F26">
        <v>3814500</v>
      </c>
      <c r="G26">
        <v>47.06</v>
      </c>
      <c r="H26" s="6">
        <f t="shared" si="0"/>
        <v>2.7286618642217854E-2</v>
      </c>
      <c r="I26">
        <v>-2.5000000000000001E-3</v>
      </c>
    </row>
    <row r="27" spans="1:19" x14ac:dyDescent="0.25">
      <c r="A27" s="1">
        <v>38720</v>
      </c>
      <c r="B27">
        <v>55.52</v>
      </c>
      <c r="C27">
        <v>55.52</v>
      </c>
      <c r="D27">
        <v>52.56</v>
      </c>
      <c r="E27">
        <v>54.75</v>
      </c>
      <c r="F27">
        <v>4158800</v>
      </c>
      <c r="G27">
        <v>46.87</v>
      </c>
      <c r="H27" s="6">
        <f t="shared" si="0"/>
        <v>-4.0373990650234767E-3</v>
      </c>
      <c r="I27">
        <v>3.04E-2</v>
      </c>
    </row>
    <row r="28" spans="1:19" x14ac:dyDescent="0.25">
      <c r="A28" s="1">
        <v>38749</v>
      </c>
      <c r="B28">
        <v>54.6</v>
      </c>
      <c r="C28">
        <v>55.89</v>
      </c>
      <c r="D28">
        <v>53.52</v>
      </c>
      <c r="E28">
        <v>54.4</v>
      </c>
      <c r="F28">
        <v>4275000</v>
      </c>
      <c r="G28">
        <v>46.66</v>
      </c>
      <c r="H28" s="6">
        <f t="shared" si="0"/>
        <v>-4.4804779176445672E-3</v>
      </c>
      <c r="I28">
        <v>-3.0000000000000001E-3</v>
      </c>
    </row>
    <row r="29" spans="1:19" x14ac:dyDescent="0.25">
      <c r="A29" s="1">
        <v>38777</v>
      </c>
      <c r="B29">
        <v>54.59</v>
      </c>
      <c r="C29">
        <v>54.9</v>
      </c>
      <c r="D29">
        <v>51.9</v>
      </c>
      <c r="E29">
        <v>52.01</v>
      </c>
      <c r="F29">
        <v>4049500</v>
      </c>
      <c r="G29">
        <v>44.61</v>
      </c>
      <c r="H29" s="6">
        <f t="shared" si="0"/>
        <v>-4.3934847835405001E-2</v>
      </c>
      <c r="I29">
        <v>1.46E-2</v>
      </c>
    </row>
    <row r="30" spans="1:19" x14ac:dyDescent="0.25">
      <c r="A30" s="1">
        <v>38810</v>
      </c>
      <c r="B30">
        <v>52</v>
      </c>
      <c r="C30">
        <v>54.22</v>
      </c>
      <c r="D30">
        <v>50.54</v>
      </c>
      <c r="E30">
        <v>53.1</v>
      </c>
      <c r="F30">
        <v>4305500</v>
      </c>
      <c r="G30">
        <v>45.54</v>
      </c>
      <c r="H30" s="6">
        <f t="shared" si="0"/>
        <v>2.0847343644922658E-2</v>
      </c>
      <c r="I30">
        <v>7.3000000000000001E-3</v>
      </c>
    </row>
    <row r="31" spans="1:19" x14ac:dyDescent="0.25">
      <c r="A31" s="1">
        <v>38838</v>
      </c>
      <c r="B31">
        <v>53.5</v>
      </c>
      <c r="C31">
        <v>55.13</v>
      </c>
      <c r="D31">
        <v>48.1</v>
      </c>
      <c r="E31">
        <v>48.92</v>
      </c>
      <c r="F31">
        <v>6144200</v>
      </c>
      <c r="G31">
        <v>42.04</v>
      </c>
      <c r="H31" s="6">
        <f t="shared" si="0"/>
        <v>-7.6855511638120336E-2</v>
      </c>
      <c r="I31">
        <v>-3.5699999999999996E-2</v>
      </c>
    </row>
    <row r="32" spans="1:19" x14ac:dyDescent="0.25">
      <c r="A32" s="1">
        <v>38869</v>
      </c>
      <c r="B32">
        <v>49.25</v>
      </c>
      <c r="C32">
        <v>49.95</v>
      </c>
      <c r="D32">
        <v>47.26</v>
      </c>
      <c r="E32">
        <v>48.87</v>
      </c>
      <c r="F32">
        <v>4657200</v>
      </c>
      <c r="G32">
        <v>42</v>
      </c>
      <c r="H32" s="6">
        <f t="shared" si="0"/>
        <v>-9.5147478591815294E-4</v>
      </c>
      <c r="I32">
        <v>-3.4999999999999996E-3</v>
      </c>
    </row>
    <row r="33" spans="1:9" x14ac:dyDescent="0.25">
      <c r="A33" s="1">
        <v>38901</v>
      </c>
      <c r="B33">
        <v>48.77</v>
      </c>
      <c r="C33">
        <v>50.39</v>
      </c>
      <c r="D33">
        <v>44.7</v>
      </c>
      <c r="E33">
        <v>45.92</v>
      </c>
      <c r="F33">
        <v>5453700</v>
      </c>
      <c r="G33">
        <v>39.47</v>
      </c>
      <c r="H33" s="6">
        <f t="shared" si="0"/>
        <v>-6.0238095238095264E-2</v>
      </c>
      <c r="I33">
        <v>-7.8000000000000005E-3</v>
      </c>
    </row>
    <row r="34" spans="1:9" x14ac:dyDescent="0.25">
      <c r="A34" s="1">
        <v>38930</v>
      </c>
      <c r="B34">
        <v>45.6</v>
      </c>
      <c r="C34">
        <v>50.4</v>
      </c>
      <c r="D34">
        <v>45.11</v>
      </c>
      <c r="E34">
        <v>48.39</v>
      </c>
      <c r="F34">
        <v>4834700</v>
      </c>
      <c r="G34">
        <v>41.69</v>
      </c>
      <c r="H34" s="6">
        <f t="shared" si="0"/>
        <v>5.6245249556625257E-2</v>
      </c>
      <c r="I34">
        <v>2.0299999999999999E-2</v>
      </c>
    </row>
    <row r="35" spans="1:9" x14ac:dyDescent="0.25">
      <c r="A35" s="1">
        <v>38961</v>
      </c>
      <c r="B35">
        <v>48.95</v>
      </c>
      <c r="C35">
        <v>56.67</v>
      </c>
      <c r="D35">
        <v>47.76</v>
      </c>
      <c r="E35">
        <v>55.25</v>
      </c>
      <c r="F35">
        <v>6087500</v>
      </c>
      <c r="G35">
        <v>47.6</v>
      </c>
      <c r="H35" s="6">
        <f t="shared" si="0"/>
        <v>0.14176061405612866</v>
      </c>
      <c r="I35">
        <v>1.84E-2</v>
      </c>
    </row>
    <row r="36" spans="1:9" x14ac:dyDescent="0.25">
      <c r="A36" s="1">
        <v>38992</v>
      </c>
      <c r="B36">
        <v>54.71</v>
      </c>
      <c r="C36">
        <v>60.34</v>
      </c>
      <c r="D36">
        <v>54.6</v>
      </c>
      <c r="E36">
        <v>59.18</v>
      </c>
      <c r="F36">
        <v>6071000</v>
      </c>
      <c r="G36">
        <v>50.99</v>
      </c>
      <c r="H36" s="6">
        <f t="shared" si="0"/>
        <v>7.1218487394957994E-2</v>
      </c>
      <c r="I36">
        <v>3.2300000000000002E-2</v>
      </c>
    </row>
    <row r="37" spans="1:9" x14ac:dyDescent="0.25">
      <c r="A37" s="1">
        <v>39022</v>
      </c>
      <c r="B37">
        <v>59.35</v>
      </c>
      <c r="C37">
        <v>59.65</v>
      </c>
      <c r="D37">
        <v>55.74</v>
      </c>
      <c r="E37">
        <v>58.09</v>
      </c>
      <c r="F37">
        <v>5074500</v>
      </c>
      <c r="G37">
        <v>50.15</v>
      </c>
      <c r="H37" s="6">
        <f t="shared" si="0"/>
        <v>-1.647381839576394E-2</v>
      </c>
      <c r="I37">
        <v>1.7100000000000001E-2</v>
      </c>
    </row>
    <row r="38" spans="1:9" x14ac:dyDescent="0.25">
      <c r="A38" s="1">
        <v>39052</v>
      </c>
      <c r="B38">
        <v>58.25</v>
      </c>
      <c r="C38">
        <v>60</v>
      </c>
      <c r="D38">
        <v>56.69</v>
      </c>
      <c r="E38">
        <v>57.05</v>
      </c>
      <c r="F38">
        <v>3299000</v>
      </c>
      <c r="G38">
        <v>49.25</v>
      </c>
      <c r="H38" s="6">
        <f t="shared" si="0"/>
        <v>-1.7946161515453612E-2</v>
      </c>
      <c r="I38">
        <v>8.6999999999999994E-3</v>
      </c>
    </row>
    <row r="39" spans="1:9" x14ac:dyDescent="0.25">
      <c r="A39" s="1">
        <v>39085</v>
      </c>
      <c r="B39">
        <v>57.85</v>
      </c>
      <c r="C39">
        <v>62.96</v>
      </c>
      <c r="D39">
        <v>56.61</v>
      </c>
      <c r="E39">
        <v>61.36</v>
      </c>
      <c r="F39">
        <v>4427500</v>
      </c>
      <c r="G39">
        <v>52.97</v>
      </c>
      <c r="H39" s="6">
        <f t="shared" si="0"/>
        <v>7.5532994923857844E-2</v>
      </c>
      <c r="I39">
        <v>1.3999999999999999E-2</v>
      </c>
    </row>
    <row r="40" spans="1:9" x14ac:dyDescent="0.25">
      <c r="A40" s="1">
        <v>39114</v>
      </c>
      <c r="B40">
        <v>61.29</v>
      </c>
      <c r="C40">
        <v>64.739999999999995</v>
      </c>
      <c r="D40">
        <v>59.4</v>
      </c>
      <c r="E40">
        <v>61.53</v>
      </c>
      <c r="F40">
        <v>4017300</v>
      </c>
      <c r="G40">
        <v>53.22</v>
      </c>
      <c r="H40" s="6">
        <f t="shared" si="0"/>
        <v>4.7196526335661695E-3</v>
      </c>
      <c r="I40">
        <v>-1.9599999999999999E-2</v>
      </c>
    </row>
    <row r="41" spans="1:9" x14ac:dyDescent="0.25">
      <c r="A41" s="1">
        <v>39142</v>
      </c>
      <c r="B41">
        <v>60.8</v>
      </c>
      <c r="C41">
        <v>63</v>
      </c>
      <c r="D41">
        <v>58.3</v>
      </c>
      <c r="E41">
        <v>59.26</v>
      </c>
      <c r="F41">
        <v>5152500</v>
      </c>
      <c r="G41">
        <v>51.26</v>
      </c>
      <c r="H41" s="6">
        <f t="shared" si="0"/>
        <v>-3.6828260052611819E-2</v>
      </c>
      <c r="I41">
        <v>6.8000000000000005E-3</v>
      </c>
    </row>
    <row r="42" spans="1:9" x14ac:dyDescent="0.25">
      <c r="A42" s="1">
        <v>39174</v>
      </c>
      <c r="B42">
        <v>59.51</v>
      </c>
      <c r="C42">
        <v>62.25</v>
      </c>
      <c r="D42">
        <v>58.74</v>
      </c>
      <c r="E42">
        <v>59.37</v>
      </c>
      <c r="F42">
        <v>4911400</v>
      </c>
      <c r="G42">
        <v>51.35</v>
      </c>
      <c r="H42" s="6">
        <f t="shared" si="0"/>
        <v>1.7557549746391615E-3</v>
      </c>
      <c r="I42">
        <v>3.49E-2</v>
      </c>
    </row>
    <row r="43" spans="1:9" x14ac:dyDescent="0.25">
      <c r="A43" s="1">
        <v>39203</v>
      </c>
      <c r="B43">
        <v>59.11</v>
      </c>
      <c r="C43">
        <v>62.55</v>
      </c>
      <c r="D43">
        <v>56.8</v>
      </c>
      <c r="E43">
        <v>62.43</v>
      </c>
      <c r="F43">
        <v>8775800</v>
      </c>
      <c r="G43">
        <v>54.11</v>
      </c>
      <c r="H43" s="6">
        <f t="shared" si="0"/>
        <v>5.3748782862706873E-2</v>
      </c>
      <c r="I43">
        <v>3.2400000000000005E-2</v>
      </c>
    </row>
    <row r="44" spans="1:9" x14ac:dyDescent="0.25">
      <c r="A44" s="1">
        <v>39234</v>
      </c>
      <c r="B44">
        <v>62.41</v>
      </c>
      <c r="C44">
        <v>65.069999999999993</v>
      </c>
      <c r="D44">
        <v>62.2</v>
      </c>
      <c r="E44">
        <v>63.6</v>
      </c>
      <c r="F44">
        <v>10436300</v>
      </c>
      <c r="G44">
        <v>55.13</v>
      </c>
      <c r="H44" s="6">
        <f t="shared" si="0"/>
        <v>1.8850489743115931E-2</v>
      </c>
      <c r="I44">
        <v>-1.9599999999999999E-2</v>
      </c>
    </row>
    <row r="45" spans="1:9" x14ac:dyDescent="0.25">
      <c r="A45" s="1">
        <v>39265</v>
      </c>
      <c r="B45">
        <v>63.25</v>
      </c>
      <c r="C45">
        <v>70.75</v>
      </c>
      <c r="D45">
        <v>60.5</v>
      </c>
      <c r="E45">
        <v>60.57</v>
      </c>
      <c r="F45">
        <v>12896000</v>
      </c>
      <c r="G45">
        <v>52.5</v>
      </c>
      <c r="H45" s="6">
        <f t="shared" si="0"/>
        <v>-4.7705423544349763E-2</v>
      </c>
      <c r="I45">
        <v>-3.73E-2</v>
      </c>
    </row>
    <row r="46" spans="1:9" x14ac:dyDescent="0.25">
      <c r="A46" s="1">
        <v>39295</v>
      </c>
      <c r="B46">
        <v>60.6</v>
      </c>
      <c r="C46">
        <v>66.489999999999995</v>
      </c>
      <c r="D46">
        <v>56.06</v>
      </c>
      <c r="E46">
        <v>65.930000000000007</v>
      </c>
      <c r="F46">
        <v>9887100</v>
      </c>
      <c r="G46">
        <v>57.29</v>
      </c>
      <c r="H46" s="6">
        <f t="shared" si="0"/>
        <v>9.1238095238095215E-2</v>
      </c>
      <c r="I46">
        <v>9.1999999999999998E-3</v>
      </c>
    </row>
    <row r="47" spans="1:9" x14ac:dyDescent="0.25">
      <c r="A47" s="1">
        <v>39329</v>
      </c>
      <c r="B47">
        <v>65.56</v>
      </c>
      <c r="C47">
        <v>68.290000000000006</v>
      </c>
      <c r="D47">
        <v>59.75</v>
      </c>
      <c r="E47">
        <v>63.57</v>
      </c>
      <c r="F47">
        <v>8318900</v>
      </c>
      <c r="G47">
        <v>55.24</v>
      </c>
      <c r="H47" s="6">
        <f t="shared" si="0"/>
        <v>-3.5782859137720321E-2</v>
      </c>
      <c r="I47">
        <v>3.2199999999999999E-2</v>
      </c>
    </row>
    <row r="48" spans="1:9" x14ac:dyDescent="0.25">
      <c r="A48" s="1">
        <v>39356</v>
      </c>
      <c r="B48">
        <v>63.78</v>
      </c>
      <c r="C48">
        <v>68.5</v>
      </c>
      <c r="D48">
        <v>60</v>
      </c>
      <c r="E48">
        <v>61.36</v>
      </c>
      <c r="F48">
        <v>7547900</v>
      </c>
      <c r="G48">
        <v>53.32</v>
      </c>
      <c r="H48" s="6">
        <f t="shared" si="0"/>
        <v>-3.4757422157856654E-2</v>
      </c>
      <c r="I48">
        <v>1.8000000000000002E-2</v>
      </c>
    </row>
    <row r="49" spans="1:9" x14ac:dyDescent="0.25">
      <c r="A49" s="1">
        <v>39387</v>
      </c>
      <c r="B49">
        <v>60.79</v>
      </c>
      <c r="C49">
        <v>61</v>
      </c>
      <c r="D49">
        <v>50.25</v>
      </c>
      <c r="E49">
        <v>59.97</v>
      </c>
      <c r="F49">
        <v>14014800</v>
      </c>
      <c r="G49">
        <v>52.24</v>
      </c>
      <c r="H49" s="6">
        <f t="shared" si="0"/>
        <v>-2.0255063765941453E-2</v>
      </c>
      <c r="I49">
        <v>-4.8300000000000003E-2</v>
      </c>
    </row>
    <row r="50" spans="1:9" x14ac:dyDescent="0.25">
      <c r="A50" s="1">
        <v>39419</v>
      </c>
      <c r="B50">
        <v>60</v>
      </c>
      <c r="C50">
        <v>60.49</v>
      </c>
      <c r="D50">
        <v>48.85</v>
      </c>
      <c r="E50">
        <v>50</v>
      </c>
      <c r="F50">
        <v>12002700</v>
      </c>
      <c r="G50">
        <v>43.56</v>
      </c>
      <c r="H50" s="6">
        <f t="shared" si="0"/>
        <v>-0.16615620214395099</v>
      </c>
      <c r="I50">
        <v>-8.6999999999999994E-3</v>
      </c>
    </row>
    <row r="51" spans="1:9" x14ac:dyDescent="0.25">
      <c r="A51" s="1">
        <v>39449</v>
      </c>
      <c r="B51">
        <v>50.05</v>
      </c>
      <c r="C51">
        <v>56.31</v>
      </c>
      <c r="D51">
        <v>47.01</v>
      </c>
      <c r="E51">
        <v>55.42</v>
      </c>
      <c r="F51">
        <v>16139800</v>
      </c>
      <c r="G51">
        <v>48.28</v>
      </c>
      <c r="H51" s="6">
        <f t="shared" si="0"/>
        <v>0.10835629017447196</v>
      </c>
      <c r="I51">
        <v>-6.3600000000000004E-2</v>
      </c>
    </row>
    <row r="52" spans="1:9" x14ac:dyDescent="0.25">
      <c r="A52" s="1">
        <v>39479</v>
      </c>
      <c r="B52">
        <v>55.35</v>
      </c>
      <c r="C52">
        <v>57.32</v>
      </c>
      <c r="D52">
        <v>50.53</v>
      </c>
      <c r="E52">
        <v>52.61</v>
      </c>
      <c r="F52">
        <v>11151100</v>
      </c>
      <c r="G52">
        <v>45.95</v>
      </c>
      <c r="H52" s="6">
        <f t="shared" si="0"/>
        <v>-4.826014913007453E-2</v>
      </c>
      <c r="I52">
        <v>-3.0899999999999997E-2</v>
      </c>
    </row>
    <row r="53" spans="1:9" x14ac:dyDescent="0.25">
      <c r="A53" s="1">
        <v>39510</v>
      </c>
      <c r="B53">
        <v>52.43</v>
      </c>
      <c r="C53">
        <v>54.04</v>
      </c>
      <c r="D53">
        <v>47.71</v>
      </c>
      <c r="E53">
        <v>50.68</v>
      </c>
      <c r="F53">
        <v>12368300</v>
      </c>
      <c r="G53">
        <v>44.26</v>
      </c>
      <c r="H53" s="6">
        <f t="shared" si="0"/>
        <v>-3.6779107725789004E-2</v>
      </c>
      <c r="I53">
        <v>-9.300000000000001E-3</v>
      </c>
    </row>
    <row r="54" spans="1:9" x14ac:dyDescent="0.25">
      <c r="A54" s="1">
        <v>39539</v>
      </c>
      <c r="B54">
        <v>51.06</v>
      </c>
      <c r="C54">
        <v>55.1</v>
      </c>
      <c r="D54">
        <v>51.06</v>
      </c>
      <c r="E54">
        <v>53.13</v>
      </c>
      <c r="F54">
        <v>9357600</v>
      </c>
      <c r="G54">
        <v>46.4</v>
      </c>
      <c r="H54" s="6">
        <f t="shared" si="0"/>
        <v>4.835065521915953E-2</v>
      </c>
      <c r="I54">
        <v>4.5999999999999999E-2</v>
      </c>
    </row>
    <row r="55" spans="1:9" x14ac:dyDescent="0.25">
      <c r="A55" s="1">
        <v>39569</v>
      </c>
      <c r="B55">
        <v>52.96</v>
      </c>
      <c r="C55">
        <v>55.72</v>
      </c>
      <c r="D55">
        <v>51.35</v>
      </c>
      <c r="E55">
        <v>53.36</v>
      </c>
      <c r="F55">
        <v>9414300</v>
      </c>
      <c r="G55">
        <v>46.72</v>
      </c>
      <c r="H55" s="6">
        <f t="shared" si="0"/>
        <v>6.896551724137937E-3</v>
      </c>
      <c r="I55">
        <v>1.8600000000000002E-2</v>
      </c>
    </row>
    <row r="56" spans="1:9" x14ac:dyDescent="0.25">
      <c r="A56" s="1">
        <v>39601</v>
      </c>
      <c r="B56">
        <v>53.54</v>
      </c>
      <c r="C56">
        <v>55.06</v>
      </c>
      <c r="D56">
        <v>46.34</v>
      </c>
      <c r="E56">
        <v>46.49</v>
      </c>
      <c r="F56">
        <v>11849900</v>
      </c>
      <c r="G56">
        <v>40.71</v>
      </c>
      <c r="H56" s="6">
        <f t="shared" si="0"/>
        <v>-0.12863869863013694</v>
      </c>
      <c r="I56">
        <v>-8.4399999999999989E-2</v>
      </c>
    </row>
    <row r="57" spans="1:9" x14ac:dyDescent="0.25">
      <c r="A57" s="1">
        <v>39630</v>
      </c>
      <c r="B57">
        <v>45.95</v>
      </c>
      <c r="C57">
        <v>49.25</v>
      </c>
      <c r="D57">
        <v>42.32</v>
      </c>
      <c r="E57">
        <v>45.23</v>
      </c>
      <c r="F57">
        <v>11249900</v>
      </c>
      <c r="G57">
        <v>39.61</v>
      </c>
      <c r="H57" s="6">
        <f t="shared" si="0"/>
        <v>-2.7020388111029265E-2</v>
      </c>
      <c r="I57">
        <v>-7.7000000000000002E-3</v>
      </c>
    </row>
    <row r="58" spans="1:9" x14ac:dyDescent="0.25">
      <c r="A58" s="1">
        <v>39661</v>
      </c>
      <c r="B58">
        <v>45.52</v>
      </c>
      <c r="C58">
        <v>53.91</v>
      </c>
      <c r="D58">
        <v>44.26</v>
      </c>
      <c r="E58">
        <v>53.02</v>
      </c>
      <c r="F58">
        <v>11280600</v>
      </c>
      <c r="G58">
        <v>46.57</v>
      </c>
      <c r="H58" s="6">
        <f t="shared" si="0"/>
        <v>0.17571320373643021</v>
      </c>
      <c r="I58">
        <v>1.5300000000000001E-2</v>
      </c>
    </row>
    <row r="59" spans="1:9" x14ac:dyDescent="0.25">
      <c r="A59" s="1">
        <v>39693</v>
      </c>
      <c r="B59">
        <v>54.99</v>
      </c>
      <c r="C59">
        <v>59.55</v>
      </c>
      <c r="D59">
        <v>46.62</v>
      </c>
      <c r="E59">
        <v>49.05</v>
      </c>
      <c r="F59">
        <v>16089800</v>
      </c>
      <c r="G59">
        <v>43.08</v>
      </c>
      <c r="H59" s="6">
        <f t="shared" si="0"/>
        <v>-7.4940949108868407E-2</v>
      </c>
      <c r="I59">
        <v>-9.2399999999999996E-2</v>
      </c>
    </row>
    <row r="60" spans="1:9" x14ac:dyDescent="0.25">
      <c r="A60" s="1">
        <v>39722</v>
      </c>
      <c r="B60">
        <v>48.51</v>
      </c>
      <c r="C60">
        <v>48.86</v>
      </c>
      <c r="D60">
        <v>30.45</v>
      </c>
      <c r="E60">
        <v>40.119999999999997</v>
      </c>
      <c r="F60">
        <v>19117000</v>
      </c>
      <c r="G60">
        <v>35.24</v>
      </c>
      <c r="H60" s="6">
        <f t="shared" si="0"/>
        <v>-0.18198700092850503</v>
      </c>
      <c r="I60">
        <v>-0.17230000000000001</v>
      </c>
    </row>
    <row r="61" spans="1:9" x14ac:dyDescent="0.25">
      <c r="A61" s="1">
        <v>39755</v>
      </c>
      <c r="B61">
        <v>40.1</v>
      </c>
      <c r="C61">
        <v>42.22</v>
      </c>
      <c r="D61">
        <v>25.6</v>
      </c>
      <c r="E61">
        <v>33.76</v>
      </c>
      <c r="F61">
        <v>15405300</v>
      </c>
      <c r="G61">
        <v>29.8</v>
      </c>
      <c r="H61" s="6">
        <f t="shared" si="0"/>
        <v>-0.15437003405221342</v>
      </c>
      <c r="I61">
        <v>-7.8600000000000003E-2</v>
      </c>
    </row>
    <row r="62" spans="1:9" x14ac:dyDescent="0.25">
      <c r="A62" s="1">
        <v>39783</v>
      </c>
      <c r="B62">
        <v>33.270000000000003</v>
      </c>
      <c r="C62">
        <v>40.18</v>
      </c>
      <c r="D62">
        <v>28.63</v>
      </c>
      <c r="E62">
        <v>34.53</v>
      </c>
      <c r="F62">
        <v>12921400</v>
      </c>
      <c r="G62">
        <v>30.48</v>
      </c>
      <c r="H62" s="6">
        <f t="shared" si="0"/>
        <v>2.2818791946308713E-2</v>
      </c>
      <c r="I62">
        <v>1.7399999999999999E-2</v>
      </c>
    </row>
    <row r="63" spans="1:9" x14ac:dyDescent="0.25">
      <c r="A63" s="1">
        <v>39815</v>
      </c>
      <c r="B63">
        <v>34.64</v>
      </c>
      <c r="C63">
        <v>38.840000000000003</v>
      </c>
      <c r="D63">
        <v>31.17</v>
      </c>
      <c r="E63">
        <v>31.2</v>
      </c>
      <c r="F63">
        <v>11970500</v>
      </c>
      <c r="G63">
        <v>27.54</v>
      </c>
      <c r="H63" s="6">
        <f t="shared" si="0"/>
        <v>-9.6456692913385864E-2</v>
      </c>
      <c r="I63">
        <v>-8.1199999999999994E-2</v>
      </c>
    </row>
    <row r="64" spans="1:9" x14ac:dyDescent="0.25">
      <c r="A64" s="1">
        <v>39846</v>
      </c>
      <c r="B64">
        <v>30.25</v>
      </c>
      <c r="C64">
        <v>33.5</v>
      </c>
      <c r="D64">
        <v>27.12</v>
      </c>
      <c r="E64">
        <v>28.31</v>
      </c>
      <c r="F64">
        <v>17941700</v>
      </c>
      <c r="G64">
        <v>25.13</v>
      </c>
      <c r="H64" s="6">
        <f t="shared" si="0"/>
        <v>-8.7509077705156146E-2</v>
      </c>
      <c r="I64">
        <v>-0.10099999999999999</v>
      </c>
    </row>
    <row r="65" spans="1:9" x14ac:dyDescent="0.25">
      <c r="A65" s="1">
        <v>39874</v>
      </c>
      <c r="B65">
        <v>27.79</v>
      </c>
      <c r="C65">
        <v>35.67</v>
      </c>
      <c r="D65">
        <v>25</v>
      </c>
      <c r="E65">
        <v>34.39</v>
      </c>
      <c r="F65">
        <v>14299300</v>
      </c>
      <c r="G65">
        <v>30.53</v>
      </c>
      <c r="H65" s="6">
        <f t="shared" si="0"/>
        <v>0.21488261042578602</v>
      </c>
      <c r="I65">
        <v>8.9499999999999996E-2</v>
      </c>
    </row>
    <row r="66" spans="1:9" x14ac:dyDescent="0.25">
      <c r="A66" s="1">
        <v>39904</v>
      </c>
      <c r="B66">
        <v>33.93</v>
      </c>
      <c r="C66">
        <v>41.77</v>
      </c>
      <c r="D66">
        <v>33.299999999999997</v>
      </c>
      <c r="E66">
        <v>41.26</v>
      </c>
      <c r="F66">
        <v>12897200</v>
      </c>
      <c r="G66">
        <v>36.619999999999997</v>
      </c>
      <c r="H66" s="6">
        <f t="shared" si="0"/>
        <v>0.19947592531935787</v>
      </c>
      <c r="I66">
        <v>0.10189999999999999</v>
      </c>
    </row>
    <row r="67" spans="1:9" x14ac:dyDescent="0.25">
      <c r="A67" s="1">
        <v>39934</v>
      </c>
      <c r="B67">
        <v>40.380000000000003</v>
      </c>
      <c r="C67">
        <v>44.9</v>
      </c>
      <c r="D67">
        <v>38.380000000000003</v>
      </c>
      <c r="E67">
        <v>39.299999999999997</v>
      </c>
      <c r="F67">
        <v>12077000</v>
      </c>
      <c r="G67">
        <v>35.020000000000003</v>
      </c>
      <c r="H67" s="6">
        <f t="shared" si="0"/>
        <v>-4.3691971600218309E-2</v>
      </c>
      <c r="I67">
        <v>5.21E-2</v>
      </c>
    </row>
    <row r="68" spans="1:9" x14ac:dyDescent="0.25">
      <c r="A68" s="1">
        <v>39965</v>
      </c>
      <c r="B68">
        <v>39.869999999999997</v>
      </c>
      <c r="C68">
        <v>42.42</v>
      </c>
      <c r="D68">
        <v>37.659999999999997</v>
      </c>
      <c r="E68">
        <v>39.47</v>
      </c>
      <c r="F68">
        <v>9860900</v>
      </c>
      <c r="G68">
        <v>35.17</v>
      </c>
      <c r="H68" s="6">
        <f t="shared" ref="H68:H128" si="1">(G68-G67)/G67</f>
        <v>4.2832667047401074E-3</v>
      </c>
      <c r="I68">
        <v>4.3E-3</v>
      </c>
    </row>
    <row r="69" spans="1:9" x14ac:dyDescent="0.25">
      <c r="A69" s="1">
        <v>39995</v>
      </c>
      <c r="B69">
        <v>39.64</v>
      </c>
      <c r="C69">
        <v>44.44</v>
      </c>
      <c r="D69">
        <v>36.36</v>
      </c>
      <c r="E69">
        <v>43.62</v>
      </c>
      <c r="F69">
        <v>8588400</v>
      </c>
      <c r="G69">
        <v>38.869999999999997</v>
      </c>
      <c r="H69" s="6">
        <f t="shared" si="1"/>
        <v>0.10520329826556712</v>
      </c>
      <c r="I69">
        <v>7.7199999999999991E-2</v>
      </c>
    </row>
    <row r="70" spans="1:9" x14ac:dyDescent="0.25">
      <c r="A70" s="1">
        <v>40028</v>
      </c>
      <c r="B70">
        <v>43.95</v>
      </c>
      <c r="C70">
        <v>47.69</v>
      </c>
      <c r="D70">
        <v>41.21</v>
      </c>
      <c r="E70">
        <v>47</v>
      </c>
      <c r="F70">
        <v>10385300</v>
      </c>
      <c r="G70">
        <v>42.06</v>
      </c>
      <c r="H70" s="6">
        <f t="shared" si="1"/>
        <v>8.2068433239001926E-2</v>
      </c>
      <c r="I70">
        <v>3.3300000000000003E-2</v>
      </c>
    </row>
    <row r="71" spans="1:9" x14ac:dyDescent="0.25">
      <c r="A71" s="1">
        <v>40057</v>
      </c>
      <c r="B71">
        <v>46.72</v>
      </c>
      <c r="C71">
        <v>49.2</v>
      </c>
      <c r="D71">
        <v>45.68</v>
      </c>
      <c r="E71">
        <v>46.68</v>
      </c>
      <c r="F71">
        <v>7658600</v>
      </c>
      <c r="G71">
        <v>41.77</v>
      </c>
      <c r="H71" s="6">
        <f t="shared" si="1"/>
        <v>-6.8949120304326941E-3</v>
      </c>
      <c r="I71">
        <v>4.0800000000000003E-2</v>
      </c>
    </row>
    <row r="72" spans="1:9" x14ac:dyDescent="0.25">
      <c r="A72" s="1">
        <v>40087</v>
      </c>
      <c r="B72">
        <v>46.52</v>
      </c>
      <c r="C72">
        <v>51.77</v>
      </c>
      <c r="D72">
        <v>45.73</v>
      </c>
      <c r="E72">
        <v>48.43</v>
      </c>
      <c r="F72">
        <v>7824100</v>
      </c>
      <c r="G72">
        <v>43.34</v>
      </c>
      <c r="H72" s="6">
        <f t="shared" si="1"/>
        <v>3.7586784773761074E-2</v>
      </c>
      <c r="I72">
        <v>-2.5899999999999999E-2</v>
      </c>
    </row>
    <row r="73" spans="1:9" x14ac:dyDescent="0.25">
      <c r="A73" s="1">
        <v>40119</v>
      </c>
      <c r="B73">
        <v>48.62</v>
      </c>
      <c r="C73">
        <v>51.02</v>
      </c>
      <c r="D73">
        <v>45.99</v>
      </c>
      <c r="E73">
        <v>46.56</v>
      </c>
      <c r="F73">
        <v>9175100</v>
      </c>
      <c r="G73">
        <v>41.81</v>
      </c>
      <c r="H73" s="6">
        <f t="shared" si="1"/>
        <v>-3.530226119058609E-2</v>
      </c>
      <c r="I73">
        <v>5.5599999999999997E-2</v>
      </c>
    </row>
    <row r="74" spans="1:9" x14ac:dyDescent="0.25">
      <c r="A74" s="1">
        <v>40148</v>
      </c>
      <c r="B74">
        <v>47.08</v>
      </c>
      <c r="C74">
        <v>49.52</v>
      </c>
      <c r="D74">
        <v>45.11</v>
      </c>
      <c r="E74">
        <v>48.37</v>
      </c>
      <c r="F74">
        <v>7537300</v>
      </c>
      <c r="G74">
        <v>43.43</v>
      </c>
      <c r="H74" s="6">
        <f t="shared" si="1"/>
        <v>3.8746711313082931E-2</v>
      </c>
      <c r="I74">
        <v>2.75E-2</v>
      </c>
    </row>
    <row r="75" spans="1:9" x14ac:dyDescent="0.25">
      <c r="A75" s="1">
        <v>40182</v>
      </c>
      <c r="B75">
        <v>48.47</v>
      </c>
      <c r="C75">
        <v>52.46</v>
      </c>
      <c r="D75">
        <v>48.26</v>
      </c>
      <c r="E75">
        <v>51.27</v>
      </c>
      <c r="F75">
        <v>8735300</v>
      </c>
      <c r="G75">
        <v>46.04</v>
      </c>
      <c r="H75" s="6">
        <f t="shared" si="1"/>
        <v>6.0096707345153107E-2</v>
      </c>
      <c r="I75">
        <v>-3.3599999999999998E-2</v>
      </c>
    </row>
    <row r="76" spans="1:9" x14ac:dyDescent="0.25">
      <c r="A76" s="1">
        <v>40210</v>
      </c>
      <c r="B76">
        <v>51.55</v>
      </c>
      <c r="C76">
        <v>51.63</v>
      </c>
      <c r="D76">
        <v>48.23</v>
      </c>
      <c r="E76">
        <v>51.52</v>
      </c>
      <c r="F76">
        <v>7703900</v>
      </c>
      <c r="G76">
        <v>46.42</v>
      </c>
      <c r="H76" s="6">
        <f t="shared" si="1"/>
        <v>8.2536924413553984E-3</v>
      </c>
      <c r="I76">
        <v>3.4000000000000002E-2</v>
      </c>
    </row>
    <row r="77" spans="1:9" x14ac:dyDescent="0.25">
      <c r="A77" s="1">
        <v>40238</v>
      </c>
      <c r="B77">
        <v>51.77</v>
      </c>
      <c r="C77">
        <v>54.73</v>
      </c>
      <c r="D77">
        <v>51.46</v>
      </c>
      <c r="E77">
        <v>52.6</v>
      </c>
      <c r="F77">
        <v>4444300</v>
      </c>
      <c r="G77">
        <v>47.39</v>
      </c>
      <c r="H77" s="6">
        <f t="shared" si="1"/>
        <v>2.0896165445928455E-2</v>
      </c>
      <c r="I77">
        <v>6.3099999999999989E-2</v>
      </c>
    </row>
    <row r="78" spans="1:9" x14ac:dyDescent="0.25">
      <c r="A78" s="1">
        <v>40269</v>
      </c>
      <c r="B78">
        <v>52.76</v>
      </c>
      <c r="C78">
        <v>58.52</v>
      </c>
      <c r="D78">
        <v>52.65</v>
      </c>
      <c r="E78">
        <v>56.87</v>
      </c>
      <c r="F78">
        <v>5869200</v>
      </c>
      <c r="G78">
        <v>51.24</v>
      </c>
      <c r="H78" s="6">
        <f t="shared" si="1"/>
        <v>8.1240768094534746E-2</v>
      </c>
      <c r="I78">
        <v>0.02</v>
      </c>
    </row>
    <row r="79" spans="1:9" x14ac:dyDescent="0.25">
      <c r="A79" s="1">
        <v>40301</v>
      </c>
      <c r="B79">
        <v>56.96</v>
      </c>
      <c r="C79">
        <v>57.62</v>
      </c>
      <c r="D79">
        <v>51.83</v>
      </c>
      <c r="E79">
        <v>54.53</v>
      </c>
      <c r="F79">
        <v>8535700</v>
      </c>
      <c r="G79">
        <v>49.28</v>
      </c>
      <c r="H79" s="6">
        <f t="shared" si="1"/>
        <v>-3.8251366120218594E-2</v>
      </c>
      <c r="I79">
        <v>-7.8899999999999998E-2</v>
      </c>
    </row>
    <row r="80" spans="1:9" x14ac:dyDescent="0.25">
      <c r="A80" s="1">
        <v>40330</v>
      </c>
      <c r="B80">
        <v>54.27</v>
      </c>
      <c r="C80">
        <v>55.39</v>
      </c>
      <c r="D80">
        <v>48.23</v>
      </c>
      <c r="E80">
        <v>49.17</v>
      </c>
      <c r="F80">
        <v>6987600</v>
      </c>
      <c r="G80">
        <v>44.44</v>
      </c>
      <c r="H80" s="6">
        <f t="shared" si="1"/>
        <v>-9.8214285714285782E-2</v>
      </c>
      <c r="I80">
        <v>-5.5599999999999997E-2</v>
      </c>
    </row>
    <row r="81" spans="1:9" x14ac:dyDescent="0.25">
      <c r="A81" s="1">
        <v>40360</v>
      </c>
      <c r="B81">
        <v>48.99</v>
      </c>
      <c r="C81">
        <v>52.99</v>
      </c>
      <c r="D81">
        <v>48.3</v>
      </c>
      <c r="E81">
        <v>51.32</v>
      </c>
      <c r="F81">
        <v>6465500</v>
      </c>
      <c r="G81">
        <v>46.38</v>
      </c>
      <c r="H81" s="6">
        <f t="shared" si="1"/>
        <v>4.3654365436543767E-2</v>
      </c>
      <c r="I81">
        <v>6.93E-2</v>
      </c>
    </row>
    <row r="82" spans="1:9" x14ac:dyDescent="0.25">
      <c r="A82" s="1">
        <v>40392</v>
      </c>
      <c r="B82">
        <v>51.59</v>
      </c>
      <c r="C82">
        <v>53.7</v>
      </c>
      <c r="D82">
        <v>49.37</v>
      </c>
      <c r="E82">
        <v>51.16</v>
      </c>
      <c r="F82">
        <v>6404700</v>
      </c>
      <c r="G82">
        <v>46.46</v>
      </c>
      <c r="H82" s="6">
        <f t="shared" si="1"/>
        <v>1.724881414402723E-3</v>
      </c>
      <c r="I82">
        <v>-4.7699999999999992E-2</v>
      </c>
    </row>
    <row r="83" spans="1:9" x14ac:dyDescent="0.25">
      <c r="A83" s="1">
        <v>40422</v>
      </c>
      <c r="B83">
        <v>51.62</v>
      </c>
      <c r="C83">
        <v>55.28</v>
      </c>
      <c r="D83">
        <v>51.62</v>
      </c>
      <c r="E83">
        <v>53.44</v>
      </c>
      <c r="F83">
        <v>5074800</v>
      </c>
      <c r="G83">
        <v>48.54</v>
      </c>
      <c r="H83" s="6">
        <f t="shared" si="1"/>
        <v>4.4769694360740388E-2</v>
      </c>
      <c r="I83">
        <v>9.5399999999999985E-2</v>
      </c>
    </row>
    <row r="84" spans="1:9" x14ac:dyDescent="0.25">
      <c r="A84" s="1">
        <v>40452</v>
      </c>
      <c r="B84">
        <v>53.78</v>
      </c>
      <c r="C84">
        <v>55.08</v>
      </c>
      <c r="D84">
        <v>51.65</v>
      </c>
      <c r="E84">
        <v>51.94</v>
      </c>
      <c r="F84">
        <v>5686200</v>
      </c>
      <c r="G84">
        <v>47.17</v>
      </c>
      <c r="H84" s="6">
        <f t="shared" si="1"/>
        <v>-2.8224145035022609E-2</v>
      </c>
      <c r="I84">
        <v>3.8800000000000001E-2</v>
      </c>
    </row>
    <row r="85" spans="1:9" x14ac:dyDescent="0.25">
      <c r="A85" s="1">
        <v>40483</v>
      </c>
      <c r="B85">
        <v>52.38</v>
      </c>
      <c r="C85">
        <v>57.45</v>
      </c>
      <c r="D85">
        <v>51.93</v>
      </c>
      <c r="E85">
        <v>56.94</v>
      </c>
      <c r="F85">
        <v>6249500</v>
      </c>
      <c r="G85">
        <v>51.96</v>
      </c>
      <c r="H85" s="6">
        <f t="shared" si="1"/>
        <v>0.10154759380962473</v>
      </c>
      <c r="I85">
        <v>6.0000000000000001E-3</v>
      </c>
    </row>
    <row r="86" spans="1:9" x14ac:dyDescent="0.25">
      <c r="A86" s="1">
        <v>40513</v>
      </c>
      <c r="B86">
        <v>57.6</v>
      </c>
      <c r="C86">
        <v>60.65</v>
      </c>
      <c r="D86">
        <v>57.25</v>
      </c>
      <c r="E86">
        <v>60.13</v>
      </c>
      <c r="F86">
        <v>4350900</v>
      </c>
      <c r="G86">
        <v>54.87</v>
      </c>
      <c r="H86" s="6">
        <f t="shared" si="1"/>
        <v>5.6004618937644274E-2</v>
      </c>
      <c r="I86">
        <v>6.8199999999999997E-2</v>
      </c>
    </row>
    <row r="87" spans="1:9" x14ac:dyDescent="0.25">
      <c r="A87" s="1">
        <v>40546</v>
      </c>
      <c r="B87">
        <v>60.26</v>
      </c>
      <c r="C87">
        <v>60.97</v>
      </c>
      <c r="D87">
        <v>53.86</v>
      </c>
      <c r="E87">
        <v>54.83</v>
      </c>
      <c r="F87">
        <v>8716300</v>
      </c>
      <c r="G87">
        <v>50.03</v>
      </c>
      <c r="H87" s="6">
        <f t="shared" si="1"/>
        <v>-8.8208492801166327E-2</v>
      </c>
      <c r="I87">
        <v>1.9900000000000001E-2</v>
      </c>
    </row>
    <row r="88" spans="1:9" x14ac:dyDescent="0.25">
      <c r="A88" s="1">
        <v>40575</v>
      </c>
      <c r="B88">
        <v>54.65</v>
      </c>
      <c r="C88">
        <v>55.53</v>
      </c>
      <c r="D88">
        <v>50</v>
      </c>
      <c r="E88">
        <v>52.55</v>
      </c>
      <c r="F88">
        <v>9369400</v>
      </c>
      <c r="G88">
        <v>48.17</v>
      </c>
      <c r="H88" s="6">
        <f t="shared" si="1"/>
        <v>-3.7177693383969604E-2</v>
      </c>
      <c r="I88">
        <v>3.49E-2</v>
      </c>
    </row>
    <row r="89" spans="1:9" x14ac:dyDescent="0.25">
      <c r="A89" s="1">
        <v>40603</v>
      </c>
      <c r="B89">
        <v>52.69</v>
      </c>
      <c r="C89">
        <v>52.98</v>
      </c>
      <c r="D89">
        <v>49.03</v>
      </c>
      <c r="E89">
        <v>50.01</v>
      </c>
      <c r="F89">
        <v>7928200</v>
      </c>
      <c r="G89">
        <v>45.84</v>
      </c>
      <c r="H89" s="6">
        <f t="shared" si="1"/>
        <v>-4.8370354992734031E-2</v>
      </c>
      <c r="I89">
        <v>4.5000000000000005E-3</v>
      </c>
    </row>
    <row r="90" spans="1:9" x14ac:dyDescent="0.25">
      <c r="A90" s="1">
        <v>40634</v>
      </c>
      <c r="B90">
        <v>50.07</v>
      </c>
      <c r="C90">
        <v>51.13</v>
      </c>
      <c r="D90">
        <v>49.02</v>
      </c>
      <c r="E90">
        <v>49.1</v>
      </c>
      <c r="F90">
        <v>6706200</v>
      </c>
      <c r="G90">
        <v>45.01</v>
      </c>
      <c r="H90" s="6">
        <f t="shared" si="1"/>
        <v>-1.8106457242583012E-2</v>
      </c>
      <c r="I90">
        <v>2.8999999999999998E-2</v>
      </c>
    </row>
    <row r="91" spans="1:9" x14ac:dyDescent="0.25">
      <c r="A91" s="1">
        <v>40665</v>
      </c>
      <c r="B91">
        <v>49.34</v>
      </c>
      <c r="C91">
        <v>52.12</v>
      </c>
      <c r="D91">
        <v>48.51</v>
      </c>
      <c r="E91">
        <v>49.53</v>
      </c>
      <c r="F91">
        <v>7905900</v>
      </c>
      <c r="G91">
        <v>45.62</v>
      </c>
      <c r="H91" s="6">
        <f t="shared" si="1"/>
        <v>1.3552543879137957E-2</v>
      </c>
      <c r="I91">
        <v>-1.2699999999999999E-2</v>
      </c>
    </row>
    <row r="92" spans="1:9" x14ac:dyDescent="0.25">
      <c r="A92" s="1">
        <v>40695</v>
      </c>
      <c r="B92">
        <v>49.61</v>
      </c>
      <c r="C92">
        <v>49.63</v>
      </c>
      <c r="D92">
        <v>45.65</v>
      </c>
      <c r="E92">
        <v>46.91</v>
      </c>
      <c r="F92">
        <v>7336500</v>
      </c>
      <c r="G92">
        <v>43.21</v>
      </c>
      <c r="H92" s="6">
        <f t="shared" si="1"/>
        <v>-5.2827707145988528E-2</v>
      </c>
      <c r="I92">
        <v>-1.7500000000000002E-2</v>
      </c>
    </row>
    <row r="93" spans="1:9" x14ac:dyDescent="0.25">
      <c r="A93" s="1">
        <v>40725</v>
      </c>
      <c r="B93">
        <v>47.05</v>
      </c>
      <c r="C93">
        <v>52.13</v>
      </c>
      <c r="D93">
        <v>46.84</v>
      </c>
      <c r="E93">
        <v>51.49</v>
      </c>
      <c r="F93">
        <v>7466700</v>
      </c>
      <c r="G93">
        <v>47.43</v>
      </c>
      <c r="H93" s="6">
        <f t="shared" si="1"/>
        <v>9.7662578106919667E-2</v>
      </c>
      <c r="I93">
        <v>-2.3599999999999999E-2</v>
      </c>
    </row>
    <row r="94" spans="1:9" x14ac:dyDescent="0.25">
      <c r="A94" s="1">
        <v>40756</v>
      </c>
      <c r="B94">
        <v>51.67</v>
      </c>
      <c r="C94">
        <v>52.26</v>
      </c>
      <c r="D94">
        <v>45.28</v>
      </c>
      <c r="E94">
        <v>51.67</v>
      </c>
      <c r="F94">
        <v>9677000</v>
      </c>
      <c r="G94">
        <v>47.89</v>
      </c>
      <c r="H94" s="6">
        <f t="shared" si="1"/>
        <v>9.6985030571368515E-3</v>
      </c>
      <c r="I94">
        <v>-5.9900000000000002E-2</v>
      </c>
    </row>
    <row r="95" spans="1:9" x14ac:dyDescent="0.25">
      <c r="A95" s="1">
        <v>40787</v>
      </c>
      <c r="B95">
        <v>52.18</v>
      </c>
      <c r="C95">
        <v>53.39</v>
      </c>
      <c r="D95">
        <v>48.36</v>
      </c>
      <c r="E95">
        <v>49.04</v>
      </c>
      <c r="F95">
        <v>7606100</v>
      </c>
      <c r="G95">
        <v>45.45</v>
      </c>
      <c r="H95" s="6">
        <f t="shared" si="1"/>
        <v>-5.095009396533718E-2</v>
      </c>
      <c r="I95">
        <v>-7.5899999999999995E-2</v>
      </c>
    </row>
    <row r="96" spans="1:9" x14ac:dyDescent="0.25">
      <c r="A96" s="1">
        <v>40819</v>
      </c>
      <c r="B96">
        <v>48.68</v>
      </c>
      <c r="C96">
        <v>56</v>
      </c>
      <c r="D96">
        <v>47.62</v>
      </c>
      <c r="E96">
        <v>54.75</v>
      </c>
      <c r="F96">
        <v>6334600</v>
      </c>
      <c r="G96">
        <v>50.75</v>
      </c>
      <c r="H96" s="6">
        <f t="shared" si="1"/>
        <v>0.11661166116611654</v>
      </c>
      <c r="I96">
        <v>0.11349999999999999</v>
      </c>
    </row>
    <row r="97" spans="1:9" x14ac:dyDescent="0.25">
      <c r="A97" s="1">
        <v>40848</v>
      </c>
      <c r="B97">
        <v>53.24</v>
      </c>
      <c r="C97">
        <v>54.99</v>
      </c>
      <c r="D97">
        <v>51.12</v>
      </c>
      <c r="E97">
        <v>52.7</v>
      </c>
      <c r="F97">
        <v>7170000</v>
      </c>
      <c r="G97">
        <v>49.12</v>
      </c>
      <c r="H97" s="6">
        <f t="shared" si="1"/>
        <v>-3.2118226600985275E-2</v>
      </c>
      <c r="I97">
        <v>-2.8000000000000004E-3</v>
      </c>
    </row>
    <row r="98" spans="1:9" x14ac:dyDescent="0.25">
      <c r="A98" s="1">
        <v>40878</v>
      </c>
      <c r="B98">
        <v>52.77</v>
      </c>
      <c r="C98">
        <v>54.3</v>
      </c>
      <c r="D98">
        <v>51.11</v>
      </c>
      <c r="E98">
        <v>51.22</v>
      </c>
      <c r="F98">
        <v>4919400</v>
      </c>
      <c r="G98">
        <v>47.75</v>
      </c>
      <c r="H98" s="6">
        <f t="shared" si="1"/>
        <v>-2.7890879478827311E-2</v>
      </c>
      <c r="I98">
        <v>7.4000000000000003E-3</v>
      </c>
    </row>
    <row r="99" spans="1:9" x14ac:dyDescent="0.25">
      <c r="A99" s="1">
        <v>40911</v>
      </c>
      <c r="B99">
        <v>51.89</v>
      </c>
      <c r="C99">
        <v>51.91</v>
      </c>
      <c r="D99">
        <v>47.25</v>
      </c>
      <c r="E99">
        <v>50.81</v>
      </c>
      <c r="F99">
        <v>7985800</v>
      </c>
      <c r="G99">
        <v>47.36</v>
      </c>
      <c r="H99" s="6">
        <f t="shared" si="1"/>
        <v>-8.1675392670157183E-3</v>
      </c>
      <c r="I99">
        <v>5.0499999999999996E-2</v>
      </c>
    </row>
    <row r="100" spans="1:9" x14ac:dyDescent="0.25">
      <c r="A100" s="1">
        <v>40940</v>
      </c>
      <c r="B100">
        <v>51.21</v>
      </c>
      <c r="C100">
        <v>56.92</v>
      </c>
      <c r="D100">
        <v>51.01</v>
      </c>
      <c r="E100">
        <v>56.69</v>
      </c>
      <c r="F100">
        <v>6943200</v>
      </c>
      <c r="G100">
        <v>53.15</v>
      </c>
      <c r="H100" s="6">
        <f t="shared" si="1"/>
        <v>0.12225506756756756</v>
      </c>
      <c r="I100">
        <v>4.4199999999999996E-2</v>
      </c>
    </row>
    <row r="101" spans="1:9" x14ac:dyDescent="0.25">
      <c r="A101" s="1">
        <v>40969</v>
      </c>
      <c r="B101">
        <v>56.59</v>
      </c>
      <c r="C101">
        <v>58.95</v>
      </c>
      <c r="D101">
        <v>56.12</v>
      </c>
      <c r="E101">
        <v>58.27</v>
      </c>
      <c r="F101">
        <v>4968600</v>
      </c>
      <c r="G101">
        <v>54.63</v>
      </c>
      <c r="H101" s="6">
        <f t="shared" si="1"/>
        <v>2.7845719661335918E-2</v>
      </c>
      <c r="I101">
        <v>3.1099999999999999E-2</v>
      </c>
    </row>
    <row r="102" spans="1:9" x14ac:dyDescent="0.25">
      <c r="A102" s="1">
        <v>41001</v>
      </c>
      <c r="B102">
        <v>58.35</v>
      </c>
      <c r="C102">
        <v>58.62</v>
      </c>
      <c r="D102">
        <v>56.21</v>
      </c>
      <c r="E102">
        <v>57.94</v>
      </c>
      <c r="F102">
        <v>4531000</v>
      </c>
      <c r="G102">
        <v>54.32</v>
      </c>
      <c r="H102" s="6">
        <f t="shared" si="1"/>
        <v>-5.6745377997437715E-3</v>
      </c>
      <c r="I102">
        <v>-8.5000000000000006E-3</v>
      </c>
    </row>
    <row r="103" spans="1:9" x14ac:dyDescent="0.25">
      <c r="A103" s="1">
        <v>41030</v>
      </c>
      <c r="B103">
        <v>57.42</v>
      </c>
      <c r="C103">
        <v>58.46</v>
      </c>
      <c r="D103">
        <v>54.68</v>
      </c>
      <c r="E103">
        <v>57.91</v>
      </c>
      <c r="F103">
        <v>5710500</v>
      </c>
      <c r="G103">
        <v>54.59</v>
      </c>
      <c r="H103" s="6">
        <f t="shared" si="1"/>
        <v>4.970544918998585E-3</v>
      </c>
      <c r="I103">
        <v>-6.1900000000000004E-2</v>
      </c>
    </row>
    <row r="104" spans="1:9" x14ac:dyDescent="0.25">
      <c r="A104" s="1">
        <v>41061</v>
      </c>
      <c r="B104">
        <v>57.22</v>
      </c>
      <c r="C104">
        <v>59.4</v>
      </c>
      <c r="D104">
        <v>56.85</v>
      </c>
      <c r="E104">
        <v>58.19</v>
      </c>
      <c r="F104">
        <v>5437200</v>
      </c>
      <c r="G104">
        <v>54.85</v>
      </c>
      <c r="H104" s="6">
        <f t="shared" si="1"/>
        <v>4.7627770653965564E-3</v>
      </c>
      <c r="I104">
        <v>3.8900000000000004E-2</v>
      </c>
    </row>
    <row r="105" spans="1:9" x14ac:dyDescent="0.25">
      <c r="A105" s="1">
        <v>41092</v>
      </c>
      <c r="B105">
        <v>58.34</v>
      </c>
      <c r="C105">
        <v>62.18</v>
      </c>
      <c r="D105">
        <v>56.7</v>
      </c>
      <c r="E105">
        <v>60.65</v>
      </c>
      <c r="F105">
        <v>5720800</v>
      </c>
      <c r="G105">
        <v>57.17</v>
      </c>
      <c r="H105" s="6">
        <f t="shared" si="1"/>
        <v>4.22971741112124E-2</v>
      </c>
      <c r="I105">
        <v>7.9000000000000008E-3</v>
      </c>
    </row>
    <row r="106" spans="1:9" x14ac:dyDescent="0.25">
      <c r="A106" s="1">
        <v>41122</v>
      </c>
      <c r="B106">
        <v>60.88</v>
      </c>
      <c r="C106">
        <v>64.989999999999995</v>
      </c>
      <c r="D106">
        <v>60.12</v>
      </c>
      <c r="E106">
        <v>64.09</v>
      </c>
      <c r="F106">
        <v>4108700</v>
      </c>
      <c r="G106">
        <v>60.76</v>
      </c>
      <c r="H106" s="6">
        <f t="shared" si="1"/>
        <v>6.2795172293160686E-2</v>
      </c>
      <c r="I106">
        <v>2.5499999999999998E-2</v>
      </c>
    </row>
    <row r="107" spans="1:9" x14ac:dyDescent="0.25">
      <c r="A107" s="1">
        <v>41156</v>
      </c>
      <c r="B107">
        <v>64</v>
      </c>
      <c r="C107">
        <v>65.8</v>
      </c>
      <c r="D107">
        <v>62.45</v>
      </c>
      <c r="E107">
        <v>63.47</v>
      </c>
      <c r="F107">
        <v>3786700</v>
      </c>
      <c r="G107">
        <v>60.17</v>
      </c>
      <c r="H107" s="6">
        <f t="shared" si="1"/>
        <v>-9.7103357472020455E-3</v>
      </c>
      <c r="I107">
        <v>2.7300000000000001E-2</v>
      </c>
    </row>
    <row r="108" spans="1:9" x14ac:dyDescent="0.25">
      <c r="A108" s="1">
        <v>41183</v>
      </c>
      <c r="B108">
        <v>63.18</v>
      </c>
      <c r="C108">
        <v>64.41</v>
      </c>
      <c r="D108">
        <v>61.22</v>
      </c>
      <c r="E108">
        <v>63.75</v>
      </c>
      <c r="F108">
        <v>4080800</v>
      </c>
      <c r="G108">
        <v>60.44</v>
      </c>
      <c r="H108" s="6">
        <f t="shared" si="1"/>
        <v>4.4872860229349509E-3</v>
      </c>
      <c r="I108">
        <v>-1.7600000000000001E-2</v>
      </c>
    </row>
    <row r="109" spans="1:9" x14ac:dyDescent="0.25">
      <c r="A109" s="1">
        <v>41214</v>
      </c>
      <c r="B109">
        <v>62.97</v>
      </c>
      <c r="C109">
        <v>64.5</v>
      </c>
      <c r="D109">
        <v>61.02</v>
      </c>
      <c r="E109">
        <v>63.13</v>
      </c>
      <c r="F109">
        <v>5210900</v>
      </c>
      <c r="G109">
        <v>60.2</v>
      </c>
      <c r="H109" s="6">
        <f t="shared" si="1"/>
        <v>-3.9708802117801936E-3</v>
      </c>
      <c r="I109">
        <v>7.8000000000000005E-3</v>
      </c>
    </row>
    <row r="110" spans="1:9" x14ac:dyDescent="0.25">
      <c r="A110" s="1">
        <v>41246</v>
      </c>
      <c r="B110">
        <v>63.1</v>
      </c>
      <c r="C110">
        <v>63.2</v>
      </c>
      <c r="D110">
        <v>58.3</v>
      </c>
      <c r="E110">
        <v>59.17</v>
      </c>
      <c r="F110">
        <v>5014200</v>
      </c>
      <c r="G110">
        <v>56.42</v>
      </c>
      <c r="H110" s="6">
        <f t="shared" si="1"/>
        <v>-6.2790697674418625E-2</v>
      </c>
      <c r="I110">
        <v>1.18E-2</v>
      </c>
    </row>
    <row r="111" spans="1:9" x14ac:dyDescent="0.25">
      <c r="A111" s="1">
        <v>41276</v>
      </c>
      <c r="B111">
        <v>58.57</v>
      </c>
      <c r="C111">
        <v>62.13</v>
      </c>
      <c r="D111">
        <v>58.01</v>
      </c>
      <c r="E111">
        <v>60.41</v>
      </c>
      <c r="F111">
        <v>5087500</v>
      </c>
      <c r="G111">
        <v>57.6</v>
      </c>
      <c r="H111" s="6">
        <f t="shared" si="1"/>
        <v>2.0914569301666072E-2</v>
      </c>
      <c r="I111">
        <v>5.57E-2</v>
      </c>
    </row>
    <row r="112" spans="1:9" x14ac:dyDescent="0.25">
      <c r="A112" s="1">
        <v>41306</v>
      </c>
      <c r="B112">
        <v>60.94</v>
      </c>
      <c r="C112">
        <v>64.3</v>
      </c>
      <c r="D112">
        <v>60.33</v>
      </c>
      <c r="E112">
        <v>62.96</v>
      </c>
      <c r="F112">
        <v>7078700</v>
      </c>
      <c r="G112">
        <v>60.38</v>
      </c>
      <c r="H112" s="6">
        <f t="shared" si="1"/>
        <v>4.8263888888888905E-2</v>
      </c>
      <c r="I112">
        <v>1.29E-2</v>
      </c>
    </row>
    <row r="113" spans="1:9" x14ac:dyDescent="0.25">
      <c r="A113" s="1">
        <v>41334</v>
      </c>
      <c r="B113">
        <v>63.22</v>
      </c>
      <c r="C113">
        <v>69.84</v>
      </c>
      <c r="D113">
        <v>63.22</v>
      </c>
      <c r="E113">
        <v>68.45</v>
      </c>
      <c r="F113">
        <v>5131700</v>
      </c>
      <c r="G113">
        <v>65.650000000000006</v>
      </c>
      <c r="H113" s="6">
        <f t="shared" si="1"/>
        <v>8.7280556475654233E-2</v>
      </c>
      <c r="I113">
        <v>4.0300000000000002E-2</v>
      </c>
    </row>
    <row r="114" spans="1:9" x14ac:dyDescent="0.25">
      <c r="A114" s="1">
        <v>41365</v>
      </c>
      <c r="B114">
        <v>68.3</v>
      </c>
      <c r="C114">
        <v>70.989999999999995</v>
      </c>
      <c r="D114">
        <v>67.400000000000006</v>
      </c>
      <c r="E114">
        <v>70.56</v>
      </c>
      <c r="F114">
        <v>3688600</v>
      </c>
      <c r="G114">
        <v>67.67</v>
      </c>
      <c r="H114" s="6">
        <f t="shared" si="1"/>
        <v>3.0769230769230705E-2</v>
      </c>
      <c r="I114">
        <v>1.5600000000000001E-2</v>
      </c>
    </row>
    <row r="115" spans="1:9" x14ac:dyDescent="0.25">
      <c r="A115" s="1">
        <v>41395</v>
      </c>
      <c r="B115">
        <v>70.45</v>
      </c>
      <c r="C115">
        <v>71.91</v>
      </c>
      <c r="D115">
        <v>67.58</v>
      </c>
      <c r="E115">
        <v>69.5</v>
      </c>
      <c r="F115">
        <v>5435000</v>
      </c>
      <c r="G115">
        <v>67</v>
      </c>
      <c r="H115" s="6">
        <f t="shared" si="1"/>
        <v>-9.9009900990099254E-3</v>
      </c>
      <c r="I115">
        <v>2.7999999999999997E-2</v>
      </c>
    </row>
    <row r="116" spans="1:9" x14ac:dyDescent="0.25">
      <c r="A116" s="1">
        <v>41428</v>
      </c>
      <c r="B116">
        <v>69.5</v>
      </c>
      <c r="C116">
        <v>72.77</v>
      </c>
      <c r="D116">
        <v>67.84</v>
      </c>
      <c r="E116">
        <v>68.86</v>
      </c>
      <c r="F116">
        <v>5059800</v>
      </c>
      <c r="G116">
        <v>66.38</v>
      </c>
      <c r="H116" s="6">
        <f t="shared" si="1"/>
        <v>-9.2537313432836492E-3</v>
      </c>
      <c r="I116">
        <v>-1.2E-2</v>
      </c>
    </row>
    <row r="117" spans="1:9" x14ac:dyDescent="0.25">
      <c r="A117" s="1">
        <v>41456</v>
      </c>
      <c r="B117">
        <v>69.19</v>
      </c>
      <c r="C117">
        <v>73.5</v>
      </c>
      <c r="D117">
        <v>68.959999999999994</v>
      </c>
      <c r="E117">
        <v>71.25</v>
      </c>
      <c r="F117">
        <v>3186300</v>
      </c>
      <c r="G117">
        <v>68.680000000000007</v>
      </c>
      <c r="H117" s="6">
        <f t="shared" si="1"/>
        <v>3.4648990659837474E-2</v>
      </c>
      <c r="I117">
        <v>5.6500000000000002E-2</v>
      </c>
    </row>
    <row r="118" spans="1:9" x14ac:dyDescent="0.25">
      <c r="A118" s="1">
        <v>41487</v>
      </c>
      <c r="B118">
        <v>71.69</v>
      </c>
      <c r="C118">
        <v>72.069999999999993</v>
      </c>
      <c r="D118">
        <v>63.05</v>
      </c>
      <c r="E118">
        <v>63.31</v>
      </c>
      <c r="F118">
        <v>5185000</v>
      </c>
      <c r="G118">
        <v>61.42</v>
      </c>
      <c r="H118" s="6">
        <f t="shared" si="1"/>
        <v>-0.10570762958648812</v>
      </c>
      <c r="I118">
        <v>-2.7099999999999999E-2</v>
      </c>
    </row>
    <row r="119" spans="1:9" x14ac:dyDescent="0.25">
      <c r="A119" s="1">
        <v>41520</v>
      </c>
      <c r="B119">
        <v>63.54</v>
      </c>
      <c r="C119">
        <v>65.59</v>
      </c>
      <c r="D119">
        <v>62.79</v>
      </c>
      <c r="E119">
        <v>63.98</v>
      </c>
      <c r="F119">
        <v>4234600</v>
      </c>
      <c r="G119">
        <v>62.07</v>
      </c>
      <c r="H119" s="6">
        <f t="shared" si="1"/>
        <v>1.0582872028655137E-2</v>
      </c>
      <c r="I119">
        <v>3.7699999999999997E-2</v>
      </c>
    </row>
    <row r="120" spans="1:9" x14ac:dyDescent="0.25">
      <c r="A120" s="1">
        <v>41548</v>
      </c>
      <c r="B120">
        <v>63.94</v>
      </c>
      <c r="C120">
        <v>66.11</v>
      </c>
      <c r="D120">
        <v>62.03</v>
      </c>
      <c r="E120">
        <v>64.790000000000006</v>
      </c>
      <c r="F120">
        <v>4666700</v>
      </c>
      <c r="G120">
        <v>62.85</v>
      </c>
      <c r="H120" s="6">
        <f t="shared" si="1"/>
        <v>1.2566457225712924E-2</v>
      </c>
      <c r="I120">
        <v>4.1799999999999997E-2</v>
      </c>
    </row>
    <row r="121" spans="1:9" x14ac:dyDescent="0.25">
      <c r="A121" s="1">
        <v>41579</v>
      </c>
      <c r="B121">
        <v>64.89</v>
      </c>
      <c r="C121">
        <v>67.25</v>
      </c>
      <c r="D121">
        <v>63.32</v>
      </c>
      <c r="E121">
        <v>63.93</v>
      </c>
      <c r="F121">
        <v>5237700</v>
      </c>
      <c r="G121">
        <v>62.42</v>
      </c>
      <c r="H121" s="6">
        <f t="shared" si="1"/>
        <v>-6.8416865552903688E-3</v>
      </c>
      <c r="I121">
        <v>3.1200000000000002E-2</v>
      </c>
    </row>
    <row r="122" spans="1:9" x14ac:dyDescent="0.25">
      <c r="A122" s="1">
        <v>41610</v>
      </c>
      <c r="B122">
        <v>63.98</v>
      </c>
      <c r="C122">
        <v>63.99</v>
      </c>
      <c r="D122">
        <v>61.26</v>
      </c>
      <c r="E122">
        <v>63.27</v>
      </c>
      <c r="F122">
        <v>6198500</v>
      </c>
      <c r="G122">
        <v>61.77</v>
      </c>
      <c r="H122" s="6">
        <f t="shared" si="1"/>
        <v>-1.0413329061198311E-2</v>
      </c>
      <c r="I122">
        <v>2.81E-2</v>
      </c>
    </row>
    <row r="123" spans="1:9" x14ac:dyDescent="0.25">
      <c r="A123" s="1">
        <v>41641</v>
      </c>
      <c r="B123">
        <v>63.53</v>
      </c>
      <c r="C123">
        <v>64.17</v>
      </c>
      <c r="D123">
        <v>55.96</v>
      </c>
      <c r="E123">
        <v>56.64</v>
      </c>
      <c r="F123">
        <v>6996800</v>
      </c>
      <c r="G123">
        <v>55.3</v>
      </c>
      <c r="H123" s="6">
        <f t="shared" si="1"/>
        <v>-0.10474340294641421</v>
      </c>
      <c r="I123">
        <v>-3.32E-2</v>
      </c>
    </row>
    <row r="124" spans="1:9" x14ac:dyDescent="0.25">
      <c r="A124" s="1">
        <v>41673</v>
      </c>
      <c r="B124">
        <v>56.86</v>
      </c>
      <c r="C124">
        <v>62.88</v>
      </c>
      <c r="D124">
        <v>54.66</v>
      </c>
      <c r="E124">
        <v>62.54</v>
      </c>
      <c r="F124">
        <v>9636300</v>
      </c>
      <c r="G124">
        <v>61.53</v>
      </c>
      <c r="H124" s="6">
        <f t="shared" si="1"/>
        <v>0.11265822784810134</v>
      </c>
      <c r="I124">
        <v>4.6500000000000007E-2</v>
      </c>
    </row>
    <row r="125" spans="1:9" x14ac:dyDescent="0.25">
      <c r="A125" s="1">
        <v>41701</v>
      </c>
      <c r="B125">
        <v>61.94</v>
      </c>
      <c r="C125">
        <v>62.55</v>
      </c>
      <c r="D125">
        <v>58.6</v>
      </c>
      <c r="E125">
        <v>60.51</v>
      </c>
      <c r="F125">
        <v>4924400</v>
      </c>
      <c r="G125">
        <v>59.53</v>
      </c>
      <c r="H125" s="6">
        <f t="shared" si="1"/>
        <v>-3.2504469364537623E-2</v>
      </c>
      <c r="I125">
        <v>4.3E-3</v>
      </c>
    </row>
    <row r="126" spans="1:9" x14ac:dyDescent="0.25">
      <c r="A126" s="1">
        <v>41730</v>
      </c>
      <c r="B126">
        <v>60.74</v>
      </c>
      <c r="C126">
        <v>62.48</v>
      </c>
      <c r="D126">
        <v>58.58</v>
      </c>
      <c r="E126">
        <v>61.75</v>
      </c>
      <c r="F126">
        <v>4508700</v>
      </c>
      <c r="G126">
        <v>60.75</v>
      </c>
      <c r="H126" s="6">
        <f t="shared" si="1"/>
        <v>2.0493868637661665E-2</v>
      </c>
      <c r="I126">
        <v>-1.9E-3</v>
      </c>
    </row>
    <row r="127" spans="1:9" x14ac:dyDescent="0.25">
      <c r="A127" s="1">
        <v>41760</v>
      </c>
      <c r="B127">
        <v>61.85</v>
      </c>
      <c r="C127">
        <v>62.64</v>
      </c>
      <c r="D127">
        <v>55.25</v>
      </c>
      <c r="E127">
        <v>56.76</v>
      </c>
      <c r="F127">
        <v>7635600</v>
      </c>
      <c r="G127">
        <v>56.25</v>
      </c>
      <c r="H127" s="6">
        <f t="shared" si="1"/>
        <v>-7.407407407407407E-2</v>
      </c>
      <c r="I127">
        <v>2.06E-2</v>
      </c>
    </row>
    <row r="128" spans="1:9" x14ac:dyDescent="0.25">
      <c r="A128" s="1">
        <v>41792</v>
      </c>
      <c r="B128" s="3">
        <v>56.9</v>
      </c>
      <c r="C128" s="3">
        <v>59.32</v>
      </c>
      <c r="D128" s="3">
        <v>56.29</v>
      </c>
      <c r="E128" s="3">
        <v>57.95</v>
      </c>
      <c r="F128" s="4">
        <v>5056900</v>
      </c>
      <c r="G128" s="3">
        <v>57.43</v>
      </c>
      <c r="H128" s="6">
        <f t="shared" si="1"/>
        <v>2.0977777777777772E-2</v>
      </c>
      <c r="I128">
        <v>2.6099999999999998E-2</v>
      </c>
    </row>
  </sheetData>
  <sortState ref="A2:H127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8"/>
  <sheetViews>
    <sheetView showGridLines="0" topLeftCell="C1" zoomScale="70" zoomScaleNormal="70" workbookViewId="0">
      <selection activeCell="M8" sqref="M8"/>
    </sheetView>
  </sheetViews>
  <sheetFormatPr defaultRowHeight="15" x14ac:dyDescent="0.25"/>
  <cols>
    <col min="1" max="1" width="9.7109375" bestFit="1" customWidth="1"/>
    <col min="11" max="11" width="18" bestFit="1" customWidth="1"/>
    <col min="13" max="13" width="14.5703125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K1" s="12"/>
      <c r="L1" s="12" t="s">
        <v>14</v>
      </c>
      <c r="M1" s="12" t="s">
        <v>15</v>
      </c>
      <c r="N1" s="12" t="s">
        <v>17</v>
      </c>
      <c r="O1" s="12" t="s">
        <v>47</v>
      </c>
    </row>
    <row r="2" spans="1:15" x14ac:dyDescent="0.25">
      <c r="A2" s="1">
        <v>37956</v>
      </c>
      <c r="B2">
        <v>76.25</v>
      </c>
      <c r="C2">
        <v>84.95</v>
      </c>
      <c r="D2">
        <v>74.599999999999994</v>
      </c>
      <c r="E2">
        <v>83.02</v>
      </c>
      <c r="F2">
        <v>4695100</v>
      </c>
      <c r="G2">
        <v>32.06</v>
      </c>
      <c r="K2" s="172" t="s">
        <v>9</v>
      </c>
      <c r="L2" s="173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1.3340659531127532E-2</v>
      </c>
    </row>
    <row r="3" spans="1:15" x14ac:dyDescent="0.25">
      <c r="A3" s="1">
        <v>37988</v>
      </c>
      <c r="B3">
        <v>83.17</v>
      </c>
      <c r="C3">
        <v>85.7</v>
      </c>
      <c r="D3">
        <v>76.75</v>
      </c>
      <c r="E3">
        <v>78.13</v>
      </c>
      <c r="F3">
        <v>6234100</v>
      </c>
      <c r="G3">
        <v>30.31</v>
      </c>
      <c r="H3" s="6">
        <f>(G3-G2)/G2</f>
        <v>-5.4585152838428054E-2</v>
      </c>
      <c r="I3">
        <v>2.1499999999999998E-2</v>
      </c>
      <c r="K3" s="170" t="s">
        <v>16</v>
      </c>
      <c r="L3" s="12">
        <v>4.3518008370340304E-2</v>
      </c>
      <c r="M3" s="12">
        <v>4.3411771338616241E-2</v>
      </c>
      <c r="N3" s="12"/>
      <c r="O3" s="12">
        <f>_xlfn.STDEV.S(H3:H122)</f>
        <v>9.8056867995899438E-2</v>
      </c>
    </row>
    <row r="4" spans="1:15" x14ac:dyDescent="0.25">
      <c r="A4" s="1">
        <v>38019</v>
      </c>
      <c r="B4">
        <v>78.25</v>
      </c>
      <c r="C4">
        <v>79.89</v>
      </c>
      <c r="D4">
        <v>75.28</v>
      </c>
      <c r="E4">
        <v>75.75</v>
      </c>
      <c r="F4">
        <v>5533900</v>
      </c>
      <c r="G4">
        <v>29.39</v>
      </c>
      <c r="H4" s="6">
        <f t="shared" ref="H4:H67" si="0">(G4-G3)/G3</f>
        <v>-3.0353018805674634E-2</v>
      </c>
      <c r="I4">
        <v>1.3999999999999999E-2</v>
      </c>
    </row>
    <row r="5" spans="1:15" x14ac:dyDescent="0.25">
      <c r="A5" s="1">
        <v>38047</v>
      </c>
      <c r="B5">
        <v>76</v>
      </c>
      <c r="C5">
        <v>80.040000000000006</v>
      </c>
      <c r="D5">
        <v>72.510000000000005</v>
      </c>
      <c r="E5">
        <v>79.069999999999993</v>
      </c>
      <c r="F5">
        <v>5134900</v>
      </c>
      <c r="G5">
        <v>30.67</v>
      </c>
      <c r="H5" s="6">
        <f t="shared" si="0"/>
        <v>4.3552228649200449E-2</v>
      </c>
      <c r="I5">
        <v>-1.32E-2</v>
      </c>
      <c r="K5" t="s">
        <v>46</v>
      </c>
      <c r="L5" s="2">
        <f>(N2+L25*(L2))</f>
        <v>1.1881678081599414E-2</v>
      </c>
    </row>
    <row r="6" spans="1:15" x14ac:dyDescent="0.25">
      <c r="A6" s="1">
        <v>38078</v>
      </c>
      <c r="B6">
        <v>79.150000000000006</v>
      </c>
      <c r="C6">
        <v>84.76</v>
      </c>
      <c r="D6">
        <v>76.989999999999995</v>
      </c>
      <c r="E6">
        <v>77.73</v>
      </c>
      <c r="F6">
        <v>5230600</v>
      </c>
      <c r="G6">
        <v>30.29</v>
      </c>
      <c r="H6" s="6">
        <f t="shared" si="0"/>
        <v>-1.2389957613302985E-2</v>
      </c>
      <c r="I6">
        <v>-1.83E-2</v>
      </c>
    </row>
    <row r="7" spans="1:15" x14ac:dyDescent="0.25">
      <c r="A7" s="1">
        <v>38110</v>
      </c>
      <c r="B7">
        <v>77.900000000000006</v>
      </c>
      <c r="C7">
        <v>79.7</v>
      </c>
      <c r="D7">
        <v>72.010000000000005</v>
      </c>
      <c r="E7">
        <v>75.349999999999994</v>
      </c>
      <c r="F7">
        <v>5574000</v>
      </c>
      <c r="G7">
        <v>29.37</v>
      </c>
      <c r="H7" s="6">
        <f t="shared" si="0"/>
        <v>-3.0373060415978811E-2</v>
      </c>
      <c r="I7">
        <v>1.1699999999999999E-2</v>
      </c>
    </row>
    <row r="8" spans="1:15" x14ac:dyDescent="0.25">
      <c r="A8" s="1">
        <v>38139</v>
      </c>
      <c r="B8">
        <v>75.349999999999994</v>
      </c>
      <c r="C8">
        <v>79.599999999999994</v>
      </c>
      <c r="D8">
        <v>73.89</v>
      </c>
      <c r="E8">
        <v>79.44</v>
      </c>
      <c r="F8">
        <v>4545200</v>
      </c>
      <c r="G8">
        <v>30.96</v>
      </c>
      <c r="H8" s="6">
        <f t="shared" si="0"/>
        <v>5.4136874361593458E-2</v>
      </c>
      <c r="I8">
        <v>1.8600000000000002E-2</v>
      </c>
      <c r="K8" t="s">
        <v>19</v>
      </c>
    </row>
    <row r="9" spans="1:15" ht="15.75" thickBot="1" x14ac:dyDescent="0.3">
      <c r="A9" s="1">
        <v>38169</v>
      </c>
      <c r="B9">
        <v>79.2</v>
      </c>
      <c r="C9">
        <v>79.63</v>
      </c>
      <c r="D9">
        <v>71.05</v>
      </c>
      <c r="E9">
        <v>73.489999999999995</v>
      </c>
      <c r="F9">
        <v>4939700</v>
      </c>
      <c r="G9">
        <v>28.79</v>
      </c>
      <c r="H9" s="6">
        <f t="shared" si="0"/>
        <v>-7.0090439276485839E-2</v>
      </c>
      <c r="I9">
        <v>-4.0599999999999997E-2</v>
      </c>
    </row>
    <row r="10" spans="1:15" x14ac:dyDescent="0.25">
      <c r="A10" s="1">
        <v>38201</v>
      </c>
      <c r="B10">
        <v>73.239999999999995</v>
      </c>
      <c r="C10">
        <v>74.2</v>
      </c>
      <c r="D10">
        <v>68.5</v>
      </c>
      <c r="E10">
        <v>72.7</v>
      </c>
      <c r="F10">
        <v>4732900</v>
      </c>
      <c r="G10">
        <v>28.48</v>
      </c>
      <c r="H10" s="6">
        <f t="shared" si="0"/>
        <v>-1.0767627648489014E-2</v>
      </c>
      <c r="I10">
        <v>8.0000000000000004E-4</v>
      </c>
      <c r="K10" s="10" t="s">
        <v>20</v>
      </c>
      <c r="L10" s="10"/>
    </row>
    <row r="11" spans="1:15" x14ac:dyDescent="0.25">
      <c r="A11" s="1">
        <v>38231</v>
      </c>
      <c r="B11">
        <v>72.87</v>
      </c>
      <c r="C11">
        <v>81.3</v>
      </c>
      <c r="D11">
        <v>72.260000000000005</v>
      </c>
      <c r="E11">
        <v>80.45</v>
      </c>
      <c r="F11">
        <v>4787300</v>
      </c>
      <c r="G11">
        <v>31.52</v>
      </c>
      <c r="H11" s="6">
        <f t="shared" si="0"/>
        <v>0.10674157303370783</v>
      </c>
      <c r="I11">
        <v>1.6E-2</v>
      </c>
      <c r="K11" s="7" t="s">
        <v>21</v>
      </c>
      <c r="L11" s="7">
        <v>0.75911218101068867</v>
      </c>
    </row>
    <row r="12" spans="1:15" x14ac:dyDescent="0.25">
      <c r="A12" s="1">
        <v>38261</v>
      </c>
      <c r="B12">
        <v>80.44</v>
      </c>
      <c r="C12">
        <v>81.99</v>
      </c>
      <c r="D12">
        <v>76.75</v>
      </c>
      <c r="E12">
        <v>80.540000000000006</v>
      </c>
      <c r="F12">
        <v>5797900</v>
      </c>
      <c r="G12">
        <v>31.71</v>
      </c>
      <c r="H12" s="6">
        <f t="shared" si="0"/>
        <v>6.0279187817259289E-3</v>
      </c>
      <c r="I12">
        <v>1.43E-2</v>
      </c>
      <c r="K12" s="7" t="s">
        <v>22</v>
      </c>
      <c r="L12" s="7">
        <v>0.57625130335880448</v>
      </c>
    </row>
    <row r="13" spans="1:15" x14ac:dyDescent="0.25">
      <c r="A13" s="1">
        <v>38292</v>
      </c>
      <c r="B13">
        <v>80.900000000000006</v>
      </c>
      <c r="C13">
        <v>93.2</v>
      </c>
      <c r="D13">
        <v>80.680000000000007</v>
      </c>
      <c r="E13">
        <v>91.55</v>
      </c>
      <c r="F13">
        <v>5014500</v>
      </c>
      <c r="G13">
        <v>36.049999999999997</v>
      </c>
      <c r="H13" s="6">
        <f t="shared" si="0"/>
        <v>0.13686534216335527</v>
      </c>
      <c r="I13">
        <v>4.5400000000000003E-2</v>
      </c>
      <c r="K13" s="7" t="s">
        <v>23</v>
      </c>
      <c r="L13" s="7">
        <v>0.5726602127093029</v>
      </c>
    </row>
    <row r="14" spans="1:15" x14ac:dyDescent="0.25">
      <c r="A14" s="1">
        <v>38322</v>
      </c>
      <c r="B14">
        <v>91.55</v>
      </c>
      <c r="C14">
        <v>98.72</v>
      </c>
      <c r="D14">
        <v>89.19</v>
      </c>
      <c r="E14">
        <v>97.51</v>
      </c>
      <c r="F14">
        <v>3720300</v>
      </c>
      <c r="G14">
        <v>38.39</v>
      </c>
      <c r="H14" s="6">
        <f t="shared" si="0"/>
        <v>6.4909847434119372E-2</v>
      </c>
      <c r="I14">
        <v>3.4300000000000004E-2</v>
      </c>
      <c r="K14" s="7" t="s">
        <v>24</v>
      </c>
      <c r="L14" s="7">
        <v>6.410098191735164E-2</v>
      </c>
    </row>
    <row r="15" spans="1:15" ht="15.75" thickBot="1" x14ac:dyDescent="0.3">
      <c r="A15" s="1">
        <v>38355</v>
      </c>
      <c r="B15">
        <v>96.1</v>
      </c>
      <c r="C15">
        <v>97.15</v>
      </c>
      <c r="D15">
        <v>86.4</v>
      </c>
      <c r="E15">
        <v>89.1</v>
      </c>
      <c r="F15">
        <v>7283700</v>
      </c>
      <c r="G15">
        <v>35.24</v>
      </c>
      <c r="H15" s="6">
        <f t="shared" si="0"/>
        <v>-8.2052617869236746E-2</v>
      </c>
      <c r="I15">
        <v>-2.76E-2</v>
      </c>
      <c r="K15" s="8" t="s">
        <v>25</v>
      </c>
      <c r="L15" s="8">
        <v>120</v>
      </c>
    </row>
    <row r="16" spans="1:15" x14ac:dyDescent="0.25">
      <c r="A16" s="1">
        <v>38384</v>
      </c>
      <c r="B16">
        <v>89.6</v>
      </c>
      <c r="C16">
        <v>96.25</v>
      </c>
      <c r="D16">
        <v>89.15</v>
      </c>
      <c r="E16">
        <v>95.05</v>
      </c>
      <c r="F16">
        <v>5002400</v>
      </c>
      <c r="G16">
        <v>37.590000000000003</v>
      </c>
      <c r="H16" s="6">
        <f t="shared" si="0"/>
        <v>6.6685584562996628E-2</v>
      </c>
      <c r="I16">
        <v>1.89E-2</v>
      </c>
    </row>
    <row r="17" spans="1:19" ht="15.75" thickBot="1" x14ac:dyDescent="0.3">
      <c r="A17" s="1">
        <v>38412</v>
      </c>
      <c r="B17">
        <v>94.97</v>
      </c>
      <c r="C17">
        <v>99.96</v>
      </c>
      <c r="D17">
        <v>89.61</v>
      </c>
      <c r="E17">
        <v>91.44</v>
      </c>
      <c r="F17">
        <v>6246300</v>
      </c>
      <c r="G17">
        <v>36.159999999999997</v>
      </c>
      <c r="H17" s="6">
        <f t="shared" si="0"/>
        <v>-3.8042032455440453E-2</v>
      </c>
      <c r="I17">
        <v>-1.9699999999999999E-2</v>
      </c>
      <c r="K17" t="s">
        <v>26</v>
      </c>
    </row>
    <row r="18" spans="1:19" x14ac:dyDescent="0.25">
      <c r="A18" s="1">
        <v>38443</v>
      </c>
      <c r="B18">
        <v>92</v>
      </c>
      <c r="C18">
        <v>92.25</v>
      </c>
      <c r="D18">
        <v>82.61</v>
      </c>
      <c r="E18">
        <v>88.05</v>
      </c>
      <c r="F18">
        <v>6941300</v>
      </c>
      <c r="G18">
        <v>34.979999999999997</v>
      </c>
      <c r="H18" s="6">
        <f t="shared" si="0"/>
        <v>-3.2632743362831854E-2</v>
      </c>
      <c r="I18">
        <v>-2.6099999999999998E-2</v>
      </c>
      <c r="K18" s="9"/>
      <c r="L18" s="9" t="s">
        <v>31</v>
      </c>
      <c r="M18" s="9" t="s">
        <v>32</v>
      </c>
      <c r="N18" s="9" t="s">
        <v>33</v>
      </c>
      <c r="O18" s="9" t="s">
        <v>34</v>
      </c>
      <c r="P18" s="9" t="s">
        <v>35</v>
      </c>
    </row>
    <row r="19" spans="1:19" x14ac:dyDescent="0.25">
      <c r="A19" s="1">
        <v>38474</v>
      </c>
      <c r="B19">
        <v>88.22</v>
      </c>
      <c r="C19">
        <v>94.97</v>
      </c>
      <c r="D19">
        <v>87.22</v>
      </c>
      <c r="E19">
        <v>94.11</v>
      </c>
      <c r="F19">
        <v>4075800</v>
      </c>
      <c r="G19">
        <v>37.39</v>
      </c>
      <c r="H19" s="6">
        <f t="shared" si="0"/>
        <v>6.8896512292738826E-2</v>
      </c>
      <c r="I19">
        <v>3.6499999999999998E-2</v>
      </c>
      <c r="K19" s="7" t="s">
        <v>27</v>
      </c>
      <c r="L19" s="7">
        <v>1</v>
      </c>
      <c r="M19" s="7">
        <v>0.65934833981196528</v>
      </c>
      <c r="N19" s="7">
        <v>0.65934833981196528</v>
      </c>
      <c r="O19" s="7">
        <v>160.4669331972369</v>
      </c>
      <c r="P19" s="7">
        <v>9.5839526173499111E-24</v>
      </c>
    </row>
    <row r="20" spans="1:19" x14ac:dyDescent="0.25">
      <c r="A20" s="1">
        <v>38504</v>
      </c>
      <c r="B20">
        <v>93.95</v>
      </c>
      <c r="C20">
        <v>102.98</v>
      </c>
      <c r="D20">
        <v>93.75</v>
      </c>
      <c r="E20">
        <v>95.31</v>
      </c>
      <c r="F20">
        <v>5221500</v>
      </c>
      <c r="G20">
        <v>37.869999999999997</v>
      </c>
      <c r="H20" s="6">
        <f t="shared" si="0"/>
        <v>1.2837657127574134E-2</v>
      </c>
      <c r="I20">
        <v>5.6999999999999993E-3</v>
      </c>
      <c r="K20" s="7" t="s">
        <v>28</v>
      </c>
      <c r="L20" s="7">
        <v>118</v>
      </c>
      <c r="M20" s="7">
        <v>0.48485443416669982</v>
      </c>
      <c r="N20" s="7">
        <v>4.1089358827686422E-3</v>
      </c>
      <c r="O20" s="7"/>
      <c r="P20" s="7"/>
    </row>
    <row r="21" spans="1:19" ht="15.75" thickBot="1" x14ac:dyDescent="0.3">
      <c r="A21" s="1">
        <v>38534</v>
      </c>
      <c r="B21">
        <v>95.75</v>
      </c>
      <c r="C21">
        <v>100.15</v>
      </c>
      <c r="D21">
        <v>49.5</v>
      </c>
      <c r="E21">
        <v>53.91</v>
      </c>
      <c r="F21">
        <v>6864100</v>
      </c>
      <c r="G21">
        <v>43.04</v>
      </c>
      <c r="H21" s="6">
        <f t="shared" si="0"/>
        <v>0.13651967256403491</v>
      </c>
      <c r="I21">
        <v>3.9199999999999999E-2</v>
      </c>
      <c r="K21" s="8" t="s">
        <v>29</v>
      </c>
      <c r="L21" s="8">
        <v>119</v>
      </c>
      <c r="M21" s="8">
        <v>1.1442027739786651</v>
      </c>
      <c r="N21" s="8"/>
      <c r="O21" s="8"/>
      <c r="P21" s="8"/>
    </row>
    <row r="22" spans="1:19" ht="15.75" thickBot="1" x14ac:dyDescent="0.3">
      <c r="A22" s="1">
        <v>38565</v>
      </c>
      <c r="B22">
        <v>54.2</v>
      </c>
      <c r="C22">
        <v>55.65</v>
      </c>
      <c r="D22">
        <v>52.7</v>
      </c>
      <c r="E22">
        <v>55.49</v>
      </c>
      <c r="F22">
        <v>3327200</v>
      </c>
      <c r="G22">
        <v>44.3</v>
      </c>
      <c r="H22" s="6">
        <f t="shared" si="0"/>
        <v>2.9275092936802929E-2</v>
      </c>
      <c r="I22">
        <v>-1.2199999999999999E-2</v>
      </c>
    </row>
    <row r="23" spans="1:19" x14ac:dyDescent="0.25">
      <c r="A23" s="1">
        <v>38596</v>
      </c>
      <c r="B23">
        <v>55.97</v>
      </c>
      <c r="C23">
        <v>59.88</v>
      </c>
      <c r="D23">
        <v>55.8</v>
      </c>
      <c r="E23">
        <v>58.75</v>
      </c>
      <c r="F23">
        <v>4389200</v>
      </c>
      <c r="G23">
        <v>46.91</v>
      </c>
      <c r="H23" s="6">
        <f t="shared" si="0"/>
        <v>5.8916478555304734E-2</v>
      </c>
      <c r="I23">
        <v>4.8999999999999998E-3</v>
      </c>
      <c r="K23" s="9"/>
      <c r="L23" s="9" t="s">
        <v>36</v>
      </c>
      <c r="M23" s="9" t="s">
        <v>24</v>
      </c>
      <c r="N23" s="9" t="s">
        <v>37</v>
      </c>
      <c r="O23" s="9" t="s">
        <v>38</v>
      </c>
      <c r="P23" s="9" t="s">
        <v>39</v>
      </c>
      <c r="Q23" s="9" t="s">
        <v>40</v>
      </c>
      <c r="R23" s="9" t="s">
        <v>41</v>
      </c>
      <c r="S23" s="9" t="s">
        <v>42</v>
      </c>
    </row>
    <row r="24" spans="1:19" x14ac:dyDescent="0.25">
      <c r="A24" s="1">
        <v>38628</v>
      </c>
      <c r="B24">
        <v>58.76</v>
      </c>
      <c r="C24">
        <v>59.84</v>
      </c>
      <c r="D24">
        <v>48.25</v>
      </c>
      <c r="E24">
        <v>52.59</v>
      </c>
      <c r="F24">
        <v>6105800</v>
      </c>
      <c r="G24">
        <v>42.18</v>
      </c>
      <c r="H24" s="6">
        <f t="shared" si="0"/>
        <v>-0.10083137923683644</v>
      </c>
      <c r="I24">
        <v>-2.0199999999999999E-2</v>
      </c>
      <c r="K24" s="7" t="s">
        <v>30</v>
      </c>
      <c r="L24" s="7">
        <v>2.731481449528117E-3</v>
      </c>
      <c r="M24" s="7">
        <v>5.9112225472368303E-3</v>
      </c>
      <c r="N24" s="7">
        <v>0.46208401522709269</v>
      </c>
      <c r="O24" s="7">
        <v>0.64487190859866983</v>
      </c>
      <c r="P24" s="7">
        <v>-8.974348520041666E-3</v>
      </c>
      <c r="Q24" s="7">
        <v>1.44373114190979E-2</v>
      </c>
      <c r="R24" s="7">
        <v>-8.974348520041666E-3</v>
      </c>
      <c r="S24" s="7">
        <v>1.44373114190979E-2</v>
      </c>
    </row>
    <row r="25" spans="1:19" ht="15.75" thickBot="1" x14ac:dyDescent="0.3">
      <c r="A25" s="1">
        <v>38657</v>
      </c>
      <c r="B25">
        <v>52.6</v>
      </c>
      <c r="C25">
        <v>58.9</v>
      </c>
      <c r="D25">
        <v>52.35</v>
      </c>
      <c r="E25">
        <v>57.78</v>
      </c>
      <c r="F25">
        <v>3578100</v>
      </c>
      <c r="G25">
        <v>46.34</v>
      </c>
      <c r="H25" s="6">
        <f t="shared" si="0"/>
        <v>9.8624940730203975E-2</v>
      </c>
      <c r="I25">
        <v>3.61E-2</v>
      </c>
      <c r="K25" s="8" t="s">
        <v>43</v>
      </c>
      <c r="L25" s="8">
        <v>1.7104680502377132</v>
      </c>
      <c r="M25" s="8">
        <v>0.13502748857807922</v>
      </c>
      <c r="N25" s="8">
        <v>12.667554349488181</v>
      </c>
      <c r="O25" s="8">
        <v>9.5839526173498421E-24</v>
      </c>
      <c r="P25" s="8">
        <v>1.4430768617175198</v>
      </c>
      <c r="Q25" s="8">
        <v>1.9778592387579066</v>
      </c>
      <c r="R25" s="8">
        <v>1.4430768617175198</v>
      </c>
      <c r="S25" s="8">
        <v>1.9778592387579066</v>
      </c>
    </row>
    <row r="26" spans="1:19" x14ac:dyDescent="0.25">
      <c r="A26" s="1">
        <v>38687</v>
      </c>
      <c r="B26">
        <v>58</v>
      </c>
      <c r="C26">
        <v>59.75</v>
      </c>
      <c r="D26">
        <v>56.36</v>
      </c>
      <c r="E26">
        <v>57.77</v>
      </c>
      <c r="F26">
        <v>2864600</v>
      </c>
      <c r="G26">
        <v>46.33</v>
      </c>
      <c r="H26" s="6">
        <f t="shared" si="0"/>
        <v>-2.1579628830395155E-4</v>
      </c>
      <c r="I26">
        <v>-2.5000000000000001E-3</v>
      </c>
    </row>
    <row r="27" spans="1:19" x14ac:dyDescent="0.25">
      <c r="A27" s="1">
        <v>38720</v>
      </c>
      <c r="B27">
        <v>57.87</v>
      </c>
      <c r="C27">
        <v>68.37</v>
      </c>
      <c r="D27">
        <v>57.05</v>
      </c>
      <c r="E27">
        <v>67.900000000000006</v>
      </c>
      <c r="F27">
        <v>4766100</v>
      </c>
      <c r="G27">
        <v>54.67</v>
      </c>
      <c r="H27" s="6">
        <f t="shared" si="0"/>
        <v>0.18001295057198369</v>
      </c>
      <c r="I27">
        <v>3.04E-2</v>
      </c>
    </row>
    <row r="28" spans="1:19" x14ac:dyDescent="0.25">
      <c r="A28" s="1">
        <v>38749</v>
      </c>
      <c r="B28">
        <v>68.099999999999994</v>
      </c>
      <c r="C28">
        <v>73.989999999999995</v>
      </c>
      <c r="D28">
        <v>66.930000000000007</v>
      </c>
      <c r="E28">
        <v>73.08</v>
      </c>
      <c r="F28">
        <v>4309200</v>
      </c>
      <c r="G28">
        <v>58.84</v>
      </c>
      <c r="H28" s="6">
        <f t="shared" si="0"/>
        <v>7.6275836839217154E-2</v>
      </c>
      <c r="I28">
        <v>-3.0000000000000001E-3</v>
      </c>
    </row>
    <row r="29" spans="1:19" x14ac:dyDescent="0.25">
      <c r="A29" s="1">
        <v>38777</v>
      </c>
      <c r="B29">
        <v>73.13</v>
      </c>
      <c r="C29">
        <v>77.209999999999994</v>
      </c>
      <c r="D29">
        <v>70.34</v>
      </c>
      <c r="E29">
        <v>71.81</v>
      </c>
      <c r="F29">
        <v>4912000</v>
      </c>
      <c r="G29">
        <v>57.82</v>
      </c>
      <c r="H29" s="6">
        <f t="shared" si="0"/>
        <v>-1.7335146159075512E-2</v>
      </c>
      <c r="I29">
        <v>1.46E-2</v>
      </c>
    </row>
    <row r="30" spans="1:19" x14ac:dyDescent="0.25">
      <c r="A30" s="1">
        <v>38810</v>
      </c>
      <c r="B30">
        <v>72.709999999999994</v>
      </c>
      <c r="C30">
        <v>80</v>
      </c>
      <c r="D30">
        <v>72.56</v>
      </c>
      <c r="E30">
        <v>75.739999999999995</v>
      </c>
      <c r="F30">
        <v>5794900</v>
      </c>
      <c r="G30">
        <v>61.18</v>
      </c>
      <c r="H30" s="6">
        <f t="shared" si="0"/>
        <v>5.8111380145278439E-2</v>
      </c>
      <c r="I30">
        <v>7.3000000000000001E-3</v>
      </c>
    </row>
    <row r="31" spans="1:19" x14ac:dyDescent="0.25">
      <c r="A31" s="1">
        <v>38838</v>
      </c>
      <c r="B31">
        <v>76.2</v>
      </c>
      <c r="C31">
        <v>82.03</v>
      </c>
      <c r="D31">
        <v>71.400000000000006</v>
      </c>
      <c r="E31">
        <v>72.95</v>
      </c>
      <c r="F31">
        <v>4977100</v>
      </c>
      <c r="G31">
        <v>58.93</v>
      </c>
      <c r="H31" s="6">
        <f t="shared" si="0"/>
        <v>-3.6776724419745013E-2</v>
      </c>
      <c r="I31">
        <v>-3.5699999999999996E-2</v>
      </c>
    </row>
    <row r="32" spans="1:19" x14ac:dyDescent="0.25">
      <c r="A32" s="1">
        <v>38869</v>
      </c>
      <c r="B32">
        <v>72.709999999999994</v>
      </c>
      <c r="C32">
        <v>74.95</v>
      </c>
      <c r="D32">
        <v>64.41</v>
      </c>
      <c r="E32">
        <v>74.48</v>
      </c>
      <c r="F32">
        <v>5863700</v>
      </c>
      <c r="G32">
        <v>60.16</v>
      </c>
      <c r="H32" s="6">
        <f t="shared" si="0"/>
        <v>2.0872221279484082E-2</v>
      </c>
      <c r="I32">
        <v>-3.4999999999999996E-3</v>
      </c>
    </row>
    <row r="33" spans="1:9" x14ac:dyDescent="0.25">
      <c r="A33" s="1">
        <v>38901</v>
      </c>
      <c r="B33">
        <v>74.92</v>
      </c>
      <c r="C33">
        <v>75.430000000000007</v>
      </c>
      <c r="D33">
        <v>67.099999999999994</v>
      </c>
      <c r="E33">
        <v>70.87</v>
      </c>
      <c r="F33">
        <v>5184200</v>
      </c>
      <c r="G33">
        <v>57.5</v>
      </c>
      <c r="H33" s="6">
        <f t="shared" si="0"/>
        <v>-4.4215425531914841E-2</v>
      </c>
      <c r="I33">
        <v>-7.8000000000000005E-3</v>
      </c>
    </row>
    <row r="34" spans="1:9" x14ac:dyDescent="0.25">
      <c r="A34" s="1">
        <v>38930</v>
      </c>
      <c r="B34">
        <v>70.12</v>
      </c>
      <c r="C34">
        <v>74.08</v>
      </c>
      <c r="D34">
        <v>64.75</v>
      </c>
      <c r="E34">
        <v>66.349999999999994</v>
      </c>
      <c r="F34">
        <v>5659700</v>
      </c>
      <c r="G34">
        <v>53.83</v>
      </c>
      <c r="H34" s="6">
        <f t="shared" si="0"/>
        <v>-6.3826086956521769E-2</v>
      </c>
      <c r="I34">
        <v>2.0299999999999999E-2</v>
      </c>
    </row>
    <row r="35" spans="1:9" x14ac:dyDescent="0.25">
      <c r="A35" s="1">
        <v>38961</v>
      </c>
      <c r="B35">
        <v>66.67</v>
      </c>
      <c r="C35">
        <v>70.400000000000006</v>
      </c>
      <c r="D35">
        <v>62.09</v>
      </c>
      <c r="E35">
        <v>65.8</v>
      </c>
      <c r="F35">
        <v>6788100</v>
      </c>
      <c r="G35">
        <v>53.38</v>
      </c>
      <c r="H35" s="6">
        <f t="shared" si="0"/>
        <v>-8.3596507523684884E-3</v>
      </c>
      <c r="I35">
        <v>1.84E-2</v>
      </c>
    </row>
    <row r="36" spans="1:9" x14ac:dyDescent="0.25">
      <c r="A36" s="1">
        <v>38992</v>
      </c>
      <c r="B36">
        <v>65.45</v>
      </c>
      <c r="C36">
        <v>70.92</v>
      </c>
      <c r="D36">
        <v>58.82</v>
      </c>
      <c r="E36">
        <v>60.71</v>
      </c>
      <c r="F36">
        <v>10672600</v>
      </c>
      <c r="G36">
        <v>49.47</v>
      </c>
      <c r="H36" s="6">
        <f t="shared" si="0"/>
        <v>-7.3248407643312169E-2</v>
      </c>
      <c r="I36">
        <v>3.2300000000000002E-2</v>
      </c>
    </row>
    <row r="37" spans="1:9" x14ac:dyDescent="0.25">
      <c r="A37" s="1">
        <v>39022</v>
      </c>
      <c r="B37">
        <v>60.71</v>
      </c>
      <c r="C37">
        <v>63.33</v>
      </c>
      <c r="D37">
        <v>58.99</v>
      </c>
      <c r="E37">
        <v>62.03</v>
      </c>
      <c r="F37">
        <v>6931500</v>
      </c>
      <c r="G37">
        <v>50.54</v>
      </c>
      <c r="H37" s="6">
        <f t="shared" si="0"/>
        <v>2.162927026480696E-2</v>
      </c>
      <c r="I37">
        <v>1.7100000000000001E-2</v>
      </c>
    </row>
    <row r="38" spans="1:9" x14ac:dyDescent="0.25">
      <c r="A38" s="1">
        <v>39052</v>
      </c>
      <c r="B38">
        <v>62.44</v>
      </c>
      <c r="C38">
        <v>63.95</v>
      </c>
      <c r="D38">
        <v>60.3</v>
      </c>
      <c r="E38">
        <v>61.33</v>
      </c>
      <c r="F38">
        <v>4643700</v>
      </c>
      <c r="G38">
        <v>49.97</v>
      </c>
      <c r="H38" s="6">
        <f t="shared" si="0"/>
        <v>-1.1278195488721811E-2</v>
      </c>
      <c r="I38">
        <v>8.6999999999999994E-3</v>
      </c>
    </row>
    <row r="39" spans="1:9" x14ac:dyDescent="0.25">
      <c r="A39" s="1">
        <v>39085</v>
      </c>
      <c r="B39">
        <v>61.71</v>
      </c>
      <c r="C39">
        <v>64.34</v>
      </c>
      <c r="D39">
        <v>57.98</v>
      </c>
      <c r="E39">
        <v>64.069999999999993</v>
      </c>
      <c r="F39">
        <v>7802300</v>
      </c>
      <c r="G39">
        <v>52.47</v>
      </c>
      <c r="H39" s="6">
        <f t="shared" si="0"/>
        <v>5.0030018010806483E-2</v>
      </c>
      <c r="I39">
        <v>1.3999999999999999E-2</v>
      </c>
    </row>
    <row r="40" spans="1:9" x14ac:dyDescent="0.25">
      <c r="A40" s="1">
        <v>39114</v>
      </c>
      <c r="B40">
        <v>64.8</v>
      </c>
      <c r="C40">
        <v>68.430000000000007</v>
      </c>
      <c r="D40">
        <v>63.01</v>
      </c>
      <c r="E40">
        <v>64.430000000000007</v>
      </c>
      <c r="F40">
        <v>6901100</v>
      </c>
      <c r="G40">
        <v>52.76</v>
      </c>
      <c r="H40" s="6">
        <f t="shared" si="0"/>
        <v>5.5269677911187181E-3</v>
      </c>
      <c r="I40">
        <v>-1.9599999999999999E-2</v>
      </c>
    </row>
    <row r="41" spans="1:9" x14ac:dyDescent="0.25">
      <c r="A41" s="1">
        <v>39142</v>
      </c>
      <c r="B41">
        <v>63.9</v>
      </c>
      <c r="C41">
        <v>67.72</v>
      </c>
      <c r="D41">
        <v>62.34</v>
      </c>
      <c r="E41">
        <v>67.03</v>
      </c>
      <c r="F41">
        <v>5605900</v>
      </c>
      <c r="G41">
        <v>54.89</v>
      </c>
      <c r="H41" s="6">
        <f t="shared" si="0"/>
        <v>4.0371493555724086E-2</v>
      </c>
      <c r="I41">
        <v>6.8000000000000005E-3</v>
      </c>
    </row>
    <row r="42" spans="1:9" x14ac:dyDescent="0.25">
      <c r="A42" s="1">
        <v>39174</v>
      </c>
      <c r="B42">
        <v>67.040000000000006</v>
      </c>
      <c r="C42">
        <v>74.099999999999994</v>
      </c>
      <c r="D42">
        <v>65.86</v>
      </c>
      <c r="E42">
        <v>72.62</v>
      </c>
      <c r="F42">
        <v>6445800</v>
      </c>
      <c r="G42">
        <v>59.73</v>
      </c>
      <c r="H42" s="6">
        <f t="shared" si="0"/>
        <v>8.8176352705410757E-2</v>
      </c>
      <c r="I42">
        <v>3.49E-2</v>
      </c>
    </row>
    <row r="43" spans="1:9" x14ac:dyDescent="0.25">
      <c r="A43" s="1">
        <v>39203</v>
      </c>
      <c r="B43">
        <v>72.599999999999994</v>
      </c>
      <c r="C43">
        <v>78.89</v>
      </c>
      <c r="D43">
        <v>71.78</v>
      </c>
      <c r="E43">
        <v>78.58</v>
      </c>
      <c r="F43">
        <v>5456600</v>
      </c>
      <c r="G43">
        <v>64.63</v>
      </c>
      <c r="H43" s="6">
        <f t="shared" si="0"/>
        <v>8.2035827892181459E-2</v>
      </c>
      <c r="I43">
        <v>3.2400000000000005E-2</v>
      </c>
    </row>
    <row r="44" spans="1:9" x14ac:dyDescent="0.25">
      <c r="A44" s="1">
        <v>39234</v>
      </c>
      <c r="B44">
        <v>78.849999999999994</v>
      </c>
      <c r="C44">
        <v>82.89</v>
      </c>
      <c r="D44">
        <v>77.05</v>
      </c>
      <c r="E44">
        <v>78.3</v>
      </c>
      <c r="F44">
        <v>5668100</v>
      </c>
      <c r="G44">
        <v>64.400000000000006</v>
      </c>
      <c r="H44" s="6">
        <f t="shared" si="0"/>
        <v>-3.5587188612098064E-3</v>
      </c>
      <c r="I44">
        <v>-1.9599999999999999E-2</v>
      </c>
    </row>
    <row r="45" spans="1:9" x14ac:dyDescent="0.25">
      <c r="A45" s="1">
        <v>39265</v>
      </c>
      <c r="B45">
        <v>78.599999999999994</v>
      </c>
      <c r="C45">
        <v>87</v>
      </c>
      <c r="D45">
        <v>75.25</v>
      </c>
      <c r="E45">
        <v>78.8</v>
      </c>
      <c r="F45">
        <v>9587500</v>
      </c>
      <c r="G45">
        <v>65.08</v>
      </c>
      <c r="H45" s="6">
        <f t="shared" si="0"/>
        <v>1.0559006211180008E-2</v>
      </c>
      <c r="I45">
        <v>-3.73E-2</v>
      </c>
    </row>
    <row r="46" spans="1:9" x14ac:dyDescent="0.25">
      <c r="A46" s="1">
        <v>39295</v>
      </c>
      <c r="B46">
        <v>78.61</v>
      </c>
      <c r="C46">
        <v>82.13</v>
      </c>
      <c r="D46">
        <v>70.59</v>
      </c>
      <c r="E46">
        <v>75.77</v>
      </c>
      <c r="F46">
        <v>6659300</v>
      </c>
      <c r="G46">
        <v>62.58</v>
      </c>
      <c r="H46" s="6">
        <f t="shared" si="0"/>
        <v>-3.8414259373079289E-2</v>
      </c>
      <c r="I46">
        <v>9.1999999999999998E-3</v>
      </c>
    </row>
    <row r="47" spans="1:9" x14ac:dyDescent="0.25">
      <c r="A47" s="1">
        <v>39329</v>
      </c>
      <c r="B47">
        <v>75.8</v>
      </c>
      <c r="C47">
        <v>80.17</v>
      </c>
      <c r="D47">
        <v>72.2</v>
      </c>
      <c r="E47">
        <v>78.430000000000007</v>
      </c>
      <c r="F47">
        <v>5719300</v>
      </c>
      <c r="G47">
        <v>64.78</v>
      </c>
      <c r="H47" s="6">
        <f t="shared" si="0"/>
        <v>3.5155001597954663E-2</v>
      </c>
      <c r="I47">
        <v>3.2199999999999999E-2</v>
      </c>
    </row>
    <row r="48" spans="1:9" x14ac:dyDescent="0.25">
      <c r="A48" s="1">
        <v>39356</v>
      </c>
      <c r="B48">
        <v>78.91</v>
      </c>
      <c r="C48">
        <v>82.74</v>
      </c>
      <c r="D48">
        <v>71.63</v>
      </c>
      <c r="E48">
        <v>74.61</v>
      </c>
      <c r="F48">
        <v>6902200</v>
      </c>
      <c r="G48">
        <v>61.91</v>
      </c>
      <c r="H48" s="6">
        <f t="shared" si="0"/>
        <v>-4.43037974683545E-2</v>
      </c>
      <c r="I48">
        <v>1.8000000000000002E-2</v>
      </c>
    </row>
    <row r="49" spans="1:9" x14ac:dyDescent="0.25">
      <c r="A49" s="1">
        <v>39387</v>
      </c>
      <c r="B49">
        <v>74.290000000000006</v>
      </c>
      <c r="C49">
        <v>75.13</v>
      </c>
      <c r="D49">
        <v>67</v>
      </c>
      <c r="E49">
        <v>71.900000000000006</v>
      </c>
      <c r="F49">
        <v>6785000</v>
      </c>
      <c r="G49">
        <v>59.66</v>
      </c>
      <c r="H49" s="6">
        <f t="shared" si="0"/>
        <v>-3.6343078662574704E-2</v>
      </c>
      <c r="I49">
        <v>-4.8300000000000003E-2</v>
      </c>
    </row>
    <row r="50" spans="1:9" x14ac:dyDescent="0.25">
      <c r="A50" s="1">
        <v>39419</v>
      </c>
      <c r="B50">
        <v>71.41</v>
      </c>
      <c r="C50">
        <v>77.260000000000005</v>
      </c>
      <c r="D50">
        <v>70.069999999999993</v>
      </c>
      <c r="E50">
        <v>72.56</v>
      </c>
      <c r="F50">
        <v>5209800</v>
      </c>
      <c r="G50">
        <v>60.21</v>
      </c>
      <c r="H50" s="6">
        <f t="shared" si="0"/>
        <v>9.2189071404626937E-3</v>
      </c>
      <c r="I50">
        <v>-8.6999999999999994E-3</v>
      </c>
    </row>
    <row r="51" spans="1:9" x14ac:dyDescent="0.25">
      <c r="A51" s="1">
        <v>39449</v>
      </c>
      <c r="B51">
        <v>72.56</v>
      </c>
      <c r="C51">
        <v>72.67</v>
      </c>
      <c r="D51">
        <v>59.6</v>
      </c>
      <c r="E51">
        <v>70.989999999999995</v>
      </c>
      <c r="F51">
        <v>9271200</v>
      </c>
      <c r="G51">
        <v>59.24</v>
      </c>
      <c r="H51" s="6">
        <f t="shared" si="0"/>
        <v>-1.6110280684271696E-2</v>
      </c>
      <c r="I51">
        <v>-6.3600000000000004E-2</v>
      </c>
    </row>
    <row r="52" spans="1:9" x14ac:dyDescent="0.25">
      <c r="A52" s="1">
        <v>39479</v>
      </c>
      <c r="B52">
        <v>71.150000000000006</v>
      </c>
      <c r="C52">
        <v>75.19</v>
      </c>
      <c r="D52">
        <v>67.319999999999993</v>
      </c>
      <c r="E52">
        <v>72.33</v>
      </c>
      <c r="F52">
        <v>6701500</v>
      </c>
      <c r="G52">
        <v>60.36</v>
      </c>
      <c r="H52" s="6">
        <f t="shared" si="0"/>
        <v>1.8906144496961468E-2</v>
      </c>
      <c r="I52">
        <v>-3.0899999999999997E-2</v>
      </c>
    </row>
    <row r="53" spans="1:9" x14ac:dyDescent="0.25">
      <c r="A53" s="1">
        <v>39510</v>
      </c>
      <c r="B53">
        <v>72.099999999999994</v>
      </c>
      <c r="C53">
        <v>78.63</v>
      </c>
      <c r="D53">
        <v>68.3</v>
      </c>
      <c r="E53">
        <v>78.290000000000006</v>
      </c>
      <c r="F53">
        <v>7837000</v>
      </c>
      <c r="G53">
        <v>65.33</v>
      </c>
      <c r="H53" s="6">
        <f t="shared" si="0"/>
        <v>8.2339297548045046E-2</v>
      </c>
      <c r="I53">
        <v>-9.300000000000001E-3</v>
      </c>
    </row>
    <row r="54" spans="1:9" x14ac:dyDescent="0.25">
      <c r="A54" s="1">
        <v>39539</v>
      </c>
      <c r="B54">
        <v>78.89</v>
      </c>
      <c r="C54">
        <v>85.45</v>
      </c>
      <c r="D54">
        <v>74.38</v>
      </c>
      <c r="E54">
        <v>81.88</v>
      </c>
      <c r="F54">
        <v>7222900</v>
      </c>
      <c r="G54">
        <v>68.64</v>
      </c>
      <c r="H54" s="6">
        <f t="shared" si="0"/>
        <v>5.0665850298484652E-2</v>
      </c>
      <c r="I54">
        <v>4.5999999999999999E-2</v>
      </c>
    </row>
    <row r="55" spans="1:9" x14ac:dyDescent="0.25">
      <c r="A55" s="1">
        <v>39569</v>
      </c>
      <c r="B55">
        <v>81.92</v>
      </c>
      <c r="C55">
        <v>85.96</v>
      </c>
      <c r="D55">
        <v>80.55</v>
      </c>
      <c r="E55">
        <v>82.64</v>
      </c>
      <c r="F55">
        <v>5256300</v>
      </c>
      <c r="G55">
        <v>69.28</v>
      </c>
      <c r="H55" s="6">
        <f t="shared" si="0"/>
        <v>9.3240093240093327E-3</v>
      </c>
      <c r="I55">
        <v>1.8600000000000002E-2</v>
      </c>
    </row>
    <row r="56" spans="1:9" x14ac:dyDescent="0.25">
      <c r="A56" s="1">
        <v>39601</v>
      </c>
      <c r="B56">
        <v>82.44</v>
      </c>
      <c r="C56">
        <v>83.65</v>
      </c>
      <c r="D56">
        <v>72.56</v>
      </c>
      <c r="E56">
        <v>73.819999999999993</v>
      </c>
      <c r="F56">
        <v>7808400</v>
      </c>
      <c r="G56">
        <v>61.88</v>
      </c>
      <c r="H56" s="6">
        <f t="shared" si="0"/>
        <v>-0.10681293302540414</v>
      </c>
      <c r="I56">
        <v>-8.4399999999999989E-2</v>
      </c>
    </row>
    <row r="57" spans="1:9" x14ac:dyDescent="0.25">
      <c r="A57" s="1">
        <v>39630</v>
      </c>
      <c r="B57">
        <v>72.98</v>
      </c>
      <c r="C57">
        <v>75.87</v>
      </c>
      <c r="D57">
        <v>65.849999999999994</v>
      </c>
      <c r="E57">
        <v>69.52</v>
      </c>
      <c r="F57">
        <v>9021200</v>
      </c>
      <c r="G57">
        <v>58.63</v>
      </c>
      <c r="H57" s="6">
        <f t="shared" si="0"/>
        <v>-5.2521008403361345E-2</v>
      </c>
      <c r="I57">
        <v>-7.7000000000000002E-3</v>
      </c>
    </row>
    <row r="58" spans="1:9" x14ac:dyDescent="0.25">
      <c r="A58" s="1">
        <v>39661</v>
      </c>
      <c r="B58">
        <v>69.67</v>
      </c>
      <c r="C58">
        <v>72.08</v>
      </c>
      <c r="D58">
        <v>67.19</v>
      </c>
      <c r="E58">
        <v>70.73</v>
      </c>
      <c r="F58">
        <v>5845200</v>
      </c>
      <c r="G58">
        <v>59.65</v>
      </c>
      <c r="H58" s="6">
        <f t="shared" si="0"/>
        <v>1.7397236909431964E-2</v>
      </c>
      <c r="I58">
        <v>1.5300000000000001E-2</v>
      </c>
    </row>
    <row r="59" spans="1:9" x14ac:dyDescent="0.25">
      <c r="A59" s="1">
        <v>39693</v>
      </c>
      <c r="B59">
        <v>71.5</v>
      </c>
      <c r="C59">
        <v>74.5</v>
      </c>
      <c r="D59">
        <v>58.11</v>
      </c>
      <c r="E59">
        <v>59.6</v>
      </c>
      <c r="F59">
        <v>9682500</v>
      </c>
      <c r="G59">
        <v>50.26</v>
      </c>
      <c r="H59" s="6">
        <f t="shared" si="0"/>
        <v>-0.15741827326068736</v>
      </c>
      <c r="I59">
        <v>-9.2399999999999996E-2</v>
      </c>
    </row>
    <row r="60" spans="1:9" x14ac:dyDescent="0.25">
      <c r="A60" s="1">
        <v>39722</v>
      </c>
      <c r="B60">
        <v>58.71</v>
      </c>
      <c r="C60">
        <v>59.03</v>
      </c>
      <c r="D60">
        <v>31.95</v>
      </c>
      <c r="E60">
        <v>38.200000000000003</v>
      </c>
      <c r="F60">
        <v>14479200</v>
      </c>
      <c r="G60">
        <v>32.54</v>
      </c>
      <c r="H60" s="6">
        <f t="shared" si="0"/>
        <v>-0.35256665340230797</v>
      </c>
      <c r="I60">
        <v>-0.17230000000000001</v>
      </c>
    </row>
    <row r="61" spans="1:9" x14ac:dyDescent="0.25">
      <c r="A61" s="1">
        <v>39755</v>
      </c>
      <c r="B61">
        <v>38.82</v>
      </c>
      <c r="C61">
        <v>43.58</v>
      </c>
      <c r="D61">
        <v>32.1</v>
      </c>
      <c r="E61">
        <v>40.99</v>
      </c>
      <c r="F61">
        <v>12786000</v>
      </c>
      <c r="G61">
        <v>34.92</v>
      </c>
      <c r="H61" s="6">
        <f t="shared" si="0"/>
        <v>7.3140749846343042E-2</v>
      </c>
      <c r="I61">
        <v>-7.8600000000000003E-2</v>
      </c>
    </row>
    <row r="62" spans="1:9" x14ac:dyDescent="0.25">
      <c r="A62" s="1">
        <v>39783</v>
      </c>
      <c r="B62">
        <v>38.92</v>
      </c>
      <c r="C62">
        <v>45.7</v>
      </c>
      <c r="D62">
        <v>36.369999999999997</v>
      </c>
      <c r="E62">
        <v>44.67</v>
      </c>
      <c r="F62">
        <v>10948700</v>
      </c>
      <c r="G62">
        <v>38.049999999999997</v>
      </c>
      <c r="H62" s="6">
        <f t="shared" si="0"/>
        <v>8.9633447880870423E-2</v>
      </c>
      <c r="I62">
        <v>1.7399999999999999E-2</v>
      </c>
    </row>
    <row r="63" spans="1:9" x14ac:dyDescent="0.25">
      <c r="A63" s="1">
        <v>39815</v>
      </c>
      <c r="B63">
        <v>44.91</v>
      </c>
      <c r="C63">
        <v>47.12</v>
      </c>
      <c r="D63">
        <v>30.06</v>
      </c>
      <c r="E63">
        <v>30.85</v>
      </c>
      <c r="F63">
        <v>16132500</v>
      </c>
      <c r="G63">
        <v>26.56</v>
      </c>
      <c r="H63" s="6">
        <f t="shared" si="0"/>
        <v>-0.30197109067017081</v>
      </c>
      <c r="I63">
        <v>-8.1199999999999994E-2</v>
      </c>
    </row>
    <row r="64" spans="1:9" x14ac:dyDescent="0.25">
      <c r="A64" s="1">
        <v>39846</v>
      </c>
      <c r="B64">
        <v>30.1</v>
      </c>
      <c r="C64">
        <v>33.85</v>
      </c>
      <c r="D64">
        <v>23.5</v>
      </c>
      <c r="E64">
        <v>24.61</v>
      </c>
      <c r="F64">
        <v>17410500</v>
      </c>
      <c r="G64">
        <v>21.19</v>
      </c>
      <c r="H64" s="6">
        <f t="shared" si="0"/>
        <v>-0.20218373493975894</v>
      </c>
      <c r="I64">
        <v>-0.10099999999999999</v>
      </c>
    </row>
    <row r="65" spans="1:9" x14ac:dyDescent="0.25">
      <c r="A65" s="1">
        <v>39874</v>
      </c>
      <c r="B65">
        <v>24.07</v>
      </c>
      <c r="C65">
        <v>30.99</v>
      </c>
      <c r="D65">
        <v>21.71</v>
      </c>
      <c r="E65">
        <v>27.96</v>
      </c>
      <c r="F65">
        <v>18314700</v>
      </c>
      <c r="G65">
        <v>24.07</v>
      </c>
      <c r="H65" s="6">
        <f t="shared" si="0"/>
        <v>0.13591316658801317</v>
      </c>
      <c r="I65">
        <v>8.9499999999999996E-2</v>
      </c>
    </row>
    <row r="66" spans="1:9" x14ac:dyDescent="0.25">
      <c r="A66" s="1">
        <v>39904</v>
      </c>
      <c r="B66">
        <v>27.5</v>
      </c>
      <c r="C66">
        <v>36.4</v>
      </c>
      <c r="D66">
        <v>27.44</v>
      </c>
      <c r="E66">
        <v>35.58</v>
      </c>
      <c r="F66">
        <v>16546600</v>
      </c>
      <c r="G66">
        <v>31.03</v>
      </c>
      <c r="H66" s="6">
        <f t="shared" si="0"/>
        <v>0.28915662650602414</v>
      </c>
      <c r="I66">
        <v>0.10189999999999999</v>
      </c>
    </row>
    <row r="67" spans="1:9" x14ac:dyDescent="0.25">
      <c r="A67" s="1">
        <v>39934</v>
      </c>
      <c r="B67">
        <v>35.869999999999997</v>
      </c>
      <c r="C67">
        <v>40.96</v>
      </c>
      <c r="D67">
        <v>33.44</v>
      </c>
      <c r="E67">
        <v>35.46</v>
      </c>
      <c r="F67">
        <v>13931700</v>
      </c>
      <c r="G67">
        <v>30.92</v>
      </c>
      <c r="H67" s="6">
        <f t="shared" si="0"/>
        <v>-3.5449564937157403E-3</v>
      </c>
      <c r="I67">
        <v>5.21E-2</v>
      </c>
    </row>
    <row r="68" spans="1:9" x14ac:dyDescent="0.25">
      <c r="A68" s="1">
        <v>39965</v>
      </c>
      <c r="B68">
        <v>36.369999999999997</v>
      </c>
      <c r="C68">
        <v>38.9</v>
      </c>
      <c r="D68">
        <v>32.01</v>
      </c>
      <c r="E68">
        <v>33.04</v>
      </c>
      <c r="F68">
        <v>12989600</v>
      </c>
      <c r="G68">
        <v>28.81</v>
      </c>
      <c r="H68" s="6">
        <f t="shared" ref="H68:H126" si="1">(G68-G67)/G67</f>
        <v>-6.8240620957309275E-2</v>
      </c>
      <c r="I68">
        <v>4.3E-3</v>
      </c>
    </row>
    <row r="69" spans="1:9" x14ac:dyDescent="0.25">
      <c r="A69" s="1">
        <v>39995</v>
      </c>
      <c r="B69">
        <v>33.479999999999997</v>
      </c>
      <c r="C69">
        <v>44.47</v>
      </c>
      <c r="D69">
        <v>30.01</v>
      </c>
      <c r="E69">
        <v>44.06</v>
      </c>
      <c r="F69">
        <v>16594000</v>
      </c>
      <c r="G69">
        <v>38.909999999999997</v>
      </c>
      <c r="H69" s="6">
        <f t="shared" si="1"/>
        <v>0.35057271780631721</v>
      </c>
      <c r="I69">
        <v>7.7199999999999991E-2</v>
      </c>
    </row>
    <row r="70" spans="1:9" x14ac:dyDescent="0.25">
      <c r="A70" s="1">
        <v>40028</v>
      </c>
      <c r="B70">
        <v>44.68</v>
      </c>
      <c r="C70">
        <v>48.93</v>
      </c>
      <c r="D70">
        <v>43.28</v>
      </c>
      <c r="E70">
        <v>45.31</v>
      </c>
      <c r="F70">
        <v>11819600</v>
      </c>
      <c r="G70">
        <v>40.01</v>
      </c>
      <c r="H70" s="6">
        <f t="shared" si="1"/>
        <v>2.8270367514777732E-2</v>
      </c>
      <c r="I70">
        <v>3.3300000000000003E-2</v>
      </c>
    </row>
    <row r="71" spans="1:9" x14ac:dyDescent="0.25">
      <c r="A71" s="1">
        <v>40057</v>
      </c>
      <c r="B71">
        <v>44.9</v>
      </c>
      <c r="C71">
        <v>54.71</v>
      </c>
      <c r="D71">
        <v>43.19</v>
      </c>
      <c r="E71">
        <v>51.33</v>
      </c>
      <c r="F71">
        <v>11098600</v>
      </c>
      <c r="G71">
        <v>45.33</v>
      </c>
      <c r="H71" s="6">
        <f t="shared" si="1"/>
        <v>0.1329667583104224</v>
      </c>
      <c r="I71">
        <v>4.0800000000000003E-2</v>
      </c>
    </row>
    <row r="72" spans="1:9" x14ac:dyDescent="0.25">
      <c r="A72" s="1">
        <v>40087</v>
      </c>
      <c r="B72">
        <v>50.82</v>
      </c>
      <c r="C72">
        <v>61.28</v>
      </c>
      <c r="D72">
        <v>47.5</v>
      </c>
      <c r="E72">
        <v>55.06</v>
      </c>
      <c r="F72">
        <v>11997300</v>
      </c>
      <c r="G72">
        <v>48.97</v>
      </c>
      <c r="H72" s="6">
        <f t="shared" si="1"/>
        <v>8.0300022060445633E-2</v>
      </c>
      <c r="I72">
        <v>-2.5899999999999999E-2</v>
      </c>
    </row>
    <row r="73" spans="1:9" x14ac:dyDescent="0.25">
      <c r="A73" s="1">
        <v>40119</v>
      </c>
      <c r="B73">
        <v>55.7</v>
      </c>
      <c r="C73">
        <v>60.9</v>
      </c>
      <c r="D73">
        <v>54.26</v>
      </c>
      <c r="E73">
        <v>58.39</v>
      </c>
      <c r="F73">
        <v>8399400</v>
      </c>
      <c r="G73">
        <v>51.93</v>
      </c>
      <c r="H73" s="6">
        <f t="shared" si="1"/>
        <v>6.0445170512558731E-2</v>
      </c>
      <c r="I73">
        <v>5.5599999999999997E-2</v>
      </c>
    </row>
    <row r="74" spans="1:9" x14ac:dyDescent="0.25">
      <c r="A74" s="1">
        <v>40148</v>
      </c>
      <c r="B74">
        <v>59.24</v>
      </c>
      <c r="C74">
        <v>60.25</v>
      </c>
      <c r="D74">
        <v>55.4</v>
      </c>
      <c r="E74">
        <v>56.99</v>
      </c>
      <c r="F74">
        <v>5978500</v>
      </c>
      <c r="G74">
        <v>50.69</v>
      </c>
      <c r="H74" s="6">
        <f t="shared" si="1"/>
        <v>-2.3878297708453726E-2</v>
      </c>
      <c r="I74">
        <v>2.75E-2</v>
      </c>
    </row>
    <row r="75" spans="1:9" x14ac:dyDescent="0.25">
      <c r="A75" s="1">
        <v>40182</v>
      </c>
      <c r="B75">
        <v>57.65</v>
      </c>
      <c r="C75">
        <v>64.42</v>
      </c>
      <c r="D75">
        <v>51.03</v>
      </c>
      <c r="E75">
        <v>52.24</v>
      </c>
      <c r="F75">
        <v>12399600</v>
      </c>
      <c r="G75">
        <v>46.78</v>
      </c>
      <c r="H75" s="6">
        <f t="shared" si="1"/>
        <v>-7.7135529690274152E-2</v>
      </c>
      <c r="I75">
        <v>-3.3599999999999998E-2</v>
      </c>
    </row>
    <row r="76" spans="1:9" x14ac:dyDescent="0.25">
      <c r="A76" s="1">
        <v>40210</v>
      </c>
      <c r="B76">
        <v>52.82</v>
      </c>
      <c r="C76">
        <v>58.97</v>
      </c>
      <c r="D76">
        <v>50.5</v>
      </c>
      <c r="E76">
        <v>57.05</v>
      </c>
      <c r="F76">
        <v>9860800</v>
      </c>
      <c r="G76">
        <v>51.09</v>
      </c>
      <c r="H76" s="6">
        <f t="shared" si="1"/>
        <v>9.2133390337751225E-2</v>
      </c>
      <c r="I76">
        <v>3.4000000000000002E-2</v>
      </c>
    </row>
    <row r="77" spans="1:9" x14ac:dyDescent="0.25">
      <c r="A77" s="1">
        <v>40238</v>
      </c>
      <c r="B77">
        <v>57.33</v>
      </c>
      <c r="C77">
        <v>63.71</v>
      </c>
      <c r="D77">
        <v>57.25</v>
      </c>
      <c r="E77">
        <v>62.85</v>
      </c>
      <c r="F77">
        <v>8270800</v>
      </c>
      <c r="G77">
        <v>56.28</v>
      </c>
      <c r="H77" s="6">
        <f t="shared" si="1"/>
        <v>0.10158543746330001</v>
      </c>
      <c r="I77">
        <v>6.3099999999999989E-2</v>
      </c>
    </row>
    <row r="78" spans="1:9" x14ac:dyDescent="0.25">
      <c r="A78" s="1">
        <v>40269</v>
      </c>
      <c r="B78">
        <v>63.29</v>
      </c>
      <c r="C78">
        <v>72.83</v>
      </c>
      <c r="D78">
        <v>63.29</v>
      </c>
      <c r="E78">
        <v>68.09</v>
      </c>
      <c r="F78">
        <v>9067800</v>
      </c>
      <c r="G78">
        <v>61.36</v>
      </c>
      <c r="H78" s="6">
        <f t="shared" si="1"/>
        <v>9.0262970859985747E-2</v>
      </c>
      <c r="I78">
        <v>0.02</v>
      </c>
    </row>
    <row r="79" spans="1:9" x14ac:dyDescent="0.25">
      <c r="A79" s="1">
        <v>40301</v>
      </c>
      <c r="B79">
        <v>68.37</v>
      </c>
      <c r="C79">
        <v>70.16</v>
      </c>
      <c r="D79">
        <v>55.74</v>
      </c>
      <c r="E79">
        <v>60.76</v>
      </c>
      <c r="F79">
        <v>12539700</v>
      </c>
      <c r="G79">
        <v>54.75</v>
      </c>
      <c r="H79" s="6">
        <f t="shared" si="1"/>
        <v>-0.10772490221642764</v>
      </c>
      <c r="I79">
        <v>-7.8899999999999998E-2</v>
      </c>
    </row>
    <row r="80" spans="1:9" x14ac:dyDescent="0.25">
      <c r="A80" s="1">
        <v>40330</v>
      </c>
      <c r="B80">
        <v>60.04</v>
      </c>
      <c r="C80">
        <v>68.349999999999994</v>
      </c>
      <c r="D80">
        <v>54.89</v>
      </c>
      <c r="E80">
        <v>60.07</v>
      </c>
      <c r="F80">
        <v>10335700</v>
      </c>
      <c r="G80">
        <v>54.13</v>
      </c>
      <c r="H80" s="6">
        <f t="shared" si="1"/>
        <v>-1.1324200913241962E-2</v>
      </c>
      <c r="I80">
        <v>-5.5599999999999997E-2</v>
      </c>
    </row>
    <row r="81" spans="1:9" x14ac:dyDescent="0.25">
      <c r="A81" s="1">
        <v>40360</v>
      </c>
      <c r="B81">
        <v>59.67</v>
      </c>
      <c r="C81">
        <v>70.290000000000006</v>
      </c>
      <c r="D81">
        <v>58.06</v>
      </c>
      <c r="E81">
        <v>69.75</v>
      </c>
      <c r="F81">
        <v>9068500</v>
      </c>
      <c r="G81">
        <v>63.27</v>
      </c>
      <c r="H81" s="6">
        <f t="shared" si="1"/>
        <v>0.16885276186957326</v>
      </c>
      <c r="I81">
        <v>6.93E-2</v>
      </c>
    </row>
    <row r="82" spans="1:9" x14ac:dyDescent="0.25">
      <c r="A82" s="1">
        <v>40392</v>
      </c>
      <c r="B82">
        <v>70.739999999999995</v>
      </c>
      <c r="C82">
        <v>72.25</v>
      </c>
      <c r="D82">
        <v>63.34</v>
      </c>
      <c r="E82">
        <v>65.16</v>
      </c>
      <c r="F82">
        <v>7225100</v>
      </c>
      <c r="G82">
        <v>59.11</v>
      </c>
      <c r="H82" s="6">
        <f t="shared" si="1"/>
        <v>-6.574996048680265E-2</v>
      </c>
      <c r="I82">
        <v>-4.7699999999999992E-2</v>
      </c>
    </row>
    <row r="83" spans="1:9" x14ac:dyDescent="0.25">
      <c r="A83" s="1">
        <v>40422</v>
      </c>
      <c r="B83">
        <v>67.05</v>
      </c>
      <c r="C83">
        <v>80.08</v>
      </c>
      <c r="D83">
        <v>66.349999999999994</v>
      </c>
      <c r="E83">
        <v>78.680000000000007</v>
      </c>
      <c r="F83">
        <v>8844300</v>
      </c>
      <c r="G83">
        <v>71.37</v>
      </c>
      <c r="H83" s="6">
        <f t="shared" si="1"/>
        <v>0.2074099137201828</v>
      </c>
      <c r="I83">
        <v>9.5399999999999985E-2</v>
      </c>
    </row>
    <row r="84" spans="1:9" x14ac:dyDescent="0.25">
      <c r="A84" s="1">
        <v>40452</v>
      </c>
      <c r="B84">
        <v>78.290000000000006</v>
      </c>
      <c r="C84">
        <v>81.2</v>
      </c>
      <c r="D84">
        <v>76.510000000000005</v>
      </c>
      <c r="E84">
        <v>78.599999999999994</v>
      </c>
      <c r="F84">
        <v>8231900</v>
      </c>
      <c r="G84">
        <v>71.69</v>
      </c>
      <c r="H84" s="6">
        <f t="shared" si="1"/>
        <v>4.4836766148240595E-3</v>
      </c>
      <c r="I84">
        <v>3.8800000000000001E-2</v>
      </c>
    </row>
    <row r="85" spans="1:9" x14ac:dyDescent="0.25">
      <c r="A85" s="1">
        <v>40483</v>
      </c>
      <c r="B85">
        <v>78.97</v>
      </c>
      <c r="C85">
        <v>84.92</v>
      </c>
      <c r="D85">
        <v>78.510000000000005</v>
      </c>
      <c r="E85">
        <v>84.6</v>
      </c>
      <c r="F85">
        <v>7246900</v>
      </c>
      <c r="G85">
        <v>77.16</v>
      </c>
      <c r="H85" s="6">
        <f t="shared" si="1"/>
        <v>7.6300739294183281E-2</v>
      </c>
      <c r="I85">
        <v>6.0000000000000001E-3</v>
      </c>
    </row>
    <row r="86" spans="1:9" x14ac:dyDescent="0.25">
      <c r="A86" s="1">
        <v>40513</v>
      </c>
      <c r="B86">
        <v>85.03</v>
      </c>
      <c r="C86">
        <v>94.89</v>
      </c>
      <c r="D86">
        <v>85</v>
      </c>
      <c r="E86">
        <v>93.66</v>
      </c>
      <c r="F86">
        <v>4893700</v>
      </c>
      <c r="G86">
        <v>85.43</v>
      </c>
      <c r="H86" s="6">
        <f t="shared" si="1"/>
        <v>0.10717988595127023</v>
      </c>
      <c r="I86">
        <v>6.8199999999999997E-2</v>
      </c>
    </row>
    <row r="87" spans="1:9" x14ac:dyDescent="0.25">
      <c r="A87" s="1">
        <v>40546</v>
      </c>
      <c r="B87">
        <v>94.38</v>
      </c>
      <c r="C87">
        <v>97.79</v>
      </c>
      <c r="D87">
        <v>92.3</v>
      </c>
      <c r="E87">
        <v>97.01</v>
      </c>
      <c r="F87">
        <v>6199100</v>
      </c>
      <c r="G87">
        <v>88.9</v>
      </c>
      <c r="H87" s="6">
        <f t="shared" si="1"/>
        <v>4.0618049865386849E-2</v>
      </c>
      <c r="I87">
        <v>1.9900000000000001E-2</v>
      </c>
    </row>
    <row r="88" spans="1:9" x14ac:dyDescent="0.25">
      <c r="A88" s="1">
        <v>40575</v>
      </c>
      <c r="B88">
        <v>97.35</v>
      </c>
      <c r="C88">
        <v>105.86</v>
      </c>
      <c r="D88">
        <v>96.5</v>
      </c>
      <c r="E88">
        <v>102.93</v>
      </c>
      <c r="F88">
        <v>5998900</v>
      </c>
      <c r="G88">
        <v>94.32</v>
      </c>
      <c r="H88" s="6">
        <f t="shared" si="1"/>
        <v>6.0967379077615153E-2</v>
      </c>
      <c r="I88">
        <v>3.49E-2</v>
      </c>
    </row>
    <row r="89" spans="1:9" x14ac:dyDescent="0.25">
      <c r="A89" s="1">
        <v>40603</v>
      </c>
      <c r="B89">
        <v>103.37</v>
      </c>
      <c r="C89">
        <v>111.98</v>
      </c>
      <c r="D89">
        <v>97.01</v>
      </c>
      <c r="E89">
        <v>111.35</v>
      </c>
      <c r="F89">
        <v>7978500</v>
      </c>
      <c r="G89">
        <v>102.04</v>
      </c>
      <c r="H89" s="6">
        <f t="shared" si="1"/>
        <v>8.1849024597116349E-2</v>
      </c>
      <c r="I89">
        <v>4.5000000000000005E-3</v>
      </c>
    </row>
    <row r="90" spans="1:9" x14ac:dyDescent="0.25">
      <c r="A90" s="1">
        <v>40634</v>
      </c>
      <c r="B90">
        <v>112.09</v>
      </c>
      <c r="C90">
        <v>116.25</v>
      </c>
      <c r="D90">
        <v>102.16</v>
      </c>
      <c r="E90">
        <v>115.41</v>
      </c>
      <c r="F90">
        <v>6990000</v>
      </c>
      <c r="G90">
        <v>106.2</v>
      </c>
      <c r="H90" s="6">
        <f t="shared" si="1"/>
        <v>4.0768326146609135E-2</v>
      </c>
      <c r="I90">
        <v>2.8999999999999998E-2</v>
      </c>
    </row>
    <row r="91" spans="1:9" x14ac:dyDescent="0.25">
      <c r="A91" s="1">
        <v>40665</v>
      </c>
      <c r="B91">
        <v>116.24</v>
      </c>
      <c r="C91">
        <v>116.55</v>
      </c>
      <c r="D91">
        <v>100.37</v>
      </c>
      <c r="E91">
        <v>105.8</v>
      </c>
      <c r="F91">
        <v>8574700</v>
      </c>
      <c r="G91">
        <v>97.36</v>
      </c>
      <c r="H91" s="6">
        <f t="shared" si="1"/>
        <v>-8.3239171374764623E-2</v>
      </c>
      <c r="I91">
        <v>-1.2699999999999999E-2</v>
      </c>
    </row>
    <row r="92" spans="1:9" x14ac:dyDescent="0.25">
      <c r="A92" s="1">
        <v>40695</v>
      </c>
      <c r="B92">
        <v>104.97</v>
      </c>
      <c r="C92">
        <v>106.93</v>
      </c>
      <c r="D92">
        <v>94.21</v>
      </c>
      <c r="E92">
        <v>106.46</v>
      </c>
      <c r="F92">
        <v>9102800</v>
      </c>
      <c r="G92">
        <v>97.97</v>
      </c>
      <c r="H92" s="6">
        <f t="shared" si="1"/>
        <v>6.2654067378800273E-3</v>
      </c>
      <c r="I92">
        <v>-1.7500000000000002E-2</v>
      </c>
    </row>
    <row r="93" spans="1:9" x14ac:dyDescent="0.25">
      <c r="A93" s="1">
        <v>40725</v>
      </c>
      <c r="B93">
        <v>106.15</v>
      </c>
      <c r="C93">
        <v>112.65</v>
      </c>
      <c r="D93">
        <v>97.28</v>
      </c>
      <c r="E93">
        <v>98.79</v>
      </c>
      <c r="F93">
        <v>9496800</v>
      </c>
      <c r="G93">
        <v>91.29</v>
      </c>
      <c r="H93" s="6">
        <f t="shared" si="1"/>
        <v>-6.8184138001428932E-2</v>
      </c>
      <c r="I93">
        <v>-2.3599999999999999E-2</v>
      </c>
    </row>
    <row r="94" spans="1:9" x14ac:dyDescent="0.25">
      <c r="A94" s="1">
        <v>40756</v>
      </c>
      <c r="B94">
        <v>102.43</v>
      </c>
      <c r="C94">
        <v>102.82</v>
      </c>
      <c r="D94">
        <v>79.56</v>
      </c>
      <c r="E94">
        <v>91</v>
      </c>
      <c r="F94">
        <v>13922800</v>
      </c>
      <c r="G94">
        <v>84.09</v>
      </c>
      <c r="H94" s="6">
        <f t="shared" si="1"/>
        <v>-7.8869536641472254E-2</v>
      </c>
      <c r="I94">
        <v>-5.9900000000000002E-2</v>
      </c>
    </row>
    <row r="95" spans="1:9" x14ac:dyDescent="0.25">
      <c r="A95" s="1">
        <v>40787</v>
      </c>
      <c r="B95">
        <v>91.19</v>
      </c>
      <c r="C95">
        <v>92.83</v>
      </c>
      <c r="D95">
        <v>72.599999999999994</v>
      </c>
      <c r="E95">
        <v>73.84</v>
      </c>
      <c r="F95">
        <v>11489200</v>
      </c>
      <c r="G95">
        <v>68.239999999999995</v>
      </c>
      <c r="H95" s="6">
        <f t="shared" si="1"/>
        <v>-0.18848852420026171</v>
      </c>
      <c r="I95">
        <v>-7.5899999999999995E-2</v>
      </c>
    </row>
    <row r="96" spans="1:9" x14ac:dyDescent="0.25">
      <c r="A96" s="1">
        <v>40819</v>
      </c>
      <c r="B96">
        <v>72.78</v>
      </c>
      <c r="C96">
        <v>97.95</v>
      </c>
      <c r="D96">
        <v>67.540000000000006</v>
      </c>
      <c r="E96">
        <v>94.46</v>
      </c>
      <c r="F96">
        <v>11920100</v>
      </c>
      <c r="G96">
        <v>87.77</v>
      </c>
      <c r="H96" s="6">
        <f t="shared" si="1"/>
        <v>0.28619577960140685</v>
      </c>
      <c r="I96">
        <v>0.11349999999999999</v>
      </c>
    </row>
    <row r="97" spans="1:9" x14ac:dyDescent="0.25">
      <c r="A97" s="1">
        <v>40848</v>
      </c>
      <c r="B97">
        <v>90</v>
      </c>
      <c r="C97">
        <v>98.2</v>
      </c>
      <c r="D97">
        <v>86.63</v>
      </c>
      <c r="E97">
        <v>97.88</v>
      </c>
      <c r="F97">
        <v>9238200</v>
      </c>
      <c r="G97">
        <v>90.95</v>
      </c>
      <c r="H97" s="6">
        <f t="shared" si="1"/>
        <v>3.6231058448217009E-2</v>
      </c>
      <c r="I97">
        <v>-2.8000000000000004E-3</v>
      </c>
    </row>
    <row r="98" spans="1:9" x14ac:dyDescent="0.25">
      <c r="A98" s="1">
        <v>40878</v>
      </c>
      <c r="B98">
        <v>97.23</v>
      </c>
      <c r="C98">
        <v>98</v>
      </c>
      <c r="D98">
        <v>86.29</v>
      </c>
      <c r="E98">
        <v>90.6</v>
      </c>
      <c r="F98">
        <v>7127300</v>
      </c>
      <c r="G98">
        <v>84.19</v>
      </c>
      <c r="H98" s="6">
        <f t="shared" si="1"/>
        <v>-7.4326553051127051E-2</v>
      </c>
      <c r="I98">
        <v>7.4000000000000003E-3</v>
      </c>
    </row>
    <row r="99" spans="1:9" x14ac:dyDescent="0.25">
      <c r="A99" s="1">
        <v>40911</v>
      </c>
      <c r="B99">
        <v>92.77</v>
      </c>
      <c r="C99">
        <v>114</v>
      </c>
      <c r="D99">
        <v>92.77</v>
      </c>
      <c r="E99">
        <v>109.12</v>
      </c>
      <c r="F99">
        <v>8637500</v>
      </c>
      <c r="G99">
        <v>101.85</v>
      </c>
      <c r="H99" s="6">
        <f t="shared" si="1"/>
        <v>0.20976362988478439</v>
      </c>
      <c r="I99">
        <v>5.0499999999999996E-2</v>
      </c>
    </row>
    <row r="100" spans="1:9" x14ac:dyDescent="0.25">
      <c r="A100" s="1">
        <v>40940</v>
      </c>
      <c r="B100">
        <v>110.75</v>
      </c>
      <c r="C100">
        <v>116.95</v>
      </c>
      <c r="D100">
        <v>109.86</v>
      </c>
      <c r="E100">
        <v>114.21</v>
      </c>
      <c r="F100">
        <v>6246400</v>
      </c>
      <c r="G100">
        <v>106.6</v>
      </c>
      <c r="H100" s="6">
        <f t="shared" si="1"/>
        <v>4.6637211585665195E-2</v>
      </c>
      <c r="I100">
        <v>4.4199999999999996E-2</v>
      </c>
    </row>
    <row r="101" spans="1:9" x14ac:dyDescent="0.25">
      <c r="A101" s="1">
        <v>40969</v>
      </c>
      <c r="B101">
        <v>114.67</v>
      </c>
      <c r="C101">
        <v>115.38</v>
      </c>
      <c r="D101">
        <v>103.48</v>
      </c>
      <c r="E101">
        <v>106.52</v>
      </c>
      <c r="F101">
        <v>7225200</v>
      </c>
      <c r="G101">
        <v>99.42</v>
      </c>
      <c r="H101" s="6">
        <f t="shared" si="1"/>
        <v>-6.7354596622889243E-2</v>
      </c>
      <c r="I101">
        <v>3.1099999999999999E-2</v>
      </c>
    </row>
    <row r="102" spans="1:9" x14ac:dyDescent="0.25">
      <c r="A102" s="1">
        <v>41001</v>
      </c>
      <c r="B102">
        <v>105.99</v>
      </c>
      <c r="C102">
        <v>109.77</v>
      </c>
      <c r="D102">
        <v>99.8</v>
      </c>
      <c r="E102">
        <v>102.77</v>
      </c>
      <c r="F102">
        <v>6729400</v>
      </c>
      <c r="G102">
        <v>96.33</v>
      </c>
      <c r="H102" s="6">
        <f t="shared" si="1"/>
        <v>-3.1080265540132802E-2</v>
      </c>
      <c r="I102">
        <v>-8.5000000000000006E-3</v>
      </c>
    </row>
    <row r="103" spans="1:9" x14ac:dyDescent="0.25">
      <c r="A103" s="1">
        <v>41030</v>
      </c>
      <c r="B103">
        <v>102.81</v>
      </c>
      <c r="C103">
        <v>103.5</v>
      </c>
      <c r="D103">
        <v>86.01</v>
      </c>
      <c r="E103">
        <v>87.62</v>
      </c>
      <c r="F103">
        <v>7734800</v>
      </c>
      <c r="G103">
        <v>82.13</v>
      </c>
      <c r="H103" s="6">
        <f t="shared" si="1"/>
        <v>-0.14740994498079521</v>
      </c>
      <c r="I103">
        <v>-6.1900000000000004E-2</v>
      </c>
    </row>
    <row r="104" spans="1:9" x14ac:dyDescent="0.25">
      <c r="A104" s="1">
        <v>41061</v>
      </c>
      <c r="B104">
        <v>85.08</v>
      </c>
      <c r="C104">
        <v>89.87</v>
      </c>
      <c r="D104">
        <v>80.959999999999994</v>
      </c>
      <c r="E104">
        <v>84.91</v>
      </c>
      <c r="F104">
        <v>7692100</v>
      </c>
      <c r="G104">
        <v>79.59</v>
      </c>
      <c r="H104" s="6">
        <f t="shared" si="1"/>
        <v>-3.0926579812492295E-2</v>
      </c>
      <c r="I104">
        <v>3.8900000000000004E-2</v>
      </c>
    </row>
    <row r="105" spans="1:9" x14ac:dyDescent="0.25">
      <c r="A105" s="1">
        <v>41092</v>
      </c>
      <c r="B105">
        <v>85.35</v>
      </c>
      <c r="C105">
        <v>87.56</v>
      </c>
      <c r="D105">
        <v>78.25</v>
      </c>
      <c r="E105">
        <v>84.21</v>
      </c>
      <c r="F105">
        <v>8675000</v>
      </c>
      <c r="G105">
        <v>79.44</v>
      </c>
      <c r="H105" s="6">
        <f t="shared" si="1"/>
        <v>-1.8846588767433808E-3</v>
      </c>
      <c r="I105">
        <v>7.9000000000000008E-3</v>
      </c>
    </row>
    <row r="106" spans="1:9" x14ac:dyDescent="0.25">
      <c r="A106" s="1">
        <v>41122</v>
      </c>
      <c r="B106">
        <v>85</v>
      </c>
      <c r="C106">
        <v>92.08</v>
      </c>
      <c r="D106">
        <v>82.1</v>
      </c>
      <c r="E106">
        <v>85.33</v>
      </c>
      <c r="F106">
        <v>6557500</v>
      </c>
      <c r="G106">
        <v>80.489999999999995</v>
      </c>
      <c r="H106" s="6">
        <f t="shared" si="1"/>
        <v>1.3217522658610236E-2</v>
      </c>
      <c r="I106">
        <v>2.5499999999999998E-2</v>
      </c>
    </row>
    <row r="107" spans="1:9" x14ac:dyDescent="0.25">
      <c r="A107" s="1">
        <v>41156</v>
      </c>
      <c r="B107">
        <v>85.03</v>
      </c>
      <c r="C107">
        <v>94.28</v>
      </c>
      <c r="D107">
        <v>81.78</v>
      </c>
      <c r="E107">
        <v>86.04</v>
      </c>
      <c r="F107">
        <v>8694100</v>
      </c>
      <c r="G107">
        <v>81.16</v>
      </c>
      <c r="H107" s="6">
        <f t="shared" si="1"/>
        <v>8.3240154056404732E-3</v>
      </c>
      <c r="I107">
        <v>2.7300000000000001E-2</v>
      </c>
    </row>
    <row r="108" spans="1:9" x14ac:dyDescent="0.25">
      <c r="A108" s="1">
        <v>41183</v>
      </c>
      <c r="B108">
        <v>86.72</v>
      </c>
      <c r="C108">
        <v>87.53</v>
      </c>
      <c r="D108">
        <v>82.1</v>
      </c>
      <c r="E108">
        <v>84.81</v>
      </c>
      <c r="F108">
        <v>7643600</v>
      </c>
      <c r="G108">
        <v>80.48</v>
      </c>
      <c r="H108" s="6">
        <f t="shared" si="1"/>
        <v>-8.3785115820600373E-3</v>
      </c>
      <c r="I108">
        <v>-1.7600000000000001E-2</v>
      </c>
    </row>
    <row r="109" spans="1:9" x14ac:dyDescent="0.25">
      <c r="A109" s="1">
        <v>41214</v>
      </c>
      <c r="B109">
        <v>85.22</v>
      </c>
      <c r="C109">
        <v>88.6</v>
      </c>
      <c r="D109">
        <v>80.16</v>
      </c>
      <c r="E109">
        <v>85.24</v>
      </c>
      <c r="F109">
        <v>6527600</v>
      </c>
      <c r="G109">
        <v>80.89</v>
      </c>
      <c r="H109" s="6">
        <f t="shared" si="1"/>
        <v>5.0944333996023432E-3</v>
      </c>
      <c r="I109">
        <v>7.8000000000000005E-3</v>
      </c>
    </row>
    <row r="110" spans="1:9" x14ac:dyDescent="0.25">
      <c r="A110" s="1">
        <v>41246</v>
      </c>
      <c r="B110">
        <v>85.92</v>
      </c>
      <c r="C110">
        <v>91.83</v>
      </c>
      <c r="D110">
        <v>83.75</v>
      </c>
      <c r="E110">
        <v>89.61</v>
      </c>
      <c r="F110">
        <v>6135400</v>
      </c>
      <c r="G110">
        <v>85.53</v>
      </c>
      <c r="H110" s="6">
        <f t="shared" si="1"/>
        <v>5.7361849425145266E-2</v>
      </c>
      <c r="I110">
        <v>1.18E-2</v>
      </c>
    </row>
    <row r="111" spans="1:9" x14ac:dyDescent="0.25">
      <c r="A111" s="1">
        <v>41276</v>
      </c>
      <c r="B111">
        <v>92.95</v>
      </c>
      <c r="C111">
        <v>99.2</v>
      </c>
      <c r="D111">
        <v>92.89</v>
      </c>
      <c r="E111">
        <v>98.39</v>
      </c>
      <c r="F111">
        <v>6971500</v>
      </c>
      <c r="G111">
        <v>93.91</v>
      </c>
      <c r="H111" s="6">
        <f t="shared" si="1"/>
        <v>9.7977317900151933E-2</v>
      </c>
      <c r="I111">
        <v>5.57E-2</v>
      </c>
    </row>
    <row r="112" spans="1:9" x14ac:dyDescent="0.25">
      <c r="A112" s="1">
        <v>41306</v>
      </c>
      <c r="B112">
        <v>99</v>
      </c>
      <c r="C112">
        <v>99.7</v>
      </c>
      <c r="D112">
        <v>88.5</v>
      </c>
      <c r="E112">
        <v>92.37</v>
      </c>
      <c r="F112">
        <v>5629700</v>
      </c>
      <c r="G112">
        <v>88.16</v>
      </c>
      <c r="H112" s="6">
        <f t="shared" si="1"/>
        <v>-6.1228836119689066E-2</v>
      </c>
      <c r="I112">
        <v>1.29E-2</v>
      </c>
    </row>
    <row r="113" spans="1:9" x14ac:dyDescent="0.25">
      <c r="A113" s="1">
        <v>41334</v>
      </c>
      <c r="B113">
        <v>91.54</v>
      </c>
      <c r="C113">
        <v>91.96</v>
      </c>
      <c r="D113">
        <v>85.8</v>
      </c>
      <c r="E113">
        <v>86.97</v>
      </c>
      <c r="F113">
        <v>6415800</v>
      </c>
      <c r="G113">
        <v>83.01</v>
      </c>
      <c r="H113" s="6">
        <f t="shared" si="1"/>
        <v>-5.841651542649718E-2</v>
      </c>
      <c r="I113">
        <v>4.0300000000000002E-2</v>
      </c>
    </row>
    <row r="114" spans="1:9" x14ac:dyDescent="0.25">
      <c r="A114" s="1">
        <v>41365</v>
      </c>
      <c r="B114">
        <v>86.86</v>
      </c>
      <c r="C114">
        <v>87</v>
      </c>
      <c r="D114">
        <v>79.489999999999995</v>
      </c>
      <c r="E114">
        <v>84.67</v>
      </c>
      <c r="F114">
        <v>8396000</v>
      </c>
      <c r="G114">
        <v>81.33</v>
      </c>
      <c r="H114" s="6">
        <f t="shared" si="1"/>
        <v>-2.0238525478858051E-2</v>
      </c>
      <c r="I114">
        <v>1.5600000000000001E-2</v>
      </c>
    </row>
    <row r="115" spans="1:9" x14ac:dyDescent="0.25">
      <c r="A115" s="1">
        <v>41395</v>
      </c>
      <c r="B115">
        <v>84.07</v>
      </c>
      <c r="C115">
        <v>90.69</v>
      </c>
      <c r="D115">
        <v>82.66</v>
      </c>
      <c r="E115">
        <v>85.8</v>
      </c>
      <c r="F115">
        <v>6945300</v>
      </c>
      <c r="G115">
        <v>82.42</v>
      </c>
      <c r="H115" s="6">
        <f t="shared" si="1"/>
        <v>1.3402188614287514E-2</v>
      </c>
      <c r="I115">
        <v>2.7999999999999997E-2</v>
      </c>
    </row>
    <row r="116" spans="1:9" x14ac:dyDescent="0.25">
      <c r="A116" s="1">
        <v>41428</v>
      </c>
      <c r="B116">
        <v>85.91</v>
      </c>
      <c r="C116">
        <v>86.47</v>
      </c>
      <c r="D116">
        <v>80.86</v>
      </c>
      <c r="E116">
        <v>82.49</v>
      </c>
      <c r="F116">
        <v>6500000</v>
      </c>
      <c r="G116">
        <v>79.239999999999995</v>
      </c>
      <c r="H116" s="6">
        <f t="shared" si="1"/>
        <v>-3.858286823586516E-2</v>
      </c>
      <c r="I116">
        <v>-1.2E-2</v>
      </c>
    </row>
    <row r="117" spans="1:9" x14ac:dyDescent="0.25">
      <c r="A117" s="1">
        <v>41456</v>
      </c>
      <c r="B117">
        <v>83.04</v>
      </c>
      <c r="C117">
        <v>89</v>
      </c>
      <c r="D117">
        <v>81.349999999999994</v>
      </c>
      <c r="E117">
        <v>82.91</v>
      </c>
      <c r="F117">
        <v>6933300</v>
      </c>
      <c r="G117">
        <v>80.2</v>
      </c>
      <c r="H117" s="6">
        <f t="shared" si="1"/>
        <v>1.2115093387178293E-2</v>
      </c>
      <c r="I117">
        <v>5.6500000000000002E-2</v>
      </c>
    </row>
    <row r="118" spans="1:9" x14ac:dyDescent="0.25">
      <c r="A118" s="1">
        <v>41487</v>
      </c>
      <c r="B118">
        <v>83.62</v>
      </c>
      <c r="C118">
        <v>87.43</v>
      </c>
      <c r="D118">
        <v>81.459999999999994</v>
      </c>
      <c r="E118">
        <v>82.54</v>
      </c>
      <c r="F118">
        <v>5476100</v>
      </c>
      <c r="G118">
        <v>79.84</v>
      </c>
      <c r="H118" s="6">
        <f t="shared" si="1"/>
        <v>-4.4887780548628353E-3</v>
      </c>
      <c r="I118">
        <v>-2.7099999999999999E-2</v>
      </c>
    </row>
    <row r="119" spans="1:9" x14ac:dyDescent="0.25">
      <c r="A119" s="1">
        <v>41520</v>
      </c>
      <c r="B119">
        <v>83.15</v>
      </c>
      <c r="C119">
        <v>88.25</v>
      </c>
      <c r="D119">
        <v>81.72</v>
      </c>
      <c r="E119">
        <v>83.4</v>
      </c>
      <c r="F119">
        <v>5444900</v>
      </c>
      <c r="G119">
        <v>80.67</v>
      </c>
      <c r="H119" s="6">
        <f t="shared" si="1"/>
        <v>1.039579158316631E-2</v>
      </c>
      <c r="I119">
        <v>3.7699999999999997E-2</v>
      </c>
    </row>
    <row r="120" spans="1:9" x14ac:dyDescent="0.25">
      <c r="A120" s="1">
        <v>41548</v>
      </c>
      <c r="B120">
        <v>83.56</v>
      </c>
      <c r="C120">
        <v>89.17</v>
      </c>
      <c r="D120">
        <v>82.45</v>
      </c>
      <c r="E120">
        <v>83.36</v>
      </c>
      <c r="F120">
        <v>5692500</v>
      </c>
      <c r="G120">
        <v>81.2</v>
      </c>
      <c r="H120" s="6">
        <f t="shared" si="1"/>
        <v>6.5699764472542596E-3</v>
      </c>
      <c r="I120">
        <v>4.1799999999999997E-2</v>
      </c>
    </row>
    <row r="121" spans="1:9" x14ac:dyDescent="0.25">
      <c r="A121" s="1">
        <v>41579</v>
      </c>
      <c r="B121">
        <v>83.78</v>
      </c>
      <c r="C121">
        <v>85.18</v>
      </c>
      <c r="D121">
        <v>81.87</v>
      </c>
      <c r="E121">
        <v>84.6</v>
      </c>
      <c r="F121">
        <v>4703600</v>
      </c>
      <c r="G121">
        <v>82.41</v>
      </c>
      <c r="H121" s="6">
        <f t="shared" si="1"/>
        <v>1.4901477832512238E-2</v>
      </c>
      <c r="I121">
        <v>3.1200000000000002E-2</v>
      </c>
    </row>
    <row r="122" spans="1:9" x14ac:dyDescent="0.25">
      <c r="A122" s="1">
        <v>41610</v>
      </c>
      <c r="B122">
        <v>84.7</v>
      </c>
      <c r="C122">
        <v>91.67</v>
      </c>
      <c r="D122">
        <v>83.11</v>
      </c>
      <c r="E122">
        <v>90.81</v>
      </c>
      <c r="F122">
        <v>5059900</v>
      </c>
      <c r="G122">
        <v>88.45</v>
      </c>
      <c r="H122" s="6">
        <f t="shared" si="1"/>
        <v>7.3292076204344206E-2</v>
      </c>
      <c r="I122">
        <v>2.81E-2</v>
      </c>
    </row>
    <row r="123" spans="1:9" x14ac:dyDescent="0.25">
      <c r="A123" s="1">
        <v>41641</v>
      </c>
      <c r="B123">
        <v>90.41</v>
      </c>
      <c r="C123">
        <v>94.69</v>
      </c>
      <c r="D123">
        <v>85.88</v>
      </c>
      <c r="E123">
        <v>93.91</v>
      </c>
      <c r="F123">
        <v>7603500</v>
      </c>
      <c r="G123">
        <v>92.07</v>
      </c>
      <c r="H123" s="6">
        <f t="shared" si="1"/>
        <v>4.0927077444884004E-2</v>
      </c>
      <c r="I123">
        <v>-3.32E-2</v>
      </c>
    </row>
    <row r="124" spans="1:9" x14ac:dyDescent="0.25">
      <c r="A124" s="1">
        <v>41673</v>
      </c>
      <c r="B124">
        <v>93.74</v>
      </c>
      <c r="C124">
        <v>98.24</v>
      </c>
      <c r="D124">
        <v>91.06</v>
      </c>
      <c r="E124">
        <v>96.97</v>
      </c>
      <c r="F124">
        <v>6332400</v>
      </c>
      <c r="G124">
        <v>95.07</v>
      </c>
      <c r="H124" s="6">
        <f t="shared" si="1"/>
        <v>3.2583903551645491E-2</v>
      </c>
      <c r="I124">
        <v>4.6500000000000007E-2</v>
      </c>
    </row>
    <row r="125" spans="1:9" x14ac:dyDescent="0.25">
      <c r="A125" s="1">
        <v>41701</v>
      </c>
      <c r="B125">
        <v>96.32</v>
      </c>
      <c r="C125">
        <v>100.63</v>
      </c>
      <c r="D125">
        <v>95.06</v>
      </c>
      <c r="E125">
        <v>99.37</v>
      </c>
      <c r="F125">
        <v>6000100</v>
      </c>
      <c r="G125">
        <v>97.43</v>
      </c>
      <c r="H125" s="6">
        <f t="shared" si="1"/>
        <v>2.4823814031766211E-2</v>
      </c>
      <c r="I125">
        <v>4.3E-3</v>
      </c>
    </row>
    <row r="126" spans="1:9" x14ac:dyDescent="0.25">
      <c r="A126" s="1">
        <v>41730</v>
      </c>
      <c r="B126">
        <v>98.94</v>
      </c>
      <c r="C126">
        <v>107.4</v>
      </c>
      <c r="D126">
        <v>98.94</v>
      </c>
      <c r="E126">
        <v>105.4</v>
      </c>
      <c r="F126">
        <v>5697900</v>
      </c>
      <c r="G126">
        <v>103.95</v>
      </c>
      <c r="H126" s="6">
        <f t="shared" si="1"/>
        <v>6.6919839885045629E-2</v>
      </c>
      <c r="I126">
        <v>-1.9E-3</v>
      </c>
    </row>
    <row r="127" spans="1:9" x14ac:dyDescent="0.25">
      <c r="A127" s="1">
        <v>41760</v>
      </c>
      <c r="B127">
        <v>105.2</v>
      </c>
      <c r="C127">
        <v>108.21</v>
      </c>
      <c r="D127">
        <v>100.72</v>
      </c>
      <c r="E127">
        <v>102.23</v>
      </c>
      <c r="F127">
        <v>4171000</v>
      </c>
      <c r="G127">
        <v>100.82</v>
      </c>
      <c r="H127" s="6">
        <f>(G127-G126)/G126</f>
        <v>-3.0110630110630202E-2</v>
      </c>
      <c r="I127">
        <v>2.06E-2</v>
      </c>
    </row>
    <row r="128" spans="1:9" x14ac:dyDescent="0.25">
      <c r="A128" s="1">
        <v>41792</v>
      </c>
      <c r="B128" s="3">
        <v>102.42</v>
      </c>
      <c r="C128" s="3">
        <v>109.85</v>
      </c>
      <c r="D128" s="3">
        <v>102.01</v>
      </c>
      <c r="E128" s="3">
        <v>108.67</v>
      </c>
      <c r="F128" s="4">
        <v>3388100</v>
      </c>
      <c r="G128" s="3">
        <v>107.17</v>
      </c>
      <c r="H128" s="6">
        <f>(G128-G127)/G127</f>
        <v>6.2983535012894359E-2</v>
      </c>
      <c r="I128">
        <v>2.6099999999999998E-2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8"/>
  <sheetViews>
    <sheetView showGridLines="0" zoomScale="80" zoomScaleNormal="80" workbookViewId="0">
      <selection activeCell="O9" sqref="O9"/>
    </sheetView>
  </sheetViews>
  <sheetFormatPr defaultRowHeight="15" x14ac:dyDescent="0.25"/>
  <cols>
    <col min="1" max="1" width="9.7109375" bestFit="1" customWidth="1"/>
    <col min="13" max="13" width="18" bestFit="1" customWidth="1"/>
    <col min="14" max="14" width="12.7109375" bestFit="1" customWidth="1"/>
    <col min="15" max="15" width="14.5703125" bestFit="1" customWidth="1"/>
    <col min="16" max="16" width="12.7109375" bestFit="1" customWidth="1"/>
    <col min="17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K1" s="12"/>
      <c r="L1" s="12" t="s">
        <v>14</v>
      </c>
      <c r="M1" s="12" t="s">
        <v>15</v>
      </c>
      <c r="N1" s="12" t="s">
        <v>17</v>
      </c>
      <c r="O1" s="12" t="s">
        <v>48</v>
      </c>
    </row>
    <row r="2" spans="1:15" x14ac:dyDescent="0.25">
      <c r="A2" s="1">
        <v>37956</v>
      </c>
      <c r="B2">
        <v>33.82</v>
      </c>
      <c r="C2">
        <v>34.4</v>
      </c>
      <c r="D2">
        <v>29.66</v>
      </c>
      <c r="E2">
        <v>32.049999999999997</v>
      </c>
      <c r="F2">
        <v>50668800</v>
      </c>
      <c r="G2">
        <v>24.15</v>
      </c>
      <c r="K2" s="173" t="s">
        <v>9</v>
      </c>
      <c r="L2" s="173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3.136742320156892E-3</v>
      </c>
    </row>
    <row r="3" spans="1:15" x14ac:dyDescent="0.25">
      <c r="A3" s="1">
        <v>37988</v>
      </c>
      <c r="B3">
        <v>32.36</v>
      </c>
      <c r="C3">
        <v>34.6</v>
      </c>
      <c r="D3">
        <v>30.35</v>
      </c>
      <c r="E3">
        <v>30.52</v>
      </c>
      <c r="F3">
        <v>59486800</v>
      </c>
      <c r="G3">
        <v>23</v>
      </c>
      <c r="H3" s="6">
        <f>(G3-G2)/G2</f>
        <v>-4.7619047619047561E-2</v>
      </c>
      <c r="I3">
        <v>2.1499999999999998E-2</v>
      </c>
      <c r="K3" s="12" t="s">
        <v>16</v>
      </c>
      <c r="L3" s="12">
        <v>4.3518008370340304E-2</v>
      </c>
      <c r="M3" s="12">
        <v>4.3411771338616241E-2</v>
      </c>
      <c r="N3" s="12"/>
      <c r="O3" s="12">
        <f>_xlfn.STDEV.S(H3:H122)</f>
        <v>7.3885131531207404E-2</v>
      </c>
    </row>
    <row r="4" spans="1:15" x14ac:dyDescent="0.25">
      <c r="A4" s="1">
        <v>38019</v>
      </c>
      <c r="B4">
        <v>30.9</v>
      </c>
      <c r="C4">
        <v>31.43</v>
      </c>
      <c r="D4">
        <v>28.65</v>
      </c>
      <c r="E4">
        <v>29.2</v>
      </c>
      <c r="F4">
        <v>60823900</v>
      </c>
      <c r="G4">
        <v>22.03</v>
      </c>
      <c r="H4" s="6">
        <f t="shared" ref="H4:H67" si="0">(G4-G3)/G3</f>
        <v>-4.2173913043478214E-2</v>
      </c>
      <c r="I4">
        <v>1.3999999999999999E-2</v>
      </c>
    </row>
    <row r="5" spans="1:15" x14ac:dyDescent="0.25">
      <c r="A5" s="1">
        <v>38047</v>
      </c>
      <c r="B5">
        <v>29.04</v>
      </c>
      <c r="C5">
        <v>30.14</v>
      </c>
      <c r="D5">
        <v>26.03</v>
      </c>
      <c r="E5">
        <v>27.2</v>
      </c>
      <c r="F5">
        <v>76426000</v>
      </c>
      <c r="G5">
        <v>20.52</v>
      </c>
      <c r="H5" s="6">
        <f t="shared" si="0"/>
        <v>-6.8542896050839838E-2</v>
      </c>
      <c r="I5">
        <v>-1.32E-2</v>
      </c>
      <c r="K5" t="s">
        <v>46</v>
      </c>
      <c r="L5" s="2">
        <f>(N2+L25*(L2))</f>
        <v>7.9214653747620052E-3</v>
      </c>
    </row>
    <row r="6" spans="1:15" x14ac:dyDescent="0.25">
      <c r="A6" s="1">
        <v>38078</v>
      </c>
      <c r="B6">
        <v>27.37</v>
      </c>
      <c r="C6">
        <v>28.56</v>
      </c>
      <c r="D6">
        <v>25.72</v>
      </c>
      <c r="E6">
        <v>25.73</v>
      </c>
      <c r="F6">
        <v>68996900</v>
      </c>
      <c r="G6">
        <v>19.420000000000002</v>
      </c>
      <c r="H6" s="6">
        <f t="shared" si="0"/>
        <v>-5.3606237816764032E-2</v>
      </c>
      <c r="I6">
        <v>-1.83E-2</v>
      </c>
    </row>
    <row r="7" spans="1:15" x14ac:dyDescent="0.25">
      <c r="A7" s="1">
        <v>38110</v>
      </c>
      <c r="B7">
        <v>26.05</v>
      </c>
      <c r="C7">
        <v>28.98</v>
      </c>
      <c r="D7">
        <v>25.61</v>
      </c>
      <c r="E7">
        <v>28.55</v>
      </c>
      <c r="F7">
        <v>62199500</v>
      </c>
      <c r="G7">
        <v>21.58</v>
      </c>
      <c r="H7" s="6">
        <f t="shared" si="0"/>
        <v>0.11122554067971145</v>
      </c>
      <c r="I7">
        <v>1.1699999999999999E-2</v>
      </c>
    </row>
    <row r="8" spans="1:15" x14ac:dyDescent="0.25">
      <c r="A8" s="1">
        <v>38139</v>
      </c>
      <c r="B8">
        <v>28.37</v>
      </c>
      <c r="C8">
        <v>29.01</v>
      </c>
      <c r="D8">
        <v>27.13</v>
      </c>
      <c r="E8">
        <v>27.6</v>
      </c>
      <c r="F8">
        <v>51221700</v>
      </c>
      <c r="G8">
        <v>20.86</v>
      </c>
      <c r="H8" s="6">
        <f t="shared" si="0"/>
        <v>-3.3364226135310419E-2</v>
      </c>
      <c r="I8">
        <v>1.8600000000000002E-2</v>
      </c>
      <c r="K8" t="s">
        <v>19</v>
      </c>
    </row>
    <row r="9" spans="1:15" ht="15.75" thickBot="1" x14ac:dyDescent="0.3">
      <c r="A9" s="1">
        <v>38169</v>
      </c>
      <c r="B9">
        <v>27.39</v>
      </c>
      <c r="C9">
        <v>27.48</v>
      </c>
      <c r="D9">
        <v>22.46</v>
      </c>
      <c r="E9">
        <v>24.38</v>
      </c>
      <c r="F9">
        <v>84238700</v>
      </c>
      <c r="G9">
        <v>18.420000000000002</v>
      </c>
      <c r="H9" s="6">
        <f t="shared" si="0"/>
        <v>-0.11697027804410344</v>
      </c>
      <c r="I9">
        <v>-4.0599999999999997E-2</v>
      </c>
    </row>
    <row r="10" spans="1:15" x14ac:dyDescent="0.25">
      <c r="A10" s="1">
        <v>38201</v>
      </c>
      <c r="B10">
        <v>24.04</v>
      </c>
      <c r="C10">
        <v>24.99</v>
      </c>
      <c r="D10">
        <v>20.86</v>
      </c>
      <c r="E10">
        <v>21.29</v>
      </c>
      <c r="F10">
        <v>61273300</v>
      </c>
      <c r="G10">
        <v>16.12</v>
      </c>
      <c r="H10" s="6">
        <f t="shared" si="0"/>
        <v>-0.12486427795874053</v>
      </c>
      <c r="I10">
        <v>8.0000000000000004E-4</v>
      </c>
      <c r="K10" s="10" t="s">
        <v>20</v>
      </c>
      <c r="L10" s="10"/>
    </row>
    <row r="11" spans="1:15" x14ac:dyDescent="0.25">
      <c r="A11" s="1">
        <v>38231</v>
      </c>
      <c r="B11">
        <v>21.1</v>
      </c>
      <c r="C11">
        <v>21.72</v>
      </c>
      <c r="D11">
        <v>19.64</v>
      </c>
      <c r="E11">
        <v>20.059999999999999</v>
      </c>
      <c r="F11">
        <v>77974200</v>
      </c>
      <c r="G11">
        <v>15.19</v>
      </c>
      <c r="H11" s="6">
        <f t="shared" si="0"/>
        <v>-5.7692307692307779E-2</v>
      </c>
      <c r="I11">
        <v>1.6E-2</v>
      </c>
      <c r="K11" s="7" t="s">
        <v>21</v>
      </c>
      <c r="L11" s="7">
        <v>0.63139226759298339</v>
      </c>
    </row>
    <row r="12" spans="1:15" x14ac:dyDescent="0.25">
      <c r="A12" s="1">
        <v>38261</v>
      </c>
      <c r="B12">
        <v>20.3</v>
      </c>
      <c r="C12">
        <v>22.61</v>
      </c>
      <c r="D12">
        <v>20.22</v>
      </c>
      <c r="E12">
        <v>22.26</v>
      </c>
      <c r="F12">
        <v>75530100</v>
      </c>
      <c r="G12">
        <v>16.850000000000001</v>
      </c>
      <c r="H12" s="6">
        <f t="shared" si="0"/>
        <v>0.10928242264647807</v>
      </c>
      <c r="I12">
        <v>1.43E-2</v>
      </c>
      <c r="K12" s="7" t="s">
        <v>22</v>
      </c>
      <c r="L12" s="7">
        <v>0.39865619557620957</v>
      </c>
    </row>
    <row r="13" spans="1:15" x14ac:dyDescent="0.25">
      <c r="A13" s="1">
        <v>38292</v>
      </c>
      <c r="B13">
        <v>22.19</v>
      </c>
      <c r="C13">
        <v>24.99</v>
      </c>
      <c r="D13">
        <v>22.15</v>
      </c>
      <c r="E13">
        <v>22.38</v>
      </c>
      <c r="F13">
        <v>72085300</v>
      </c>
      <c r="G13">
        <v>16.97</v>
      </c>
      <c r="H13" s="6">
        <f t="shared" si="0"/>
        <v>7.1216617210680972E-3</v>
      </c>
      <c r="I13">
        <v>4.5400000000000003E-2</v>
      </c>
      <c r="K13" s="7" t="s">
        <v>23</v>
      </c>
      <c r="L13" s="7">
        <v>0.39356006164041474</v>
      </c>
    </row>
    <row r="14" spans="1:15" x14ac:dyDescent="0.25">
      <c r="A14" s="1">
        <v>38322</v>
      </c>
      <c r="B14">
        <v>22.5</v>
      </c>
      <c r="C14">
        <v>24.5</v>
      </c>
      <c r="D14">
        <v>22.44</v>
      </c>
      <c r="E14">
        <v>23.39</v>
      </c>
      <c r="F14">
        <v>69185700</v>
      </c>
      <c r="G14">
        <v>17.739999999999998</v>
      </c>
      <c r="H14" s="6">
        <f t="shared" si="0"/>
        <v>4.5374189746611643E-2</v>
      </c>
      <c r="I14">
        <v>3.4300000000000004E-2</v>
      </c>
      <c r="K14" s="7" t="s">
        <v>24</v>
      </c>
      <c r="L14" s="7">
        <v>5.7537494747979728E-2</v>
      </c>
    </row>
    <row r="15" spans="1:15" ht="15.75" thickBot="1" x14ac:dyDescent="0.3">
      <c r="A15" s="1">
        <v>38355</v>
      </c>
      <c r="B15">
        <v>23.64</v>
      </c>
      <c r="C15">
        <v>23.79</v>
      </c>
      <c r="D15">
        <v>21.89</v>
      </c>
      <c r="E15">
        <v>22.45</v>
      </c>
      <c r="F15">
        <v>82481500</v>
      </c>
      <c r="G15">
        <v>17.02</v>
      </c>
      <c r="H15" s="6">
        <f t="shared" si="0"/>
        <v>-4.0586245772266008E-2</v>
      </c>
      <c r="I15">
        <v>-2.76E-2</v>
      </c>
      <c r="K15" s="8" t="s">
        <v>25</v>
      </c>
      <c r="L15" s="8">
        <v>120</v>
      </c>
    </row>
    <row r="16" spans="1:15" x14ac:dyDescent="0.25">
      <c r="A16" s="1">
        <v>38384</v>
      </c>
      <c r="B16">
        <v>22.49</v>
      </c>
      <c r="C16">
        <v>24.63</v>
      </c>
      <c r="D16">
        <v>22.17</v>
      </c>
      <c r="E16">
        <v>23.99</v>
      </c>
      <c r="F16">
        <v>78924800</v>
      </c>
      <c r="G16">
        <v>18.260000000000002</v>
      </c>
      <c r="H16" s="6">
        <f t="shared" si="0"/>
        <v>7.2855464159812103E-2</v>
      </c>
      <c r="I16">
        <v>1.89E-2</v>
      </c>
    </row>
    <row r="17" spans="1:19" ht="15.75" thickBot="1" x14ac:dyDescent="0.3">
      <c r="A17" s="1">
        <v>38412</v>
      </c>
      <c r="B17">
        <v>24.36</v>
      </c>
      <c r="C17">
        <v>25.47</v>
      </c>
      <c r="D17">
        <v>22.96</v>
      </c>
      <c r="E17">
        <v>23.23</v>
      </c>
      <c r="F17">
        <v>63823900</v>
      </c>
      <c r="G17">
        <v>17.68</v>
      </c>
      <c r="H17" s="6">
        <f t="shared" si="0"/>
        <v>-3.1763417305586079E-2</v>
      </c>
      <c r="I17">
        <v>-1.9699999999999999E-2</v>
      </c>
      <c r="K17" t="s">
        <v>26</v>
      </c>
    </row>
    <row r="18" spans="1:19" x14ac:dyDescent="0.25">
      <c r="A18" s="1">
        <v>38443</v>
      </c>
      <c r="B18">
        <v>23.34</v>
      </c>
      <c r="C18">
        <v>23.9</v>
      </c>
      <c r="D18">
        <v>21.94</v>
      </c>
      <c r="E18">
        <v>23.52</v>
      </c>
      <c r="F18">
        <v>67651100</v>
      </c>
      <c r="G18">
        <v>17.899999999999999</v>
      </c>
      <c r="H18" s="6">
        <f t="shared" si="0"/>
        <v>1.2443438914027086E-2</v>
      </c>
      <c r="I18">
        <v>-2.6099999999999998E-2</v>
      </c>
      <c r="K18" s="9"/>
      <c r="L18" s="9" t="s">
        <v>31</v>
      </c>
      <c r="M18" s="9" t="s">
        <v>32</v>
      </c>
      <c r="N18" s="9" t="s">
        <v>33</v>
      </c>
      <c r="O18" s="9" t="s">
        <v>34</v>
      </c>
      <c r="P18" s="9" t="s">
        <v>35</v>
      </c>
    </row>
    <row r="19" spans="1:19" x14ac:dyDescent="0.25">
      <c r="A19" s="1">
        <v>38474</v>
      </c>
      <c r="B19">
        <v>23.5</v>
      </c>
      <c r="C19">
        <v>27.4</v>
      </c>
      <c r="D19">
        <v>23.35</v>
      </c>
      <c r="E19">
        <v>26.96</v>
      </c>
      <c r="F19">
        <v>64584800</v>
      </c>
      <c r="G19">
        <v>20.59</v>
      </c>
      <c r="H19" s="6">
        <f t="shared" si="0"/>
        <v>0.15027932960893864</v>
      </c>
      <c r="I19">
        <v>3.6499999999999998E-2</v>
      </c>
      <c r="K19" s="7" t="s">
        <v>27</v>
      </c>
      <c r="L19" s="7">
        <v>1</v>
      </c>
      <c r="M19" s="7">
        <v>0.25897603708356592</v>
      </c>
      <c r="N19" s="7">
        <v>0.25897603708356592</v>
      </c>
      <c r="O19" s="7">
        <v>78.227181741845641</v>
      </c>
      <c r="P19" s="7">
        <v>1.0659259256916148E-14</v>
      </c>
    </row>
    <row r="20" spans="1:19" x14ac:dyDescent="0.25">
      <c r="A20" s="1">
        <v>38504</v>
      </c>
      <c r="B20">
        <v>26.8</v>
      </c>
      <c r="C20">
        <v>27.75</v>
      </c>
      <c r="D20">
        <v>25.73</v>
      </c>
      <c r="E20">
        <v>26.02</v>
      </c>
      <c r="F20">
        <v>55191400</v>
      </c>
      <c r="G20">
        <v>19.87</v>
      </c>
      <c r="H20" s="6">
        <f t="shared" si="0"/>
        <v>-3.496843127731903E-2</v>
      </c>
      <c r="I20">
        <v>5.6999999999999993E-3</v>
      </c>
      <c r="K20" s="7" t="s">
        <v>28</v>
      </c>
      <c r="L20" s="7">
        <v>118</v>
      </c>
      <c r="M20" s="7">
        <v>0.39064646962110777</v>
      </c>
      <c r="N20" s="7">
        <v>3.3105633018737945E-3</v>
      </c>
      <c r="O20" s="7"/>
      <c r="P20" s="7"/>
    </row>
    <row r="21" spans="1:19" ht="15.75" thickBot="1" x14ac:dyDescent="0.3">
      <c r="A21" s="1">
        <v>38534</v>
      </c>
      <c r="B21">
        <v>26.23</v>
      </c>
      <c r="C21">
        <v>28.84</v>
      </c>
      <c r="D21">
        <v>26.08</v>
      </c>
      <c r="E21">
        <v>27.14</v>
      </c>
      <c r="F21">
        <v>55455700</v>
      </c>
      <c r="G21">
        <v>20.72</v>
      </c>
      <c r="H21" s="6">
        <f t="shared" si="0"/>
        <v>4.2778057372923894E-2</v>
      </c>
      <c r="I21">
        <v>3.9199999999999999E-2</v>
      </c>
      <c r="K21" s="8" t="s">
        <v>29</v>
      </c>
      <c r="L21" s="8">
        <v>119</v>
      </c>
      <c r="M21" s="8">
        <v>0.6496225067046737</v>
      </c>
      <c r="N21" s="8"/>
      <c r="O21" s="8"/>
      <c r="P21" s="8"/>
    </row>
    <row r="22" spans="1:19" ht="15.75" thickBot="1" x14ac:dyDescent="0.3">
      <c r="A22" s="1">
        <v>38565</v>
      </c>
      <c r="B22">
        <v>27.24</v>
      </c>
      <c r="C22">
        <v>27.66</v>
      </c>
      <c r="D22">
        <v>25.31</v>
      </c>
      <c r="E22">
        <v>25.72</v>
      </c>
      <c r="F22">
        <v>45049200</v>
      </c>
      <c r="G22">
        <v>19.7</v>
      </c>
      <c r="H22" s="6">
        <f t="shared" si="0"/>
        <v>-4.9227799227799213E-2</v>
      </c>
      <c r="I22">
        <v>-1.2199999999999999E-2</v>
      </c>
    </row>
    <row r="23" spans="1:19" x14ac:dyDescent="0.25">
      <c r="A23" s="1">
        <v>38596</v>
      </c>
      <c r="B23">
        <v>25.58</v>
      </c>
      <c r="C23">
        <v>26.12</v>
      </c>
      <c r="D23">
        <v>23.8</v>
      </c>
      <c r="E23">
        <v>24.65</v>
      </c>
      <c r="F23">
        <v>53493900</v>
      </c>
      <c r="G23">
        <v>18.88</v>
      </c>
      <c r="H23" s="6">
        <f t="shared" si="0"/>
        <v>-4.162436548223352E-2</v>
      </c>
      <c r="I23">
        <v>4.8999999999999998E-3</v>
      </c>
      <c r="K23" s="9"/>
      <c r="L23" s="9" t="s">
        <v>36</v>
      </c>
      <c r="M23" s="9" t="s">
        <v>24</v>
      </c>
      <c r="N23" s="9" t="s">
        <v>37</v>
      </c>
      <c r="O23" s="9" t="s">
        <v>38</v>
      </c>
      <c r="P23" s="9" t="s">
        <v>39</v>
      </c>
      <c r="Q23" s="9" t="s">
        <v>40</v>
      </c>
      <c r="R23" s="9" t="s">
        <v>41</v>
      </c>
      <c r="S23" s="9" t="s">
        <v>42</v>
      </c>
    </row>
    <row r="24" spans="1:19" x14ac:dyDescent="0.25">
      <c r="A24" s="1">
        <v>38628</v>
      </c>
      <c r="B24">
        <v>24.74</v>
      </c>
      <c r="C24">
        <v>24.96</v>
      </c>
      <c r="D24">
        <v>22.75</v>
      </c>
      <c r="E24">
        <v>23.5</v>
      </c>
      <c r="F24">
        <v>58262000</v>
      </c>
      <c r="G24">
        <v>18</v>
      </c>
      <c r="H24" s="6">
        <f t="shared" si="0"/>
        <v>-4.6610169491525376E-2</v>
      </c>
      <c r="I24">
        <v>-2.0199999999999999E-2</v>
      </c>
      <c r="K24" s="7" t="s">
        <v>30</v>
      </c>
      <c r="L24" s="7">
        <v>-3.5122230546051139E-3</v>
      </c>
      <c r="M24" s="7">
        <v>5.3059551678054945E-3</v>
      </c>
      <c r="N24" s="7">
        <v>-0.66193982865063383</v>
      </c>
      <c r="O24" s="7">
        <v>0.50930042547600118</v>
      </c>
      <c r="P24" s="7">
        <v>-1.4019458829296848E-2</v>
      </c>
      <c r="Q24" s="7">
        <v>6.9950127200866206E-3</v>
      </c>
      <c r="R24" s="7">
        <v>-1.4019458829296848E-2</v>
      </c>
      <c r="S24" s="7">
        <v>6.9950127200866206E-3</v>
      </c>
    </row>
    <row r="25" spans="1:19" ht="15.75" thickBot="1" x14ac:dyDescent="0.3">
      <c r="A25" s="1">
        <v>38657</v>
      </c>
      <c r="B25">
        <v>23.18</v>
      </c>
      <c r="C25">
        <v>27.15</v>
      </c>
      <c r="D25">
        <v>22.53</v>
      </c>
      <c r="E25">
        <v>26.68</v>
      </c>
      <c r="F25">
        <v>56234900</v>
      </c>
      <c r="G25">
        <v>20.5</v>
      </c>
      <c r="H25" s="6">
        <f t="shared" si="0"/>
        <v>0.1388888888888889</v>
      </c>
      <c r="I25">
        <v>3.61E-2</v>
      </c>
      <c r="K25" s="8" t="s">
        <v>43</v>
      </c>
      <c r="L25" s="8">
        <v>1.0719815195101985</v>
      </c>
      <c r="M25" s="8">
        <v>0.121201628781775</v>
      </c>
      <c r="N25" s="8">
        <v>8.8446131482301631</v>
      </c>
      <c r="O25" s="8">
        <v>1.0659259256915304E-14</v>
      </c>
      <c r="P25" s="8">
        <v>0.83196929746696524</v>
      </c>
      <c r="Q25" s="8">
        <v>1.3119937415534317</v>
      </c>
      <c r="R25" s="8">
        <v>0.83196929746696524</v>
      </c>
      <c r="S25" s="8">
        <v>1.3119937415534317</v>
      </c>
    </row>
    <row r="26" spans="1:19" x14ac:dyDescent="0.25">
      <c r="A26" s="1">
        <v>38687</v>
      </c>
      <c r="B26">
        <v>26.94</v>
      </c>
      <c r="C26">
        <v>27.49</v>
      </c>
      <c r="D26">
        <v>24.87</v>
      </c>
      <c r="E26">
        <v>24.96</v>
      </c>
      <c r="F26">
        <v>54107700</v>
      </c>
      <c r="G26">
        <v>19.18</v>
      </c>
      <c r="H26" s="6">
        <f t="shared" si="0"/>
        <v>-6.439024390243904E-2</v>
      </c>
      <c r="I26">
        <v>-2.5000000000000001E-3</v>
      </c>
    </row>
    <row r="27" spans="1:19" x14ac:dyDescent="0.25">
      <c r="A27" s="1">
        <v>38720</v>
      </c>
      <c r="B27">
        <v>25.19</v>
      </c>
      <c r="C27">
        <v>26.63</v>
      </c>
      <c r="D27">
        <v>21.1</v>
      </c>
      <c r="E27">
        <v>21.26</v>
      </c>
      <c r="F27">
        <v>96593800</v>
      </c>
      <c r="G27">
        <v>16.34</v>
      </c>
      <c r="H27" s="6">
        <f t="shared" si="0"/>
        <v>-0.14807090719499477</v>
      </c>
      <c r="I27">
        <v>3.04E-2</v>
      </c>
    </row>
    <row r="28" spans="1:19" x14ac:dyDescent="0.25">
      <c r="A28" s="1">
        <v>38749</v>
      </c>
      <c r="B28">
        <v>21.24</v>
      </c>
      <c r="C28">
        <v>21.68</v>
      </c>
      <c r="D28">
        <v>19.88</v>
      </c>
      <c r="E28">
        <v>20.6</v>
      </c>
      <c r="F28">
        <v>88602600</v>
      </c>
      <c r="G28">
        <v>15.9</v>
      </c>
      <c r="H28" s="6">
        <f t="shared" si="0"/>
        <v>-2.6927784577723348E-2</v>
      </c>
      <c r="I28">
        <v>-3.0000000000000001E-3</v>
      </c>
    </row>
    <row r="29" spans="1:19" x14ac:dyDescent="0.25">
      <c r="A29" s="1">
        <v>38777</v>
      </c>
      <c r="B29">
        <v>20.73</v>
      </c>
      <c r="C29">
        <v>21</v>
      </c>
      <c r="D29">
        <v>19.309999999999999</v>
      </c>
      <c r="E29">
        <v>19.46</v>
      </c>
      <c r="F29">
        <v>87956500</v>
      </c>
      <c r="G29">
        <v>15.02</v>
      </c>
      <c r="H29" s="6">
        <f t="shared" si="0"/>
        <v>-5.5345911949685585E-2</v>
      </c>
      <c r="I29">
        <v>1.46E-2</v>
      </c>
    </row>
    <row r="30" spans="1:19" x14ac:dyDescent="0.25">
      <c r="A30" s="1">
        <v>38810</v>
      </c>
      <c r="B30">
        <v>19.68</v>
      </c>
      <c r="C30">
        <v>20.27</v>
      </c>
      <c r="D30">
        <v>18.600000000000001</v>
      </c>
      <c r="E30">
        <v>19.98</v>
      </c>
      <c r="F30">
        <v>83603900</v>
      </c>
      <c r="G30">
        <v>15.43</v>
      </c>
      <c r="H30" s="6">
        <f t="shared" si="0"/>
        <v>2.729693741677764E-2</v>
      </c>
      <c r="I30">
        <v>7.3000000000000001E-3</v>
      </c>
    </row>
    <row r="31" spans="1:19" x14ac:dyDescent="0.25">
      <c r="A31" s="1">
        <v>38838</v>
      </c>
      <c r="B31">
        <v>20.059999999999999</v>
      </c>
      <c r="C31">
        <v>20.22</v>
      </c>
      <c r="D31">
        <v>17.739999999999998</v>
      </c>
      <c r="E31">
        <v>18.02</v>
      </c>
      <c r="F31">
        <v>79642500</v>
      </c>
      <c r="G31">
        <v>13.98</v>
      </c>
      <c r="H31" s="6">
        <f t="shared" si="0"/>
        <v>-9.3972780298120506E-2</v>
      </c>
      <c r="I31">
        <v>-3.5699999999999996E-2</v>
      </c>
    </row>
    <row r="32" spans="1:19" x14ac:dyDescent="0.25">
      <c r="A32" s="1">
        <v>38869</v>
      </c>
      <c r="B32">
        <v>18.05</v>
      </c>
      <c r="C32">
        <v>19.36</v>
      </c>
      <c r="D32">
        <v>16.75</v>
      </c>
      <c r="E32">
        <v>19</v>
      </c>
      <c r="F32">
        <v>75593500</v>
      </c>
      <c r="G32">
        <v>14.74</v>
      </c>
      <c r="H32" s="6">
        <f t="shared" si="0"/>
        <v>5.4363376251788255E-2</v>
      </c>
      <c r="I32">
        <v>-3.4999999999999996E-3</v>
      </c>
    </row>
    <row r="33" spans="1:9" x14ac:dyDescent="0.25">
      <c r="A33" s="1">
        <v>38901</v>
      </c>
      <c r="B33">
        <v>19.27</v>
      </c>
      <c r="C33">
        <v>19.39</v>
      </c>
      <c r="D33">
        <v>16.84</v>
      </c>
      <c r="E33">
        <v>18</v>
      </c>
      <c r="F33">
        <v>65709800</v>
      </c>
      <c r="G33">
        <v>13.97</v>
      </c>
      <c r="H33" s="6">
        <f t="shared" si="0"/>
        <v>-5.2238805970149224E-2</v>
      </c>
      <c r="I33">
        <v>-7.8000000000000005E-3</v>
      </c>
    </row>
    <row r="34" spans="1:9" x14ac:dyDescent="0.25">
      <c r="A34" s="1">
        <v>38930</v>
      </c>
      <c r="B34">
        <v>17.89</v>
      </c>
      <c r="C34">
        <v>20</v>
      </c>
      <c r="D34">
        <v>17.22</v>
      </c>
      <c r="E34">
        <v>19.57</v>
      </c>
      <c r="F34">
        <v>58002600</v>
      </c>
      <c r="G34">
        <v>15.27</v>
      </c>
      <c r="H34" s="6">
        <f t="shared" si="0"/>
        <v>9.3056549749463049E-2</v>
      </c>
      <c r="I34">
        <v>2.0299999999999999E-2</v>
      </c>
    </row>
    <row r="35" spans="1:9" x14ac:dyDescent="0.25">
      <c r="A35" s="1">
        <v>38961</v>
      </c>
      <c r="B35">
        <v>19.899999999999999</v>
      </c>
      <c r="C35">
        <v>20.95</v>
      </c>
      <c r="D35">
        <v>19.03</v>
      </c>
      <c r="E35">
        <v>20.57</v>
      </c>
      <c r="F35">
        <v>73498000</v>
      </c>
      <c r="G35">
        <v>16.05</v>
      </c>
      <c r="H35" s="6">
        <f t="shared" si="0"/>
        <v>5.1080550098231904E-2</v>
      </c>
      <c r="I35">
        <v>1.84E-2</v>
      </c>
    </row>
    <row r="36" spans="1:9" x14ac:dyDescent="0.25">
      <c r="A36" s="1">
        <v>38992</v>
      </c>
      <c r="B36">
        <v>20.56</v>
      </c>
      <c r="C36">
        <v>22.03</v>
      </c>
      <c r="D36">
        <v>20.170000000000002</v>
      </c>
      <c r="E36">
        <v>21.34</v>
      </c>
      <c r="F36">
        <v>74700000</v>
      </c>
      <c r="G36">
        <v>16.66</v>
      </c>
      <c r="H36" s="6">
        <f t="shared" si="0"/>
        <v>3.8006230529594981E-2</v>
      </c>
      <c r="I36">
        <v>3.2300000000000002E-2</v>
      </c>
    </row>
    <row r="37" spans="1:9" x14ac:dyDescent="0.25">
      <c r="A37" s="1">
        <v>39022</v>
      </c>
      <c r="B37">
        <v>21.37</v>
      </c>
      <c r="C37">
        <v>22.5</v>
      </c>
      <c r="D37">
        <v>20.32</v>
      </c>
      <c r="E37">
        <v>21.4</v>
      </c>
      <c r="F37">
        <v>58557600</v>
      </c>
      <c r="G37">
        <v>16.78</v>
      </c>
      <c r="H37" s="6">
        <f t="shared" si="0"/>
        <v>7.2028811524610442E-3</v>
      </c>
      <c r="I37">
        <v>1.7100000000000001E-2</v>
      </c>
    </row>
    <row r="38" spans="1:9" x14ac:dyDescent="0.25">
      <c r="A38" s="1">
        <v>39052</v>
      </c>
      <c r="B38">
        <v>21.32</v>
      </c>
      <c r="C38">
        <v>21.45</v>
      </c>
      <c r="D38">
        <v>20.03</v>
      </c>
      <c r="E38">
        <v>20.25</v>
      </c>
      <c r="F38">
        <v>47313900</v>
      </c>
      <c r="G38">
        <v>15.88</v>
      </c>
      <c r="H38" s="6">
        <f t="shared" si="0"/>
        <v>-5.363528009535163E-2</v>
      </c>
      <c r="I38">
        <v>8.6999999999999994E-3</v>
      </c>
    </row>
    <row r="39" spans="1:9" x14ac:dyDescent="0.25">
      <c r="A39" s="1">
        <v>39085</v>
      </c>
      <c r="B39">
        <v>20.45</v>
      </c>
      <c r="C39">
        <v>22.3</v>
      </c>
      <c r="D39">
        <v>20.14</v>
      </c>
      <c r="E39">
        <v>20.96</v>
      </c>
      <c r="F39">
        <v>83134500</v>
      </c>
      <c r="G39">
        <v>16.440000000000001</v>
      </c>
      <c r="H39" s="6">
        <f t="shared" si="0"/>
        <v>3.5264483627204059E-2</v>
      </c>
      <c r="I39">
        <v>1.3999999999999999E-2</v>
      </c>
    </row>
    <row r="40" spans="1:9" x14ac:dyDescent="0.25">
      <c r="A40" s="1">
        <v>39114</v>
      </c>
      <c r="B40">
        <v>20.98</v>
      </c>
      <c r="C40">
        <v>21.67</v>
      </c>
      <c r="D40">
        <v>19.8</v>
      </c>
      <c r="E40">
        <v>19.86</v>
      </c>
      <c r="F40">
        <v>67303700</v>
      </c>
      <c r="G40">
        <v>15.66</v>
      </c>
      <c r="H40" s="6">
        <f t="shared" si="0"/>
        <v>-4.7445255474452622E-2</v>
      </c>
      <c r="I40">
        <v>-1.9599999999999999E-2</v>
      </c>
    </row>
    <row r="41" spans="1:9" x14ac:dyDescent="0.25">
      <c r="A41" s="1">
        <v>39142</v>
      </c>
      <c r="B41">
        <v>19.52</v>
      </c>
      <c r="C41">
        <v>19.8</v>
      </c>
      <c r="D41">
        <v>18.75</v>
      </c>
      <c r="E41">
        <v>19.13</v>
      </c>
      <c r="F41">
        <v>65492900</v>
      </c>
      <c r="G41">
        <v>15.08</v>
      </c>
      <c r="H41" s="6">
        <f t="shared" si="0"/>
        <v>-3.7037037037037042E-2</v>
      </c>
      <c r="I41">
        <v>6.8000000000000005E-3</v>
      </c>
    </row>
    <row r="42" spans="1:9" x14ac:dyDescent="0.25">
      <c r="A42" s="1">
        <v>39174</v>
      </c>
      <c r="B42">
        <v>19.149999999999999</v>
      </c>
      <c r="C42">
        <v>22.3</v>
      </c>
      <c r="D42">
        <v>19.03</v>
      </c>
      <c r="E42">
        <v>21.5</v>
      </c>
      <c r="F42">
        <v>76915700</v>
      </c>
      <c r="G42">
        <v>16.95</v>
      </c>
      <c r="H42" s="6">
        <f t="shared" si="0"/>
        <v>0.12400530503978775</v>
      </c>
      <c r="I42">
        <v>3.49E-2</v>
      </c>
    </row>
    <row r="43" spans="1:9" x14ac:dyDescent="0.25">
      <c r="A43" s="1">
        <v>39203</v>
      </c>
      <c r="B43">
        <v>21.56</v>
      </c>
      <c r="C43">
        <v>23.14</v>
      </c>
      <c r="D43">
        <v>21.45</v>
      </c>
      <c r="E43">
        <v>22.18</v>
      </c>
      <c r="F43">
        <v>60514000</v>
      </c>
      <c r="G43">
        <v>17.579999999999998</v>
      </c>
      <c r="H43" s="6">
        <f t="shared" si="0"/>
        <v>3.7168141592920298E-2</v>
      </c>
      <c r="I43">
        <v>3.2400000000000005E-2</v>
      </c>
    </row>
    <row r="44" spans="1:9" x14ac:dyDescent="0.25">
      <c r="A44" s="1">
        <v>39234</v>
      </c>
      <c r="B44">
        <v>22.34</v>
      </c>
      <c r="C44">
        <v>24.45</v>
      </c>
      <c r="D44">
        <v>21.29</v>
      </c>
      <c r="E44">
        <v>23.74</v>
      </c>
      <c r="F44">
        <v>65868900</v>
      </c>
      <c r="G44">
        <v>18.82</v>
      </c>
      <c r="H44" s="6">
        <f t="shared" si="0"/>
        <v>7.0534698521046768E-2</v>
      </c>
      <c r="I44">
        <v>-1.9599999999999999E-2</v>
      </c>
    </row>
    <row r="45" spans="1:9" x14ac:dyDescent="0.25">
      <c r="A45" s="1">
        <v>39265</v>
      </c>
      <c r="B45">
        <v>23.88</v>
      </c>
      <c r="C45">
        <v>26.52</v>
      </c>
      <c r="D45">
        <v>23.53</v>
      </c>
      <c r="E45">
        <v>23.62</v>
      </c>
      <c r="F45">
        <v>74345100</v>
      </c>
      <c r="G45">
        <v>18.72</v>
      </c>
      <c r="H45" s="6">
        <f t="shared" si="0"/>
        <v>-5.3134962805526792E-3</v>
      </c>
      <c r="I45">
        <v>-3.73E-2</v>
      </c>
    </row>
    <row r="46" spans="1:9" x14ac:dyDescent="0.25">
      <c r="A46" s="1">
        <v>39295</v>
      </c>
      <c r="B46">
        <v>23.56</v>
      </c>
      <c r="C46">
        <v>25.8</v>
      </c>
      <c r="D46">
        <v>22.09</v>
      </c>
      <c r="E46">
        <v>25.75</v>
      </c>
      <c r="F46">
        <v>69157700</v>
      </c>
      <c r="G46">
        <v>20.5</v>
      </c>
      <c r="H46" s="6">
        <f t="shared" si="0"/>
        <v>9.508547008547015E-2</v>
      </c>
      <c r="I46">
        <v>9.1999999999999998E-3</v>
      </c>
    </row>
    <row r="47" spans="1:9" x14ac:dyDescent="0.25">
      <c r="A47" s="1">
        <v>39329</v>
      </c>
      <c r="B47">
        <v>25.82</v>
      </c>
      <c r="C47">
        <v>26.43</v>
      </c>
      <c r="D47">
        <v>24.6</v>
      </c>
      <c r="E47">
        <v>25.86</v>
      </c>
      <c r="F47">
        <v>64741300</v>
      </c>
      <c r="G47">
        <v>20.59</v>
      </c>
      <c r="H47" s="6">
        <f t="shared" si="0"/>
        <v>4.3902439024390179E-3</v>
      </c>
      <c r="I47">
        <v>3.2199999999999999E-2</v>
      </c>
    </row>
    <row r="48" spans="1:9" x14ac:dyDescent="0.25">
      <c r="A48" s="1">
        <v>39356</v>
      </c>
      <c r="B48">
        <v>26.04</v>
      </c>
      <c r="C48">
        <v>26.98</v>
      </c>
      <c r="D48">
        <v>25.16</v>
      </c>
      <c r="E48">
        <v>26.9</v>
      </c>
      <c r="F48">
        <v>70925700</v>
      </c>
      <c r="G48">
        <v>21.42</v>
      </c>
      <c r="H48" s="6">
        <f t="shared" si="0"/>
        <v>4.0310830500242929E-2</v>
      </c>
      <c r="I48">
        <v>1.8000000000000002E-2</v>
      </c>
    </row>
    <row r="49" spans="1:9" x14ac:dyDescent="0.25">
      <c r="A49" s="1">
        <v>39387</v>
      </c>
      <c r="B49">
        <v>26.7</v>
      </c>
      <c r="C49">
        <v>27.54</v>
      </c>
      <c r="D49">
        <v>24.32</v>
      </c>
      <c r="E49">
        <v>26.08</v>
      </c>
      <c r="F49">
        <v>68275600</v>
      </c>
      <c r="G49">
        <v>20.85</v>
      </c>
      <c r="H49" s="6">
        <f t="shared" si="0"/>
        <v>-2.6610644257703091E-2</v>
      </c>
      <c r="I49">
        <v>-4.8300000000000003E-2</v>
      </c>
    </row>
    <row r="50" spans="1:9" x14ac:dyDescent="0.25">
      <c r="A50" s="1">
        <v>39419</v>
      </c>
      <c r="B50">
        <v>26.03</v>
      </c>
      <c r="C50">
        <v>27.99</v>
      </c>
      <c r="D50">
        <v>25.38</v>
      </c>
      <c r="E50">
        <v>26.66</v>
      </c>
      <c r="F50">
        <v>48349700</v>
      </c>
      <c r="G50">
        <v>21.32</v>
      </c>
      <c r="H50" s="6">
        <f t="shared" si="0"/>
        <v>2.2541966426858458E-2</v>
      </c>
      <c r="I50">
        <v>-8.6999999999999994E-3</v>
      </c>
    </row>
    <row r="51" spans="1:9" x14ac:dyDescent="0.25">
      <c r="A51" s="1">
        <v>39449</v>
      </c>
      <c r="B51">
        <v>26.28</v>
      </c>
      <c r="C51">
        <v>26.34</v>
      </c>
      <c r="D51">
        <v>18.05</v>
      </c>
      <c r="E51">
        <v>21.1</v>
      </c>
      <c r="F51">
        <v>122246900</v>
      </c>
      <c r="G51">
        <v>16.87</v>
      </c>
      <c r="H51" s="6">
        <f t="shared" si="0"/>
        <v>-0.20872420262664163</v>
      </c>
      <c r="I51">
        <v>-6.3600000000000004E-2</v>
      </c>
    </row>
    <row r="52" spans="1:9" x14ac:dyDescent="0.25">
      <c r="A52" s="1">
        <v>39479</v>
      </c>
      <c r="B52">
        <v>21.4</v>
      </c>
      <c r="C52">
        <v>21.82</v>
      </c>
      <c r="D52">
        <v>19.5</v>
      </c>
      <c r="E52">
        <v>19.97</v>
      </c>
      <c r="F52">
        <v>76940900</v>
      </c>
      <c r="G52">
        <v>16.07</v>
      </c>
      <c r="H52" s="6">
        <f t="shared" si="0"/>
        <v>-4.7421458209839992E-2</v>
      </c>
      <c r="I52">
        <v>-3.0899999999999997E-2</v>
      </c>
    </row>
    <row r="53" spans="1:9" x14ac:dyDescent="0.25">
      <c r="A53" s="1">
        <v>39510</v>
      </c>
      <c r="B53">
        <v>20.059999999999999</v>
      </c>
      <c r="C53">
        <v>22.45</v>
      </c>
      <c r="D53">
        <v>19.440000000000001</v>
      </c>
      <c r="E53">
        <v>21.18</v>
      </c>
      <c r="F53">
        <v>70198800</v>
      </c>
      <c r="G53">
        <v>17.04</v>
      </c>
      <c r="H53" s="6">
        <f t="shared" si="0"/>
        <v>6.0360920970752886E-2</v>
      </c>
      <c r="I53">
        <v>-9.300000000000001E-3</v>
      </c>
    </row>
    <row r="54" spans="1:9" x14ac:dyDescent="0.25">
      <c r="A54" s="1">
        <v>39539</v>
      </c>
      <c r="B54">
        <v>21.51</v>
      </c>
      <c r="C54">
        <v>23.02</v>
      </c>
      <c r="D54">
        <v>20.5</v>
      </c>
      <c r="E54">
        <v>22.26</v>
      </c>
      <c r="F54">
        <v>60830500</v>
      </c>
      <c r="G54">
        <v>17.91</v>
      </c>
      <c r="H54" s="6">
        <f t="shared" si="0"/>
        <v>5.1056338028169078E-2</v>
      </c>
      <c r="I54">
        <v>4.5999999999999999E-2</v>
      </c>
    </row>
    <row r="55" spans="1:9" x14ac:dyDescent="0.25">
      <c r="A55" s="1">
        <v>39569</v>
      </c>
      <c r="B55">
        <v>22.36</v>
      </c>
      <c r="C55">
        <v>25.29</v>
      </c>
      <c r="D55">
        <v>22.36</v>
      </c>
      <c r="E55">
        <v>23.18</v>
      </c>
      <c r="F55">
        <v>57105200</v>
      </c>
      <c r="G55">
        <v>18.760000000000002</v>
      </c>
      <c r="H55" s="6">
        <f t="shared" si="0"/>
        <v>4.7459519821328948E-2</v>
      </c>
      <c r="I55">
        <v>1.8600000000000002E-2</v>
      </c>
    </row>
    <row r="56" spans="1:9" x14ac:dyDescent="0.25">
      <c r="A56" s="1">
        <v>39601</v>
      </c>
      <c r="B56">
        <v>23.05</v>
      </c>
      <c r="C56">
        <v>24</v>
      </c>
      <c r="D56">
        <v>21.22</v>
      </c>
      <c r="E56">
        <v>21.48</v>
      </c>
      <c r="F56">
        <v>56482900</v>
      </c>
      <c r="G56">
        <v>17.38</v>
      </c>
      <c r="H56" s="6">
        <f t="shared" si="0"/>
        <v>-7.356076759061847E-2</v>
      </c>
      <c r="I56">
        <v>-8.4399999999999989E-2</v>
      </c>
    </row>
    <row r="57" spans="1:9" x14ac:dyDescent="0.25">
      <c r="A57" s="1">
        <v>39630</v>
      </c>
      <c r="B57">
        <v>21.29</v>
      </c>
      <c r="C57">
        <v>22.62</v>
      </c>
      <c r="D57">
        <v>19.71</v>
      </c>
      <c r="E57">
        <v>22.19</v>
      </c>
      <c r="F57">
        <v>65689200</v>
      </c>
      <c r="G57">
        <v>17.96</v>
      </c>
      <c r="H57" s="6">
        <f t="shared" si="0"/>
        <v>3.3371691599539809E-2</v>
      </c>
      <c r="I57">
        <v>-7.7000000000000002E-3</v>
      </c>
    </row>
    <row r="58" spans="1:9" x14ac:dyDescent="0.25">
      <c r="A58" s="1">
        <v>39661</v>
      </c>
      <c r="B58">
        <v>22.42</v>
      </c>
      <c r="C58">
        <v>24.75</v>
      </c>
      <c r="D58">
        <v>21.98</v>
      </c>
      <c r="E58">
        <v>22.87</v>
      </c>
      <c r="F58">
        <v>54259100</v>
      </c>
      <c r="G58">
        <v>18.62</v>
      </c>
      <c r="H58" s="6">
        <f t="shared" si="0"/>
        <v>3.6748329621380853E-2</v>
      </c>
      <c r="I58">
        <v>1.5300000000000001E-2</v>
      </c>
    </row>
    <row r="59" spans="1:9" x14ac:dyDescent="0.25">
      <c r="A59" s="1">
        <v>39693</v>
      </c>
      <c r="B59">
        <v>23.27</v>
      </c>
      <c r="C59">
        <v>23.48</v>
      </c>
      <c r="D59">
        <v>17.27</v>
      </c>
      <c r="E59">
        <v>18.73</v>
      </c>
      <c r="F59">
        <v>81329000</v>
      </c>
      <c r="G59">
        <v>15.25</v>
      </c>
      <c r="H59" s="6">
        <f t="shared" si="0"/>
        <v>-0.1809881847475833</v>
      </c>
      <c r="I59">
        <v>-9.2399999999999996E-2</v>
      </c>
    </row>
    <row r="60" spans="1:9" x14ac:dyDescent="0.25">
      <c r="A60" s="1">
        <v>39722</v>
      </c>
      <c r="B60">
        <v>18.5</v>
      </c>
      <c r="C60">
        <v>18.690000000000001</v>
      </c>
      <c r="D60">
        <v>13.37</v>
      </c>
      <c r="E60">
        <v>16.03</v>
      </c>
      <c r="F60">
        <v>105908600</v>
      </c>
      <c r="G60">
        <v>13.05</v>
      </c>
      <c r="H60" s="6">
        <f t="shared" si="0"/>
        <v>-0.14426229508196717</v>
      </c>
      <c r="I60">
        <v>-0.17230000000000001</v>
      </c>
    </row>
    <row r="61" spans="1:9" x14ac:dyDescent="0.25">
      <c r="A61" s="1">
        <v>39755</v>
      </c>
      <c r="B61">
        <v>16.13</v>
      </c>
      <c r="C61">
        <v>16.39</v>
      </c>
      <c r="D61">
        <v>12.06</v>
      </c>
      <c r="E61">
        <v>13.8</v>
      </c>
      <c r="F61">
        <v>82112000</v>
      </c>
      <c r="G61">
        <v>11.34</v>
      </c>
      <c r="H61" s="6">
        <f t="shared" si="0"/>
        <v>-0.13103448275862076</v>
      </c>
      <c r="I61">
        <v>-7.8600000000000003E-2</v>
      </c>
    </row>
    <row r="62" spans="1:9" x14ac:dyDescent="0.25">
      <c r="A62" s="1">
        <v>39783</v>
      </c>
      <c r="B62">
        <v>13.46</v>
      </c>
      <c r="C62">
        <v>15.68</v>
      </c>
      <c r="D62">
        <v>12.38</v>
      </c>
      <c r="E62">
        <v>14.66</v>
      </c>
      <c r="F62">
        <v>62033600</v>
      </c>
      <c r="G62">
        <v>12.04</v>
      </c>
      <c r="H62" s="6">
        <f t="shared" si="0"/>
        <v>6.1728395061728336E-2</v>
      </c>
      <c r="I62">
        <v>1.7399999999999999E-2</v>
      </c>
    </row>
    <row r="63" spans="1:9" x14ac:dyDescent="0.25">
      <c r="A63" s="1">
        <v>39815</v>
      </c>
      <c r="B63">
        <v>14.69</v>
      </c>
      <c r="C63">
        <v>15.51</v>
      </c>
      <c r="D63">
        <v>12.5</v>
      </c>
      <c r="E63">
        <v>12.9</v>
      </c>
      <c r="F63">
        <v>65959400</v>
      </c>
      <c r="G63">
        <v>10.6</v>
      </c>
      <c r="H63" s="6">
        <f t="shared" si="0"/>
        <v>-0.11960132890365445</v>
      </c>
      <c r="I63">
        <v>-8.1199999999999994E-2</v>
      </c>
    </row>
    <row r="64" spans="1:9" x14ac:dyDescent="0.25">
      <c r="A64" s="1">
        <v>39846</v>
      </c>
      <c r="B64">
        <v>12.82</v>
      </c>
      <c r="C64">
        <v>15.15</v>
      </c>
      <c r="D64">
        <v>12.05</v>
      </c>
      <c r="E64">
        <v>12.74</v>
      </c>
      <c r="F64">
        <v>73580400</v>
      </c>
      <c r="G64">
        <v>10.57</v>
      </c>
      <c r="H64" s="6">
        <f t="shared" si="0"/>
        <v>-2.830188679245223E-3</v>
      </c>
      <c r="I64">
        <v>-0.10099999999999999</v>
      </c>
    </row>
    <row r="65" spans="1:9" x14ac:dyDescent="0.25">
      <c r="A65" s="1">
        <v>39874</v>
      </c>
      <c r="B65">
        <v>12.51</v>
      </c>
      <c r="C65">
        <v>15.89</v>
      </c>
      <c r="D65">
        <v>12.07</v>
      </c>
      <c r="E65">
        <v>15.03</v>
      </c>
      <c r="F65">
        <v>77067700</v>
      </c>
      <c r="G65">
        <v>12.47</v>
      </c>
      <c r="H65" s="6">
        <f t="shared" si="0"/>
        <v>0.17975402081362349</v>
      </c>
      <c r="I65">
        <v>8.9499999999999996E-2</v>
      </c>
    </row>
    <row r="66" spans="1:9" x14ac:dyDescent="0.25">
      <c r="A66" s="1">
        <v>39904</v>
      </c>
      <c r="B66">
        <v>14.77</v>
      </c>
      <c r="C66">
        <v>16.39</v>
      </c>
      <c r="D66">
        <v>14.62</v>
      </c>
      <c r="E66">
        <v>15.78</v>
      </c>
      <c r="F66">
        <v>75386400</v>
      </c>
      <c r="G66">
        <v>13.1</v>
      </c>
      <c r="H66" s="6">
        <f t="shared" si="0"/>
        <v>5.052125100240569E-2</v>
      </c>
      <c r="I66">
        <v>0.10189999999999999</v>
      </c>
    </row>
    <row r="67" spans="1:9" x14ac:dyDescent="0.25">
      <c r="A67" s="1">
        <v>39934</v>
      </c>
      <c r="B67">
        <v>15.76</v>
      </c>
      <c r="C67">
        <v>16.739999999999998</v>
      </c>
      <c r="D67">
        <v>15</v>
      </c>
      <c r="E67">
        <v>15.72</v>
      </c>
      <c r="F67">
        <v>70811400</v>
      </c>
      <c r="G67">
        <v>13.16</v>
      </c>
      <c r="H67" s="6">
        <f t="shared" si="0"/>
        <v>4.5801526717557635E-3</v>
      </c>
      <c r="I67">
        <v>5.21E-2</v>
      </c>
    </row>
    <row r="68" spans="1:9" x14ac:dyDescent="0.25">
      <c r="A68" s="1">
        <v>39965</v>
      </c>
      <c r="B68">
        <v>16.03</v>
      </c>
      <c r="C68">
        <v>16.7</v>
      </c>
      <c r="D68">
        <v>15.61</v>
      </c>
      <c r="E68">
        <v>16.55</v>
      </c>
      <c r="F68">
        <v>62342600</v>
      </c>
      <c r="G68">
        <v>13.85</v>
      </c>
      <c r="H68" s="6">
        <f t="shared" ref="H68:H128" si="1">(G68-G67)/G67</f>
        <v>5.2431610942249199E-2</v>
      </c>
      <c r="I68">
        <v>4.3E-3</v>
      </c>
    </row>
    <row r="69" spans="1:9" x14ac:dyDescent="0.25">
      <c r="A69" s="1">
        <v>39995</v>
      </c>
      <c r="B69">
        <v>16.670000000000002</v>
      </c>
      <c r="C69">
        <v>19.8</v>
      </c>
      <c r="D69">
        <v>15.78</v>
      </c>
      <c r="E69">
        <v>19.25</v>
      </c>
      <c r="F69">
        <v>80624800</v>
      </c>
      <c r="G69">
        <v>16.11</v>
      </c>
      <c r="H69" s="6">
        <f t="shared" si="1"/>
        <v>0.16317689530685919</v>
      </c>
      <c r="I69">
        <v>7.7199999999999991E-2</v>
      </c>
    </row>
    <row r="70" spans="1:9" x14ac:dyDescent="0.25">
      <c r="A70" s="1">
        <v>40028</v>
      </c>
      <c r="B70">
        <v>19.48</v>
      </c>
      <c r="C70">
        <v>20.65</v>
      </c>
      <c r="D70">
        <v>18.41</v>
      </c>
      <c r="E70">
        <v>20.32</v>
      </c>
      <c r="F70">
        <v>55367000</v>
      </c>
      <c r="G70">
        <v>17.13</v>
      </c>
      <c r="H70" s="6">
        <f t="shared" si="1"/>
        <v>6.3314711359404072E-2</v>
      </c>
      <c r="I70">
        <v>3.3300000000000003E-2</v>
      </c>
    </row>
    <row r="71" spans="1:9" x14ac:dyDescent="0.25">
      <c r="A71" s="1">
        <v>40057</v>
      </c>
      <c r="B71">
        <v>20.22</v>
      </c>
      <c r="C71">
        <v>20.58</v>
      </c>
      <c r="D71">
        <v>19.22</v>
      </c>
      <c r="E71">
        <v>19.57</v>
      </c>
      <c r="F71">
        <v>53809400</v>
      </c>
      <c r="G71">
        <v>16.5</v>
      </c>
      <c r="H71" s="6">
        <f t="shared" si="1"/>
        <v>-3.6777583187390488E-2</v>
      </c>
      <c r="I71">
        <v>4.0800000000000003E-2</v>
      </c>
    </row>
    <row r="72" spans="1:9" x14ac:dyDescent="0.25">
      <c r="A72" s="1">
        <v>40087</v>
      </c>
      <c r="B72">
        <v>19.489999999999998</v>
      </c>
      <c r="C72">
        <v>21.27</v>
      </c>
      <c r="D72">
        <v>18.739999999999998</v>
      </c>
      <c r="E72">
        <v>19.11</v>
      </c>
      <c r="F72">
        <v>81652600</v>
      </c>
      <c r="G72">
        <v>16.11</v>
      </c>
      <c r="H72" s="6">
        <f t="shared" si="1"/>
        <v>-2.3636363636363671E-2</v>
      </c>
      <c r="I72">
        <v>-2.5899999999999999E-2</v>
      </c>
    </row>
    <row r="73" spans="1:9" x14ac:dyDescent="0.25">
      <c r="A73" s="1">
        <v>40119</v>
      </c>
      <c r="B73">
        <v>19.05</v>
      </c>
      <c r="C73">
        <v>20.5</v>
      </c>
      <c r="D73">
        <v>18.309999999999999</v>
      </c>
      <c r="E73">
        <v>19.2</v>
      </c>
      <c r="F73">
        <v>61651500</v>
      </c>
      <c r="G73">
        <v>16.309999999999999</v>
      </c>
      <c r="H73" s="6">
        <f t="shared" si="1"/>
        <v>1.2414649286157622E-2</v>
      </c>
      <c r="I73">
        <v>5.5599999999999997E-2</v>
      </c>
    </row>
    <row r="74" spans="1:9" x14ac:dyDescent="0.25">
      <c r="A74" s="1">
        <v>40148</v>
      </c>
      <c r="B74">
        <v>19.46</v>
      </c>
      <c r="C74">
        <v>20.72</v>
      </c>
      <c r="D74">
        <v>19</v>
      </c>
      <c r="E74">
        <v>20.399999999999999</v>
      </c>
      <c r="F74">
        <v>48385600</v>
      </c>
      <c r="G74">
        <v>17.329999999999998</v>
      </c>
      <c r="H74" s="6">
        <f t="shared" si="1"/>
        <v>6.2538320049049648E-2</v>
      </c>
      <c r="I74">
        <v>2.75E-2</v>
      </c>
    </row>
    <row r="75" spans="1:9" x14ac:dyDescent="0.25">
      <c r="A75" s="1">
        <v>40182</v>
      </c>
      <c r="B75">
        <v>20.79</v>
      </c>
      <c r="C75">
        <v>21.55</v>
      </c>
      <c r="D75">
        <v>19.3</v>
      </c>
      <c r="E75">
        <v>19.399999999999999</v>
      </c>
      <c r="F75">
        <v>84480800</v>
      </c>
      <c r="G75">
        <v>16.48</v>
      </c>
      <c r="H75" s="6">
        <f t="shared" si="1"/>
        <v>-4.90478938257356E-2</v>
      </c>
      <c r="I75">
        <v>-3.3599999999999998E-2</v>
      </c>
    </row>
    <row r="76" spans="1:9" x14ac:dyDescent="0.25">
      <c r="A76" s="1">
        <v>40210</v>
      </c>
      <c r="B76">
        <v>19.47</v>
      </c>
      <c r="C76">
        <v>20.97</v>
      </c>
      <c r="D76">
        <v>18.95</v>
      </c>
      <c r="E76">
        <v>20.53</v>
      </c>
      <c r="F76">
        <v>61752000</v>
      </c>
      <c r="G76">
        <v>17.579999999999998</v>
      </c>
      <c r="H76" s="6">
        <f t="shared" si="1"/>
        <v>6.6747572815533854E-2</v>
      </c>
      <c r="I76">
        <v>3.4000000000000002E-2</v>
      </c>
    </row>
    <row r="77" spans="1:9" x14ac:dyDescent="0.25">
      <c r="A77" s="1">
        <v>40238</v>
      </c>
      <c r="B77">
        <v>20.68</v>
      </c>
      <c r="C77">
        <v>22.75</v>
      </c>
      <c r="D77">
        <v>20.260000000000002</v>
      </c>
      <c r="E77">
        <v>22.29</v>
      </c>
      <c r="F77">
        <v>58125200</v>
      </c>
      <c r="G77">
        <v>19.09</v>
      </c>
      <c r="H77" s="6">
        <f t="shared" si="1"/>
        <v>8.5893060295790774E-2</v>
      </c>
      <c r="I77">
        <v>6.3099999999999989E-2</v>
      </c>
    </row>
    <row r="78" spans="1:9" x14ac:dyDescent="0.25">
      <c r="A78" s="1">
        <v>40269</v>
      </c>
      <c r="B78">
        <v>22.4</v>
      </c>
      <c r="C78">
        <v>24.37</v>
      </c>
      <c r="D78">
        <v>22.16</v>
      </c>
      <c r="E78">
        <v>22.84</v>
      </c>
      <c r="F78">
        <v>77725800</v>
      </c>
      <c r="G78">
        <v>19.559999999999999</v>
      </c>
      <c r="H78" s="6">
        <f t="shared" si="1"/>
        <v>2.4620220010476632E-2</v>
      </c>
      <c r="I78">
        <v>0.02</v>
      </c>
    </row>
    <row r="79" spans="1:9" x14ac:dyDescent="0.25">
      <c r="A79" s="1">
        <v>40301</v>
      </c>
      <c r="B79">
        <v>22.98</v>
      </c>
      <c r="C79">
        <v>23.44</v>
      </c>
      <c r="D79">
        <v>19.899999999999999</v>
      </c>
      <c r="E79">
        <v>21.42</v>
      </c>
      <c r="F79">
        <v>95164100</v>
      </c>
      <c r="G79">
        <v>18.47</v>
      </c>
      <c r="H79" s="6">
        <f t="shared" si="1"/>
        <v>-5.5725971370143144E-2</v>
      </c>
      <c r="I79">
        <v>-7.8899999999999998E-2</v>
      </c>
    </row>
    <row r="80" spans="1:9" x14ac:dyDescent="0.25">
      <c r="A80" s="1">
        <v>40330</v>
      </c>
      <c r="B80">
        <v>21.3</v>
      </c>
      <c r="C80">
        <v>22</v>
      </c>
      <c r="D80">
        <v>19.399999999999999</v>
      </c>
      <c r="E80">
        <v>19.45</v>
      </c>
      <c r="F80">
        <v>64926400</v>
      </c>
      <c r="G80">
        <v>16.77</v>
      </c>
      <c r="H80" s="6">
        <f t="shared" si="1"/>
        <v>-9.2041147807254975E-2</v>
      </c>
      <c r="I80">
        <v>-5.5599999999999997E-2</v>
      </c>
    </row>
    <row r="81" spans="1:9" x14ac:dyDescent="0.25">
      <c r="A81" s="1">
        <v>40360</v>
      </c>
      <c r="B81">
        <v>19.43</v>
      </c>
      <c r="C81">
        <v>22.28</v>
      </c>
      <c r="D81">
        <v>18.96</v>
      </c>
      <c r="E81">
        <v>20.6</v>
      </c>
      <c r="F81">
        <v>79776000</v>
      </c>
      <c r="G81">
        <v>17.760000000000002</v>
      </c>
      <c r="H81" s="6">
        <f t="shared" si="1"/>
        <v>5.9033989266547529E-2</v>
      </c>
      <c r="I81">
        <v>6.93E-2</v>
      </c>
    </row>
    <row r="82" spans="1:9" x14ac:dyDescent="0.25">
      <c r="A82" s="1">
        <v>40392</v>
      </c>
      <c r="B82">
        <v>20.9</v>
      </c>
      <c r="C82">
        <v>21.28</v>
      </c>
      <c r="D82">
        <v>17.600000000000001</v>
      </c>
      <c r="E82">
        <v>17.670000000000002</v>
      </c>
      <c r="F82">
        <v>84245100</v>
      </c>
      <c r="G82">
        <v>15.35</v>
      </c>
      <c r="H82" s="6">
        <f t="shared" si="1"/>
        <v>-0.13569819819819828</v>
      </c>
      <c r="I82">
        <v>-4.7699999999999992E-2</v>
      </c>
    </row>
    <row r="83" spans="1:9" x14ac:dyDescent="0.25">
      <c r="A83" s="1">
        <v>40422</v>
      </c>
      <c r="B83">
        <v>17.940000000000001</v>
      </c>
      <c r="C83">
        <v>19.62</v>
      </c>
      <c r="D83">
        <v>17.75</v>
      </c>
      <c r="E83">
        <v>19.2</v>
      </c>
      <c r="F83">
        <v>67757300</v>
      </c>
      <c r="G83">
        <v>16.68</v>
      </c>
      <c r="H83" s="6">
        <f t="shared" si="1"/>
        <v>8.6644951140065152E-2</v>
      </c>
      <c r="I83">
        <v>9.5399999999999985E-2</v>
      </c>
    </row>
    <row r="84" spans="1:9" x14ac:dyDescent="0.25">
      <c r="A84" s="1">
        <v>40452</v>
      </c>
      <c r="B84">
        <v>19.47</v>
      </c>
      <c r="C84">
        <v>20.56</v>
      </c>
      <c r="D84">
        <v>18.77</v>
      </c>
      <c r="E84">
        <v>20.05</v>
      </c>
      <c r="F84">
        <v>69520500</v>
      </c>
      <c r="G84">
        <v>17.420000000000002</v>
      </c>
      <c r="H84" s="6">
        <f t="shared" si="1"/>
        <v>4.4364508393285491E-2</v>
      </c>
      <c r="I84">
        <v>3.8800000000000001E-2</v>
      </c>
    </row>
    <row r="85" spans="1:9" x14ac:dyDescent="0.25">
      <c r="A85" s="1">
        <v>40483</v>
      </c>
      <c r="B85">
        <v>20.350000000000001</v>
      </c>
      <c r="C85">
        <v>21.81</v>
      </c>
      <c r="D85">
        <v>20.22</v>
      </c>
      <c r="E85">
        <v>21.16</v>
      </c>
      <c r="F85">
        <v>56160100</v>
      </c>
      <c r="G85">
        <v>18.53</v>
      </c>
      <c r="H85" s="6">
        <f t="shared" si="1"/>
        <v>6.3719862227324869E-2</v>
      </c>
      <c r="I85">
        <v>6.0000000000000001E-3</v>
      </c>
    </row>
    <row r="86" spans="1:9" x14ac:dyDescent="0.25">
      <c r="A86" s="1">
        <v>40513</v>
      </c>
      <c r="B86">
        <v>21.46</v>
      </c>
      <c r="C86">
        <v>22.07</v>
      </c>
      <c r="D86">
        <v>20.65</v>
      </c>
      <c r="E86">
        <v>21.03</v>
      </c>
      <c r="F86">
        <v>42571100</v>
      </c>
      <c r="G86">
        <v>18.420000000000002</v>
      </c>
      <c r="H86" s="6">
        <f t="shared" si="1"/>
        <v>-5.9363194819211781E-3</v>
      </c>
      <c r="I86">
        <v>6.8199999999999997E-2</v>
      </c>
    </row>
    <row r="87" spans="1:9" x14ac:dyDescent="0.25">
      <c r="A87" s="1">
        <v>40546</v>
      </c>
      <c r="B87">
        <v>21.01</v>
      </c>
      <c r="C87">
        <v>21.94</v>
      </c>
      <c r="D87">
        <v>20.27</v>
      </c>
      <c r="E87">
        <v>21.46</v>
      </c>
      <c r="F87">
        <v>77014100</v>
      </c>
      <c r="G87">
        <v>18.79</v>
      </c>
      <c r="H87" s="6">
        <f t="shared" si="1"/>
        <v>2.008686210640594E-2</v>
      </c>
      <c r="I87">
        <v>1.9900000000000001E-2</v>
      </c>
    </row>
    <row r="88" spans="1:9" x14ac:dyDescent="0.25">
      <c r="A88" s="1">
        <v>40575</v>
      </c>
      <c r="B88">
        <v>21.49</v>
      </c>
      <c r="C88">
        <v>22.21</v>
      </c>
      <c r="D88">
        <v>21.01</v>
      </c>
      <c r="E88">
        <v>21.47</v>
      </c>
      <c r="F88">
        <v>56267700</v>
      </c>
      <c r="G88">
        <v>18.96</v>
      </c>
      <c r="H88" s="6">
        <f t="shared" si="1"/>
        <v>9.0473656200107354E-3</v>
      </c>
      <c r="I88">
        <v>3.49E-2</v>
      </c>
    </row>
    <row r="89" spans="1:9" x14ac:dyDescent="0.25">
      <c r="A89" s="1">
        <v>40603</v>
      </c>
      <c r="B89">
        <v>21.61</v>
      </c>
      <c r="C89">
        <v>22.08</v>
      </c>
      <c r="D89">
        <v>19.71</v>
      </c>
      <c r="E89">
        <v>20.18</v>
      </c>
      <c r="F89">
        <v>61648000</v>
      </c>
      <c r="G89">
        <v>17.82</v>
      </c>
      <c r="H89" s="6">
        <f t="shared" si="1"/>
        <v>-6.0126582278481042E-2</v>
      </c>
      <c r="I89">
        <v>4.5000000000000005E-3</v>
      </c>
    </row>
    <row r="90" spans="1:9" x14ac:dyDescent="0.25">
      <c r="A90" s="1">
        <v>40634</v>
      </c>
      <c r="B90">
        <v>20.38</v>
      </c>
      <c r="C90">
        <v>23.19</v>
      </c>
      <c r="D90">
        <v>19.36</v>
      </c>
      <c r="E90">
        <v>23.15</v>
      </c>
      <c r="F90">
        <v>80155100</v>
      </c>
      <c r="G90">
        <v>20.440000000000001</v>
      </c>
      <c r="H90" s="6">
        <f t="shared" si="1"/>
        <v>0.14702581369248041</v>
      </c>
      <c r="I90">
        <v>2.8999999999999998E-2</v>
      </c>
    </row>
    <row r="91" spans="1:9" x14ac:dyDescent="0.25">
      <c r="A91" s="1">
        <v>40665</v>
      </c>
      <c r="B91">
        <v>23.02</v>
      </c>
      <c r="C91">
        <v>23.96</v>
      </c>
      <c r="D91">
        <v>22.11</v>
      </c>
      <c r="E91">
        <v>22.51</v>
      </c>
      <c r="F91">
        <v>78241600</v>
      </c>
      <c r="G91">
        <v>20.03</v>
      </c>
      <c r="H91" s="6">
        <f t="shared" si="1"/>
        <v>-2.0058708414872804E-2</v>
      </c>
      <c r="I91">
        <v>-1.2699999999999999E-2</v>
      </c>
    </row>
    <row r="92" spans="1:9" x14ac:dyDescent="0.25">
      <c r="A92" s="1">
        <v>40695</v>
      </c>
      <c r="B92">
        <v>22.45</v>
      </c>
      <c r="C92">
        <v>22.48</v>
      </c>
      <c r="D92">
        <v>21</v>
      </c>
      <c r="E92">
        <v>22.16</v>
      </c>
      <c r="F92">
        <v>56253300</v>
      </c>
      <c r="G92">
        <v>19.72</v>
      </c>
      <c r="H92" s="6">
        <f t="shared" si="1"/>
        <v>-1.5476784822765963E-2</v>
      </c>
      <c r="I92">
        <v>-1.7500000000000002E-2</v>
      </c>
    </row>
    <row r="93" spans="1:9" x14ac:dyDescent="0.25">
      <c r="A93" s="1">
        <v>40725</v>
      </c>
      <c r="B93">
        <v>22.21</v>
      </c>
      <c r="C93">
        <v>23.39</v>
      </c>
      <c r="D93">
        <v>22.08</v>
      </c>
      <c r="E93">
        <v>22.33</v>
      </c>
      <c r="F93">
        <v>49860500</v>
      </c>
      <c r="G93">
        <v>19.87</v>
      </c>
      <c r="H93" s="6">
        <f t="shared" si="1"/>
        <v>7.6064908722110617E-3</v>
      </c>
      <c r="I93">
        <v>-2.3599999999999999E-2</v>
      </c>
    </row>
    <row r="94" spans="1:9" x14ac:dyDescent="0.25">
      <c r="A94" s="1">
        <v>40756</v>
      </c>
      <c r="B94">
        <v>22.57</v>
      </c>
      <c r="C94">
        <v>22.69</v>
      </c>
      <c r="D94">
        <v>19.16</v>
      </c>
      <c r="E94">
        <v>20.13</v>
      </c>
      <c r="F94">
        <v>69911100</v>
      </c>
      <c r="G94">
        <v>18.09</v>
      </c>
      <c r="H94" s="6">
        <f t="shared" si="1"/>
        <v>-8.9582284851535035E-2</v>
      </c>
      <c r="I94">
        <v>-5.9900000000000002E-2</v>
      </c>
    </row>
    <row r="95" spans="1:9" x14ac:dyDescent="0.25">
      <c r="A95" s="1">
        <v>40787</v>
      </c>
      <c r="B95">
        <v>20.28</v>
      </c>
      <c r="C95">
        <v>22.98</v>
      </c>
      <c r="D95">
        <v>19.16</v>
      </c>
      <c r="E95">
        <v>21.34</v>
      </c>
      <c r="F95">
        <v>66708800</v>
      </c>
      <c r="G95">
        <v>19.18</v>
      </c>
      <c r="H95" s="6">
        <f t="shared" si="1"/>
        <v>6.0254284134881139E-2</v>
      </c>
      <c r="I95">
        <v>-7.5899999999999995E-2</v>
      </c>
    </row>
    <row r="96" spans="1:9" x14ac:dyDescent="0.25">
      <c r="A96" s="1">
        <v>40819</v>
      </c>
      <c r="B96">
        <v>21.18</v>
      </c>
      <c r="C96">
        <v>25.2</v>
      </c>
      <c r="D96">
        <v>20.399999999999999</v>
      </c>
      <c r="E96">
        <v>24.54</v>
      </c>
      <c r="F96">
        <v>74602900</v>
      </c>
      <c r="G96">
        <v>22.05</v>
      </c>
      <c r="H96" s="6">
        <f t="shared" si="1"/>
        <v>0.14963503649635043</v>
      </c>
      <c r="I96">
        <v>0.11349999999999999</v>
      </c>
    </row>
    <row r="97" spans="1:9" x14ac:dyDescent="0.25">
      <c r="A97" s="1">
        <v>40848</v>
      </c>
      <c r="B97">
        <v>24.11</v>
      </c>
      <c r="C97">
        <v>25.5</v>
      </c>
      <c r="D97">
        <v>22.51</v>
      </c>
      <c r="E97">
        <v>24.91</v>
      </c>
      <c r="F97">
        <v>57645600</v>
      </c>
      <c r="G97">
        <v>22.59</v>
      </c>
      <c r="H97" s="6">
        <f t="shared" si="1"/>
        <v>2.4489795918367308E-2</v>
      </c>
      <c r="I97">
        <v>-2.8000000000000004E-3</v>
      </c>
    </row>
    <row r="98" spans="1:9" x14ac:dyDescent="0.25">
      <c r="A98" s="1">
        <v>40878</v>
      </c>
      <c r="B98">
        <v>24.87</v>
      </c>
      <c r="C98">
        <v>25.78</v>
      </c>
      <c r="D98">
        <v>23.05</v>
      </c>
      <c r="E98">
        <v>24.25</v>
      </c>
      <c r="F98">
        <v>48066900</v>
      </c>
      <c r="G98">
        <v>21.99</v>
      </c>
      <c r="H98" s="6">
        <f t="shared" si="1"/>
        <v>-2.6560424966799532E-2</v>
      </c>
      <c r="I98">
        <v>7.4000000000000003E-3</v>
      </c>
    </row>
    <row r="99" spans="1:9" x14ac:dyDescent="0.25">
      <c r="A99" s="1">
        <v>40911</v>
      </c>
      <c r="B99">
        <v>24.62</v>
      </c>
      <c r="C99">
        <v>27</v>
      </c>
      <c r="D99">
        <v>24.39</v>
      </c>
      <c r="E99">
        <v>26.42</v>
      </c>
      <c r="F99">
        <v>58261100</v>
      </c>
      <c r="G99">
        <v>23.95</v>
      </c>
      <c r="H99" s="6">
        <f t="shared" si="1"/>
        <v>8.9131423374261068E-2</v>
      </c>
      <c r="I99">
        <v>5.0499999999999996E-2</v>
      </c>
    </row>
    <row r="100" spans="1:9" x14ac:dyDescent="0.25">
      <c r="A100" s="1">
        <v>40940</v>
      </c>
      <c r="B100">
        <v>26.74</v>
      </c>
      <c r="C100">
        <v>27.5</v>
      </c>
      <c r="D100">
        <v>26.35</v>
      </c>
      <c r="E100">
        <v>26.88</v>
      </c>
      <c r="F100">
        <v>41241900</v>
      </c>
      <c r="G100">
        <v>24.57</v>
      </c>
      <c r="H100" s="6">
        <f t="shared" si="1"/>
        <v>2.5887265135699417E-2</v>
      </c>
      <c r="I100">
        <v>4.4199999999999996E-2</v>
      </c>
    </row>
    <row r="101" spans="1:9" x14ac:dyDescent="0.25">
      <c r="A101" s="1">
        <v>40969</v>
      </c>
      <c r="B101">
        <v>27.06</v>
      </c>
      <c r="C101">
        <v>28.45</v>
      </c>
      <c r="D101">
        <v>26.2</v>
      </c>
      <c r="E101">
        <v>28.12</v>
      </c>
      <c r="F101">
        <v>34980300</v>
      </c>
      <c r="G101">
        <v>25.7</v>
      </c>
      <c r="H101" s="6">
        <f t="shared" si="1"/>
        <v>4.5991045991045948E-2</v>
      </c>
      <c r="I101">
        <v>3.1099999999999999E-2</v>
      </c>
    </row>
    <row r="102" spans="1:9" x14ac:dyDescent="0.25">
      <c r="A102" s="1">
        <v>41001</v>
      </c>
      <c r="B102">
        <v>28.04</v>
      </c>
      <c r="C102">
        <v>28.78</v>
      </c>
      <c r="D102">
        <v>27.24</v>
      </c>
      <c r="E102">
        <v>28.4</v>
      </c>
      <c r="F102">
        <v>38833400</v>
      </c>
      <c r="G102">
        <v>25.96</v>
      </c>
      <c r="H102" s="6">
        <f t="shared" si="1"/>
        <v>1.0116731517509789E-2</v>
      </c>
      <c r="I102">
        <v>-8.5000000000000006E-3</v>
      </c>
    </row>
    <row r="103" spans="1:9" x14ac:dyDescent="0.25">
      <c r="A103" s="1">
        <v>41030</v>
      </c>
      <c r="B103">
        <v>28.47</v>
      </c>
      <c r="C103">
        <v>29.27</v>
      </c>
      <c r="D103">
        <v>24.92</v>
      </c>
      <c r="E103">
        <v>25.84</v>
      </c>
      <c r="F103">
        <v>41581800</v>
      </c>
      <c r="G103">
        <v>23.79</v>
      </c>
      <c r="H103" s="6">
        <f t="shared" si="1"/>
        <v>-8.3590138674884504E-2</v>
      </c>
      <c r="I103">
        <v>-6.1900000000000004E-2</v>
      </c>
    </row>
    <row r="104" spans="1:9" x14ac:dyDescent="0.25">
      <c r="A104" s="1">
        <v>41061</v>
      </c>
      <c r="B104">
        <v>25.4</v>
      </c>
      <c r="C104">
        <v>27.75</v>
      </c>
      <c r="D104">
        <v>24.84</v>
      </c>
      <c r="E104">
        <v>26.65</v>
      </c>
      <c r="F104">
        <v>39265400</v>
      </c>
      <c r="G104">
        <v>24.53</v>
      </c>
      <c r="H104" s="6">
        <f t="shared" si="1"/>
        <v>3.1105506515342666E-2</v>
      </c>
      <c r="I104">
        <v>3.8900000000000004E-2</v>
      </c>
    </row>
    <row r="105" spans="1:9" x14ac:dyDescent="0.25">
      <c r="A105" s="1">
        <v>41092</v>
      </c>
      <c r="B105">
        <v>26.51</v>
      </c>
      <c r="C105">
        <v>26.86</v>
      </c>
      <c r="D105">
        <v>24.68</v>
      </c>
      <c r="E105">
        <v>25.7</v>
      </c>
      <c r="F105">
        <v>37827200</v>
      </c>
      <c r="G105">
        <v>23.66</v>
      </c>
      <c r="H105" s="6">
        <f t="shared" si="1"/>
        <v>-3.5466775377089317E-2</v>
      </c>
      <c r="I105">
        <v>7.9000000000000008E-3</v>
      </c>
    </row>
    <row r="106" spans="1:9" x14ac:dyDescent="0.25">
      <c r="A106" s="1">
        <v>41122</v>
      </c>
      <c r="B106">
        <v>25.83</v>
      </c>
      <c r="C106">
        <v>26.9</v>
      </c>
      <c r="D106">
        <v>24.15</v>
      </c>
      <c r="E106">
        <v>24.83</v>
      </c>
      <c r="F106">
        <v>34657800</v>
      </c>
      <c r="G106">
        <v>23.06</v>
      </c>
      <c r="H106" s="6">
        <f t="shared" si="1"/>
        <v>-2.5359256128486957E-2</v>
      </c>
      <c r="I106">
        <v>2.5499999999999998E-2</v>
      </c>
    </row>
    <row r="107" spans="1:9" x14ac:dyDescent="0.25">
      <c r="A107" s="1">
        <v>41156</v>
      </c>
      <c r="B107">
        <v>25.03</v>
      </c>
      <c r="C107">
        <v>25.1</v>
      </c>
      <c r="D107">
        <v>22.48</v>
      </c>
      <c r="E107">
        <v>22.66</v>
      </c>
      <c r="F107">
        <v>51639800</v>
      </c>
      <c r="G107">
        <v>21.04</v>
      </c>
      <c r="H107" s="6">
        <f t="shared" si="1"/>
        <v>-8.7597571552471803E-2</v>
      </c>
      <c r="I107">
        <v>2.7300000000000001E-2</v>
      </c>
    </row>
    <row r="108" spans="1:9" x14ac:dyDescent="0.25">
      <c r="A108" s="1">
        <v>41183</v>
      </c>
      <c r="B108">
        <v>22.75</v>
      </c>
      <c r="C108">
        <v>23.17</v>
      </c>
      <c r="D108">
        <v>21.22</v>
      </c>
      <c r="E108">
        <v>21.63</v>
      </c>
      <c r="F108">
        <v>55078700</v>
      </c>
      <c r="G108">
        <v>20.09</v>
      </c>
      <c r="H108" s="6">
        <f t="shared" si="1"/>
        <v>-4.5152091254752821E-2</v>
      </c>
      <c r="I108">
        <v>-1.7600000000000001E-2</v>
      </c>
    </row>
    <row r="109" spans="1:9" x14ac:dyDescent="0.25">
      <c r="A109" s="1">
        <v>41214</v>
      </c>
      <c r="B109">
        <v>21.76</v>
      </c>
      <c r="C109">
        <v>22.54</v>
      </c>
      <c r="D109">
        <v>19.23</v>
      </c>
      <c r="E109">
        <v>19.57</v>
      </c>
      <c r="F109">
        <v>57594900</v>
      </c>
      <c r="G109">
        <v>18.36</v>
      </c>
      <c r="H109" s="6">
        <f t="shared" si="1"/>
        <v>-8.6112493777999025E-2</v>
      </c>
      <c r="I109">
        <v>7.8000000000000005E-3</v>
      </c>
    </row>
    <row r="110" spans="1:9" x14ac:dyDescent="0.25">
      <c r="A110" s="1">
        <v>41246</v>
      </c>
      <c r="B110">
        <v>19.88</v>
      </c>
      <c r="C110">
        <v>21.31</v>
      </c>
      <c r="D110">
        <v>19.5</v>
      </c>
      <c r="E110">
        <v>20.62</v>
      </c>
      <c r="F110">
        <v>42338800</v>
      </c>
      <c r="G110">
        <v>19.350000000000001</v>
      </c>
      <c r="H110" s="6">
        <f t="shared" si="1"/>
        <v>5.3921568627451087E-2</v>
      </c>
      <c r="I110">
        <v>1.18E-2</v>
      </c>
    </row>
    <row r="111" spans="1:9" x14ac:dyDescent="0.25">
      <c r="A111" s="1">
        <v>41276</v>
      </c>
      <c r="B111">
        <v>21.15</v>
      </c>
      <c r="C111">
        <v>23.06</v>
      </c>
      <c r="D111">
        <v>20.88</v>
      </c>
      <c r="E111">
        <v>21.04</v>
      </c>
      <c r="F111">
        <v>59850900</v>
      </c>
      <c r="G111">
        <v>19.739999999999998</v>
      </c>
      <c r="H111" s="6">
        <f t="shared" si="1"/>
        <v>2.0155038759689766E-2</v>
      </c>
      <c r="I111">
        <v>5.57E-2</v>
      </c>
    </row>
    <row r="112" spans="1:9" x14ac:dyDescent="0.25">
      <c r="A112" s="1">
        <v>41306</v>
      </c>
      <c r="B112">
        <v>21.19</v>
      </c>
      <c r="C112">
        <v>21.38</v>
      </c>
      <c r="D112">
        <v>20.100000000000001</v>
      </c>
      <c r="E112">
        <v>20.88</v>
      </c>
      <c r="F112">
        <v>38803600</v>
      </c>
      <c r="G112">
        <v>19.8</v>
      </c>
      <c r="H112" s="6">
        <f t="shared" si="1"/>
        <v>3.0395136778116655E-3</v>
      </c>
      <c r="I112">
        <v>1.29E-2</v>
      </c>
    </row>
    <row r="113" spans="1:9" x14ac:dyDescent="0.25">
      <c r="A113" s="1">
        <v>41334</v>
      </c>
      <c r="B113">
        <v>20.79</v>
      </c>
      <c r="C113">
        <v>22.04</v>
      </c>
      <c r="D113">
        <v>20.66</v>
      </c>
      <c r="E113">
        <v>21.84</v>
      </c>
      <c r="F113">
        <v>39456400</v>
      </c>
      <c r="G113">
        <v>20.71</v>
      </c>
      <c r="H113" s="6">
        <f t="shared" si="1"/>
        <v>4.5959595959595964E-2</v>
      </c>
      <c r="I113">
        <v>4.0300000000000002E-2</v>
      </c>
    </row>
    <row r="114" spans="1:9" x14ac:dyDescent="0.25">
      <c r="A114" s="1">
        <v>41365</v>
      </c>
      <c r="B114">
        <v>21.67</v>
      </c>
      <c r="C114">
        <v>24</v>
      </c>
      <c r="D114">
        <v>20.75</v>
      </c>
      <c r="E114">
        <v>23.95</v>
      </c>
      <c r="F114">
        <v>58788200</v>
      </c>
      <c r="G114">
        <v>22.71</v>
      </c>
      <c r="H114" s="6">
        <f t="shared" si="1"/>
        <v>9.6571704490584248E-2</v>
      </c>
      <c r="I114">
        <v>1.5600000000000001E-2</v>
      </c>
    </row>
    <row r="115" spans="1:9" x14ac:dyDescent="0.25">
      <c r="A115" s="1">
        <v>41395</v>
      </c>
      <c r="B115">
        <v>23.82</v>
      </c>
      <c r="C115">
        <v>24.71</v>
      </c>
      <c r="D115">
        <v>23.58</v>
      </c>
      <c r="E115">
        <v>24.28</v>
      </c>
      <c r="F115">
        <v>35811600</v>
      </c>
      <c r="G115">
        <v>23.24</v>
      </c>
      <c r="H115" s="6">
        <f t="shared" si="1"/>
        <v>2.3337736679876601E-2</v>
      </c>
      <c r="I115">
        <v>2.7999999999999997E-2</v>
      </c>
    </row>
    <row r="116" spans="1:9" x14ac:dyDescent="0.25">
      <c r="A116" s="1">
        <v>41428</v>
      </c>
      <c r="B116">
        <v>24.88</v>
      </c>
      <c r="C116">
        <v>25.98</v>
      </c>
      <c r="D116">
        <v>23.41</v>
      </c>
      <c r="E116">
        <v>24.23</v>
      </c>
      <c r="F116">
        <v>47550100</v>
      </c>
      <c r="G116">
        <v>23.19</v>
      </c>
      <c r="H116" s="6">
        <f t="shared" si="1"/>
        <v>-2.1514629948363668E-3</v>
      </c>
      <c r="I116">
        <v>-1.2E-2</v>
      </c>
    </row>
    <row r="117" spans="1:9" x14ac:dyDescent="0.25">
      <c r="A117" s="1">
        <v>41456</v>
      </c>
      <c r="B117">
        <v>24.35</v>
      </c>
      <c r="C117">
        <v>24.43</v>
      </c>
      <c r="D117">
        <v>22.63</v>
      </c>
      <c r="E117">
        <v>23.34</v>
      </c>
      <c r="F117">
        <v>47457300</v>
      </c>
      <c r="G117">
        <v>22.34</v>
      </c>
      <c r="H117" s="6">
        <f t="shared" si="1"/>
        <v>-3.6653730056058702E-2</v>
      </c>
      <c r="I117">
        <v>5.6500000000000002E-2</v>
      </c>
    </row>
    <row r="118" spans="1:9" x14ac:dyDescent="0.25">
      <c r="A118" s="1">
        <v>41487</v>
      </c>
      <c r="B118">
        <v>23.41</v>
      </c>
      <c r="C118">
        <v>23.49</v>
      </c>
      <c r="D118">
        <v>21.89</v>
      </c>
      <c r="E118">
        <v>21.98</v>
      </c>
      <c r="F118">
        <v>31040400</v>
      </c>
      <c r="G118">
        <v>21.25</v>
      </c>
      <c r="H118" s="6">
        <f t="shared" si="1"/>
        <v>-4.8791405550581909E-2</v>
      </c>
      <c r="I118">
        <v>-2.7099999999999999E-2</v>
      </c>
    </row>
    <row r="119" spans="1:9" x14ac:dyDescent="0.25">
      <c r="A119" s="1">
        <v>41520</v>
      </c>
      <c r="B119">
        <v>22.21</v>
      </c>
      <c r="C119">
        <v>24.09</v>
      </c>
      <c r="D119">
        <v>21.97</v>
      </c>
      <c r="E119">
        <v>22.92</v>
      </c>
      <c r="F119">
        <v>33902000</v>
      </c>
      <c r="G119">
        <v>22.15</v>
      </c>
      <c r="H119" s="6">
        <f t="shared" si="1"/>
        <v>4.2352941176470524E-2</v>
      </c>
      <c r="I119">
        <v>3.7699999999999997E-2</v>
      </c>
    </row>
    <row r="120" spans="1:9" x14ac:dyDescent="0.25">
      <c r="A120" s="1">
        <v>41548</v>
      </c>
      <c r="B120">
        <v>22.94</v>
      </c>
      <c r="C120">
        <v>24.73</v>
      </c>
      <c r="D120">
        <v>22.48</v>
      </c>
      <c r="E120">
        <v>24.47</v>
      </c>
      <c r="F120">
        <v>36038900</v>
      </c>
      <c r="G120">
        <v>23.65</v>
      </c>
      <c r="H120" s="6">
        <f t="shared" si="1"/>
        <v>6.772009029345373E-2</v>
      </c>
      <c r="I120">
        <v>4.1799999999999997E-2</v>
      </c>
    </row>
    <row r="121" spans="1:9" x14ac:dyDescent="0.25">
      <c r="A121" s="1">
        <v>41579</v>
      </c>
      <c r="B121">
        <v>24.51</v>
      </c>
      <c r="C121">
        <v>25.29</v>
      </c>
      <c r="D121">
        <v>23.5</v>
      </c>
      <c r="E121">
        <v>23.84</v>
      </c>
      <c r="F121">
        <v>30270100</v>
      </c>
      <c r="G121">
        <v>23.26</v>
      </c>
      <c r="H121" s="6">
        <f t="shared" si="1"/>
        <v>-1.6490486257927994E-2</v>
      </c>
      <c r="I121">
        <v>3.1200000000000002E-2</v>
      </c>
    </row>
    <row r="122" spans="1:9" x14ac:dyDescent="0.25">
      <c r="A122" s="1">
        <v>41610</v>
      </c>
      <c r="B122">
        <v>24</v>
      </c>
      <c r="C122">
        <v>26.04</v>
      </c>
      <c r="D122">
        <v>23.4</v>
      </c>
      <c r="E122">
        <v>25.96</v>
      </c>
      <c r="F122">
        <v>30349700</v>
      </c>
      <c r="G122">
        <v>25.33</v>
      </c>
      <c r="H122" s="6">
        <f t="shared" si="1"/>
        <v>8.8993981083404838E-2</v>
      </c>
      <c r="I122">
        <v>2.81E-2</v>
      </c>
    </row>
    <row r="123" spans="1:9" x14ac:dyDescent="0.25">
      <c r="A123" s="1">
        <v>41641</v>
      </c>
      <c r="B123">
        <v>25.78</v>
      </c>
      <c r="C123">
        <v>27.12</v>
      </c>
      <c r="D123">
        <v>24.4</v>
      </c>
      <c r="E123">
        <v>24.54</v>
      </c>
      <c r="F123">
        <v>41079800</v>
      </c>
      <c r="G123">
        <v>23.94</v>
      </c>
      <c r="H123" s="6">
        <f t="shared" si="1"/>
        <v>-5.4875641531780386E-2</v>
      </c>
      <c r="I123">
        <v>-3.32E-2</v>
      </c>
    </row>
    <row r="124" spans="1:9" x14ac:dyDescent="0.25">
      <c r="A124" s="1">
        <v>41673</v>
      </c>
      <c r="B124">
        <v>24.5</v>
      </c>
      <c r="C124">
        <v>24.98</v>
      </c>
      <c r="D124">
        <v>23.5</v>
      </c>
      <c r="E124">
        <v>24.76</v>
      </c>
      <c r="F124">
        <v>28122500</v>
      </c>
      <c r="G124">
        <v>24.39</v>
      </c>
      <c r="H124" s="6">
        <f t="shared" si="1"/>
        <v>1.8796992481202975E-2</v>
      </c>
      <c r="I124">
        <v>4.6500000000000007E-2</v>
      </c>
    </row>
    <row r="125" spans="1:9" x14ac:dyDescent="0.25">
      <c r="A125" s="1">
        <v>41701</v>
      </c>
      <c r="B125">
        <v>24.55</v>
      </c>
      <c r="C125">
        <v>26.06</v>
      </c>
      <c r="D125">
        <v>24.3</v>
      </c>
      <c r="E125">
        <v>25.81</v>
      </c>
      <c r="F125">
        <v>29355700</v>
      </c>
      <c r="G125">
        <v>25.42</v>
      </c>
      <c r="H125" s="6">
        <f t="shared" si="1"/>
        <v>4.2230422304223088E-2</v>
      </c>
      <c r="I125">
        <v>4.3E-3</v>
      </c>
    </row>
    <row r="126" spans="1:9" x14ac:dyDescent="0.25">
      <c r="A126" s="1">
        <v>41730</v>
      </c>
      <c r="B126">
        <v>25.8</v>
      </c>
      <c r="C126">
        <v>27.24</v>
      </c>
      <c r="D126">
        <v>25.64</v>
      </c>
      <c r="E126">
        <v>26.69</v>
      </c>
      <c r="F126">
        <v>36261100</v>
      </c>
      <c r="G126">
        <v>26.29</v>
      </c>
      <c r="H126" s="6">
        <f t="shared" si="1"/>
        <v>3.4225019669551431E-2</v>
      </c>
      <c r="I126">
        <v>-1.9E-3</v>
      </c>
    </row>
    <row r="127" spans="1:9" x14ac:dyDescent="0.25">
      <c r="A127" s="1">
        <v>41760</v>
      </c>
      <c r="B127">
        <v>26.51</v>
      </c>
      <c r="C127">
        <v>27.32</v>
      </c>
      <c r="D127">
        <v>25.74</v>
      </c>
      <c r="E127">
        <v>27.32</v>
      </c>
      <c r="F127">
        <v>25503800</v>
      </c>
      <c r="G127">
        <v>27.14</v>
      </c>
      <c r="H127" s="6">
        <f t="shared" si="1"/>
        <v>3.2331685051350381E-2</v>
      </c>
      <c r="I127">
        <v>2.06E-2</v>
      </c>
    </row>
    <row r="128" spans="1:9" x14ac:dyDescent="0.25">
      <c r="A128" s="1">
        <v>41792</v>
      </c>
      <c r="B128">
        <v>27.31</v>
      </c>
      <c r="C128">
        <v>31</v>
      </c>
      <c r="D128">
        <v>27.12</v>
      </c>
      <c r="E128">
        <v>30.9</v>
      </c>
      <c r="F128">
        <v>37281300</v>
      </c>
      <c r="G128">
        <v>30.7</v>
      </c>
      <c r="H128" s="6">
        <f t="shared" si="1"/>
        <v>0.13117170228445094</v>
      </c>
      <c r="I128">
        <v>2.6099999999999998E-2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8"/>
  <sheetViews>
    <sheetView showGridLines="0" topLeftCell="E1" workbookViewId="0">
      <selection activeCell="K1" sqref="K1:O3"/>
    </sheetView>
  </sheetViews>
  <sheetFormatPr defaultRowHeight="15" x14ac:dyDescent="0.25"/>
  <cols>
    <col min="1" max="1" width="9.7109375" bestFit="1" customWidth="1"/>
    <col min="13" max="13" width="18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</v>
      </c>
      <c r="K1" s="12"/>
      <c r="L1" s="12" t="s">
        <v>14</v>
      </c>
      <c r="M1" s="12" t="s">
        <v>15</v>
      </c>
      <c r="N1" s="12" t="s">
        <v>17</v>
      </c>
      <c r="O1" s="12" t="s">
        <v>49</v>
      </c>
    </row>
    <row r="2" spans="1:15" x14ac:dyDescent="0.25">
      <c r="A2" s="1">
        <v>37956</v>
      </c>
      <c r="B2">
        <v>96.23</v>
      </c>
      <c r="C2">
        <v>100.78</v>
      </c>
      <c r="D2">
        <v>95.73</v>
      </c>
      <c r="E2">
        <v>98.73</v>
      </c>
      <c r="F2">
        <v>3008200</v>
      </c>
      <c r="G2">
        <v>87.93</v>
      </c>
      <c r="K2" s="174" t="s">
        <v>9</v>
      </c>
      <c r="L2" s="174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9.9554795508392802E-3</v>
      </c>
    </row>
    <row r="3" spans="1:15" x14ac:dyDescent="0.25">
      <c r="A3" s="1">
        <v>37988</v>
      </c>
      <c r="B3">
        <v>98.8</v>
      </c>
      <c r="C3">
        <v>102.75</v>
      </c>
      <c r="D3">
        <v>96.15</v>
      </c>
      <c r="E3">
        <v>99.55</v>
      </c>
      <c r="F3">
        <v>4167700</v>
      </c>
      <c r="G3">
        <v>88.88</v>
      </c>
      <c r="H3" s="6">
        <f>(G3-G2)/G2</f>
        <v>1.0804048675082322E-2</v>
      </c>
      <c r="I3">
        <v>2.1499999999999998E-2</v>
      </c>
      <c r="K3" s="12" t="s">
        <v>16</v>
      </c>
      <c r="L3" s="12">
        <v>4.3518008370340304E-2</v>
      </c>
      <c r="M3" s="12">
        <v>4.3411771338616241E-2</v>
      </c>
      <c r="N3" s="12"/>
      <c r="O3" s="12">
        <f>_xlfn.STDEV.S(H3:H122)</f>
        <v>9.1205544783485901E-2</v>
      </c>
    </row>
    <row r="4" spans="1:15" x14ac:dyDescent="0.25">
      <c r="A4" s="1">
        <v>38019</v>
      </c>
      <c r="B4">
        <v>99.23</v>
      </c>
      <c r="C4">
        <v>108</v>
      </c>
      <c r="D4">
        <v>98.43</v>
      </c>
      <c r="E4">
        <v>105.87</v>
      </c>
      <c r="F4">
        <v>3433500</v>
      </c>
      <c r="G4">
        <v>94.52</v>
      </c>
      <c r="H4" s="6">
        <f t="shared" ref="H4:H67" si="0">(G4-G3)/G3</f>
        <v>6.3456345634563469E-2</v>
      </c>
      <c r="I4">
        <v>1.3999999999999999E-2</v>
      </c>
    </row>
    <row r="5" spans="1:15" x14ac:dyDescent="0.25">
      <c r="A5" s="1">
        <v>38047</v>
      </c>
      <c r="B5">
        <v>107.3</v>
      </c>
      <c r="C5">
        <v>109.29</v>
      </c>
      <c r="D5">
        <v>98.38</v>
      </c>
      <c r="E5">
        <v>104.35</v>
      </c>
      <c r="F5">
        <v>3870300</v>
      </c>
      <c r="G5">
        <v>93.16</v>
      </c>
      <c r="H5" s="6">
        <f t="shared" si="0"/>
        <v>-1.4388489208633087E-2</v>
      </c>
      <c r="I5">
        <v>-1.32E-2</v>
      </c>
      <c r="K5" t="s">
        <v>46</v>
      </c>
      <c r="L5">
        <f>(N2+L25*(L2))</f>
        <v>1.2725E-3</v>
      </c>
    </row>
    <row r="6" spans="1:15" x14ac:dyDescent="0.25">
      <c r="A6" s="1">
        <v>38078</v>
      </c>
      <c r="B6">
        <v>104.24</v>
      </c>
      <c r="C6">
        <v>107.5</v>
      </c>
      <c r="D6">
        <v>96.31</v>
      </c>
      <c r="E6">
        <v>96.75</v>
      </c>
      <c r="F6">
        <v>3389900</v>
      </c>
      <c r="G6">
        <v>86.59</v>
      </c>
      <c r="H6" s="6">
        <f t="shared" si="0"/>
        <v>-7.0523829969944107E-2</v>
      </c>
      <c r="I6">
        <v>-1.83E-2</v>
      </c>
      <c r="L6" s="2"/>
    </row>
    <row r="7" spans="1:15" x14ac:dyDescent="0.25">
      <c r="A7" s="1">
        <v>38110</v>
      </c>
      <c r="B7">
        <v>96.95</v>
      </c>
      <c r="C7">
        <v>98.5</v>
      </c>
      <c r="D7">
        <v>90.08</v>
      </c>
      <c r="E7">
        <v>93.91</v>
      </c>
      <c r="F7">
        <v>4582000</v>
      </c>
      <c r="G7">
        <v>84.05</v>
      </c>
      <c r="H7" s="6">
        <f t="shared" si="0"/>
        <v>-2.9333641298071443E-2</v>
      </c>
      <c r="I7">
        <v>1.1699999999999999E-2</v>
      </c>
    </row>
    <row r="8" spans="1:15" x14ac:dyDescent="0.25">
      <c r="A8" s="1">
        <v>38139</v>
      </c>
      <c r="B8">
        <v>93.8</v>
      </c>
      <c r="C8">
        <v>95.15</v>
      </c>
      <c r="D8">
        <v>87.68</v>
      </c>
      <c r="E8">
        <v>94.16</v>
      </c>
      <c r="F8">
        <v>4438700</v>
      </c>
      <c r="G8">
        <v>84.27</v>
      </c>
      <c r="H8" s="6">
        <f t="shared" si="0"/>
        <v>2.6174895895300283E-3</v>
      </c>
      <c r="I8">
        <v>1.8600000000000002E-2</v>
      </c>
    </row>
    <row r="9" spans="1:15" x14ac:dyDescent="0.25">
      <c r="A9" s="1">
        <v>38169</v>
      </c>
      <c r="B9">
        <v>94.17</v>
      </c>
      <c r="C9">
        <v>94.35</v>
      </c>
      <c r="D9">
        <v>85.72</v>
      </c>
      <c r="E9">
        <v>88.19</v>
      </c>
      <c r="F9">
        <v>3921300</v>
      </c>
      <c r="G9">
        <v>79.16</v>
      </c>
      <c r="H9" s="6">
        <f t="shared" si="0"/>
        <v>-6.0638424112970213E-2</v>
      </c>
      <c r="I9">
        <v>-4.0599999999999997E-2</v>
      </c>
    </row>
    <row r="10" spans="1:15" x14ac:dyDescent="0.25">
      <c r="A10" s="1">
        <v>38201</v>
      </c>
      <c r="B10">
        <v>87.78</v>
      </c>
      <c r="C10">
        <v>91.57</v>
      </c>
      <c r="D10">
        <v>83.29</v>
      </c>
      <c r="E10">
        <v>89.65</v>
      </c>
      <c r="F10">
        <v>3356400</v>
      </c>
      <c r="G10">
        <v>80.47</v>
      </c>
      <c r="H10" s="6">
        <f t="shared" si="0"/>
        <v>1.6548762001010641E-2</v>
      </c>
      <c r="I10">
        <v>8.0000000000000004E-4</v>
      </c>
    </row>
    <row r="11" spans="1:15" x14ac:dyDescent="0.25">
      <c r="A11" s="1">
        <v>38231</v>
      </c>
      <c r="B11">
        <v>89.85</v>
      </c>
      <c r="C11">
        <v>94.96</v>
      </c>
      <c r="D11">
        <v>88.89</v>
      </c>
      <c r="E11">
        <v>93.24</v>
      </c>
      <c r="F11">
        <v>3329400</v>
      </c>
      <c r="G11">
        <v>83.69</v>
      </c>
      <c r="H11" s="6">
        <f t="shared" si="0"/>
        <v>4.0014912389710437E-2</v>
      </c>
      <c r="I11">
        <v>1.6E-2</v>
      </c>
      <c r="K11" t="s">
        <v>19</v>
      </c>
    </row>
    <row r="12" spans="1:15" ht="15.75" thickBot="1" x14ac:dyDescent="0.3">
      <c r="A12" s="1">
        <v>38261</v>
      </c>
      <c r="B12">
        <v>93.46</v>
      </c>
      <c r="C12">
        <v>98.45</v>
      </c>
      <c r="D12">
        <v>90.74</v>
      </c>
      <c r="E12">
        <v>98.38</v>
      </c>
      <c r="F12">
        <v>3646900</v>
      </c>
      <c r="G12">
        <v>88.54</v>
      </c>
      <c r="H12" s="6">
        <f t="shared" si="0"/>
        <v>5.7951965587286519E-2</v>
      </c>
      <c r="I12">
        <v>1.43E-2</v>
      </c>
    </row>
    <row r="13" spans="1:15" x14ac:dyDescent="0.25">
      <c r="A13" s="1">
        <v>38292</v>
      </c>
      <c r="B13">
        <v>98.2</v>
      </c>
      <c r="C13">
        <v>105.59</v>
      </c>
      <c r="D13">
        <v>97.8</v>
      </c>
      <c r="E13">
        <v>104.76</v>
      </c>
      <c r="F13">
        <v>3357600</v>
      </c>
      <c r="G13">
        <v>94.28</v>
      </c>
      <c r="H13" s="6">
        <f t="shared" si="0"/>
        <v>6.4829455613282072E-2</v>
      </c>
      <c r="I13">
        <v>4.5400000000000003E-2</v>
      </c>
      <c r="K13" s="10" t="s">
        <v>20</v>
      </c>
      <c r="L13" s="10"/>
    </row>
    <row r="14" spans="1:15" x14ac:dyDescent="0.25">
      <c r="A14" s="1">
        <v>38322</v>
      </c>
      <c r="B14">
        <v>105.25</v>
      </c>
      <c r="C14">
        <v>110.88</v>
      </c>
      <c r="D14">
        <v>103</v>
      </c>
      <c r="E14">
        <v>104.04</v>
      </c>
      <c r="F14">
        <v>3544200</v>
      </c>
      <c r="G14">
        <v>93.63</v>
      </c>
      <c r="H14" s="6">
        <f t="shared" si="0"/>
        <v>-6.8943572337718043E-3</v>
      </c>
      <c r="I14">
        <v>3.4300000000000004E-2</v>
      </c>
      <c r="K14" s="7" t="s">
        <v>21</v>
      </c>
      <c r="L14" s="7">
        <v>0.67698914230586005</v>
      </c>
    </row>
    <row r="15" spans="1:15" x14ac:dyDescent="0.25">
      <c r="A15" s="1">
        <v>38355</v>
      </c>
      <c r="B15">
        <v>104.9</v>
      </c>
      <c r="C15">
        <v>107.97</v>
      </c>
      <c r="D15">
        <v>101.79</v>
      </c>
      <c r="E15">
        <v>107.85</v>
      </c>
      <c r="F15">
        <v>3918700</v>
      </c>
      <c r="G15">
        <v>97.3</v>
      </c>
      <c r="H15" s="6">
        <f t="shared" si="0"/>
        <v>3.9196838620100413E-2</v>
      </c>
      <c r="I15">
        <v>-2.76E-2</v>
      </c>
      <c r="K15" s="7" t="s">
        <v>22</v>
      </c>
      <c r="L15" s="7">
        <v>0.45831429880002406</v>
      </c>
    </row>
    <row r="16" spans="1:15" x14ac:dyDescent="0.25">
      <c r="A16" s="1">
        <v>38384</v>
      </c>
      <c r="B16">
        <v>107.65</v>
      </c>
      <c r="C16">
        <v>113.93</v>
      </c>
      <c r="D16">
        <v>107.3</v>
      </c>
      <c r="E16">
        <v>108.8</v>
      </c>
      <c r="F16">
        <v>3123500</v>
      </c>
      <c r="G16">
        <v>98.16</v>
      </c>
      <c r="H16" s="6">
        <f t="shared" si="0"/>
        <v>8.8386433710174669E-3</v>
      </c>
      <c r="I16">
        <v>1.89E-2</v>
      </c>
      <c r="K16" s="7" t="s">
        <v>23</v>
      </c>
      <c r="L16" s="7">
        <v>0.45372374201019378</v>
      </c>
    </row>
    <row r="17" spans="1:19" x14ac:dyDescent="0.25">
      <c r="A17" s="1">
        <v>38412</v>
      </c>
      <c r="B17">
        <v>108.39</v>
      </c>
      <c r="C17">
        <v>113.17</v>
      </c>
      <c r="D17">
        <v>107.5</v>
      </c>
      <c r="E17">
        <v>109.99</v>
      </c>
      <c r="F17">
        <v>3650600</v>
      </c>
      <c r="G17">
        <v>99.23</v>
      </c>
      <c r="H17" s="6">
        <f t="shared" si="0"/>
        <v>1.0900570497147591E-2</v>
      </c>
      <c r="I17">
        <v>-1.9699999999999999E-2</v>
      </c>
      <c r="K17" s="7" t="s">
        <v>24</v>
      </c>
      <c r="L17" s="7">
        <v>6.7410477691926346E-2</v>
      </c>
    </row>
    <row r="18" spans="1:19" ht="15.75" thickBot="1" x14ac:dyDescent="0.3">
      <c r="A18" s="1">
        <v>38443</v>
      </c>
      <c r="B18">
        <v>110.74</v>
      </c>
      <c r="C18">
        <v>114.25</v>
      </c>
      <c r="D18">
        <v>103.21</v>
      </c>
      <c r="E18">
        <v>106.79</v>
      </c>
      <c r="F18">
        <v>5073100</v>
      </c>
      <c r="G18">
        <v>96.57</v>
      </c>
      <c r="H18" s="6">
        <f t="shared" si="0"/>
        <v>-2.6806409352010587E-2</v>
      </c>
      <c r="I18">
        <v>-2.6099999999999998E-2</v>
      </c>
      <c r="K18" s="8" t="s">
        <v>25</v>
      </c>
      <c r="L18" s="8">
        <v>120</v>
      </c>
    </row>
    <row r="19" spans="1:19" x14ac:dyDescent="0.25">
      <c r="A19" s="1">
        <v>38474</v>
      </c>
      <c r="B19">
        <v>105.85</v>
      </c>
      <c r="C19">
        <v>107.29</v>
      </c>
      <c r="D19">
        <v>94.75</v>
      </c>
      <c r="E19">
        <v>97.5</v>
      </c>
      <c r="F19">
        <v>5941900</v>
      </c>
      <c r="G19">
        <v>88.17</v>
      </c>
      <c r="H19" s="6">
        <f t="shared" si="0"/>
        <v>-8.6983535259397241E-2</v>
      </c>
      <c r="I19">
        <v>3.6499999999999998E-2</v>
      </c>
    </row>
    <row r="20" spans="1:19" ht="15.75" thickBot="1" x14ac:dyDescent="0.3">
      <c r="A20" s="1">
        <v>38504</v>
      </c>
      <c r="B20">
        <v>97.4</v>
      </c>
      <c r="C20">
        <v>104.96</v>
      </c>
      <c r="D20">
        <v>96.43</v>
      </c>
      <c r="E20">
        <v>102.02</v>
      </c>
      <c r="F20">
        <v>4439400</v>
      </c>
      <c r="G20">
        <v>92.26</v>
      </c>
      <c r="H20" s="6">
        <f t="shared" si="0"/>
        <v>4.6387660201882765E-2</v>
      </c>
      <c r="I20">
        <v>5.6999999999999993E-3</v>
      </c>
      <c r="K20" t="s">
        <v>26</v>
      </c>
    </row>
    <row r="21" spans="1:19" x14ac:dyDescent="0.25">
      <c r="A21" s="1">
        <v>38534</v>
      </c>
      <c r="B21">
        <v>102.17</v>
      </c>
      <c r="C21">
        <v>109.98</v>
      </c>
      <c r="D21">
        <v>102.02</v>
      </c>
      <c r="E21">
        <v>107.48</v>
      </c>
      <c r="F21">
        <v>3275600</v>
      </c>
      <c r="G21">
        <v>97.42</v>
      </c>
      <c r="H21" s="6">
        <f t="shared" si="0"/>
        <v>5.5928896596574858E-2</v>
      </c>
      <c r="I21">
        <v>3.9199999999999999E-2</v>
      </c>
      <c r="K21" s="9"/>
      <c r="L21" s="9" t="s">
        <v>31</v>
      </c>
      <c r="M21" s="9" t="s">
        <v>32</v>
      </c>
      <c r="N21" s="9" t="s">
        <v>33</v>
      </c>
      <c r="O21" s="9" t="s">
        <v>34</v>
      </c>
      <c r="P21" s="9" t="s">
        <v>35</v>
      </c>
    </row>
    <row r="22" spans="1:19" x14ac:dyDescent="0.25">
      <c r="A22" s="1">
        <v>38565</v>
      </c>
      <c r="B22">
        <v>107.6</v>
      </c>
      <c r="C22">
        <v>114.87</v>
      </c>
      <c r="D22">
        <v>106.69</v>
      </c>
      <c r="E22">
        <v>111.18</v>
      </c>
      <c r="F22">
        <v>2677700</v>
      </c>
      <c r="G22">
        <v>100.77</v>
      </c>
      <c r="H22" s="6">
        <f t="shared" si="0"/>
        <v>3.4387189488811275E-2</v>
      </c>
      <c r="I22">
        <v>-1.2199999999999999E-2</v>
      </c>
      <c r="K22" s="7" t="s">
        <v>27</v>
      </c>
      <c r="L22" s="7">
        <v>1</v>
      </c>
      <c r="M22" s="7">
        <v>0.45368336119790564</v>
      </c>
      <c r="N22" s="7">
        <v>0.45368336119790564</v>
      </c>
      <c r="O22" s="7">
        <v>99.838498853853878</v>
      </c>
      <c r="P22" s="7">
        <v>2.0961068842419953E-17</v>
      </c>
    </row>
    <row r="23" spans="1:19" x14ac:dyDescent="0.25">
      <c r="A23" s="1">
        <v>38596</v>
      </c>
      <c r="B23">
        <v>111.7</v>
      </c>
      <c r="C23">
        <v>121.7</v>
      </c>
      <c r="D23">
        <v>111.6</v>
      </c>
      <c r="E23">
        <v>121.58</v>
      </c>
      <c r="F23">
        <v>3697700</v>
      </c>
      <c r="G23">
        <v>110.2</v>
      </c>
      <c r="H23" s="6">
        <f t="shared" si="0"/>
        <v>9.3579438324898359E-2</v>
      </c>
      <c r="I23">
        <v>4.8999999999999998E-3</v>
      </c>
      <c r="K23" s="7" t="s">
        <v>28</v>
      </c>
      <c r="L23" s="7">
        <v>118</v>
      </c>
      <c r="M23" s="7">
        <v>0.53621235531313649</v>
      </c>
      <c r="N23" s="7">
        <v>4.544172502653699E-3</v>
      </c>
      <c r="O23" s="7"/>
      <c r="P23" s="7"/>
    </row>
    <row r="24" spans="1:19" ht="15.75" thickBot="1" x14ac:dyDescent="0.3">
      <c r="A24" s="1">
        <v>38628</v>
      </c>
      <c r="B24">
        <v>121.29</v>
      </c>
      <c r="C24">
        <v>127.38</v>
      </c>
      <c r="D24">
        <v>110.23</v>
      </c>
      <c r="E24">
        <v>126.37</v>
      </c>
      <c r="F24">
        <v>5186400</v>
      </c>
      <c r="G24">
        <v>114.78</v>
      </c>
      <c r="H24" s="6">
        <f t="shared" si="0"/>
        <v>4.1560798548094358E-2</v>
      </c>
      <c r="I24">
        <v>-2.0199999999999999E-2</v>
      </c>
      <c r="K24" s="8" t="s">
        <v>29</v>
      </c>
      <c r="L24" s="8">
        <v>119</v>
      </c>
      <c r="M24" s="8">
        <v>0.98989571651104213</v>
      </c>
      <c r="N24" s="8"/>
      <c r="O24" s="8"/>
      <c r="P24" s="8"/>
    </row>
    <row r="25" spans="1:19" ht="15.75" thickBot="1" x14ac:dyDescent="0.3">
      <c r="A25" s="1">
        <v>38657</v>
      </c>
      <c r="B25">
        <v>126.7</v>
      </c>
      <c r="C25">
        <v>134.99</v>
      </c>
      <c r="D25">
        <v>124.8</v>
      </c>
      <c r="E25">
        <v>128.96</v>
      </c>
      <c r="F25">
        <v>3045900</v>
      </c>
      <c r="G25">
        <v>117.13</v>
      </c>
      <c r="H25" s="6">
        <f t="shared" si="0"/>
        <v>2.0473950165534015E-2</v>
      </c>
      <c r="I25">
        <v>3.61E-2</v>
      </c>
    </row>
    <row r="26" spans="1:19" x14ac:dyDescent="0.25">
      <c r="A26" s="1">
        <v>38687</v>
      </c>
      <c r="B26">
        <v>130.5</v>
      </c>
      <c r="C26">
        <v>134.16</v>
      </c>
      <c r="D26">
        <v>124.34</v>
      </c>
      <c r="E26">
        <v>127.71</v>
      </c>
      <c r="F26">
        <v>3048500</v>
      </c>
      <c r="G26">
        <v>116</v>
      </c>
      <c r="H26" s="6">
        <f t="shared" si="0"/>
        <v>-9.647400324425813E-3</v>
      </c>
      <c r="I26">
        <v>-2.5000000000000001E-3</v>
      </c>
      <c r="K26" s="9"/>
      <c r="L26" s="9" t="s">
        <v>36</v>
      </c>
      <c r="M26" s="9" t="s">
        <v>24</v>
      </c>
      <c r="N26" s="9" t="s">
        <v>37</v>
      </c>
      <c r="O26" s="9" t="s">
        <v>38</v>
      </c>
      <c r="P26" s="9" t="s">
        <v>39</v>
      </c>
      <c r="Q26" s="9" t="s">
        <v>40</v>
      </c>
      <c r="R26" s="9" t="s">
        <v>41</v>
      </c>
      <c r="S26" s="9" t="s">
        <v>42</v>
      </c>
    </row>
    <row r="27" spans="1:19" x14ac:dyDescent="0.25">
      <c r="A27" s="1">
        <v>38720</v>
      </c>
      <c r="B27">
        <v>126.7</v>
      </c>
      <c r="C27">
        <v>141.86000000000001</v>
      </c>
      <c r="D27">
        <v>124.23</v>
      </c>
      <c r="E27">
        <v>141.25</v>
      </c>
      <c r="F27">
        <v>4603800</v>
      </c>
      <c r="G27">
        <v>128.54</v>
      </c>
      <c r="H27" s="6">
        <f t="shared" si="0"/>
        <v>0.108103448275862</v>
      </c>
      <c r="I27">
        <v>3.04E-2</v>
      </c>
      <c r="K27" s="7" t="s">
        <v>30</v>
      </c>
      <c r="L27" s="7">
        <v>1.1551141118679321E-3</v>
      </c>
      <c r="M27" s="7">
        <v>6.2164154703011707E-3</v>
      </c>
      <c r="N27" s="7">
        <v>0.18581674879783566</v>
      </c>
      <c r="O27" s="7">
        <v>0.85290751392475572</v>
      </c>
      <c r="P27" s="7">
        <v>-1.1155080933920664E-2</v>
      </c>
      <c r="Q27" s="7">
        <v>1.3465309157656528E-2</v>
      </c>
      <c r="R27" s="7">
        <v>-1.1155080933920664E-2</v>
      </c>
      <c r="S27" s="7">
        <v>1.3465309157656528E-2</v>
      </c>
    </row>
    <row r="28" spans="1:19" ht="15.75" thickBot="1" x14ac:dyDescent="0.3">
      <c r="A28" s="1">
        <v>38749</v>
      </c>
      <c r="B28">
        <v>141.4</v>
      </c>
      <c r="C28">
        <v>146.35</v>
      </c>
      <c r="D28">
        <v>137.80000000000001</v>
      </c>
      <c r="E28">
        <v>141.29</v>
      </c>
      <c r="F28">
        <v>3546400</v>
      </c>
      <c r="G28">
        <v>128.57</v>
      </c>
      <c r="H28" s="6">
        <f t="shared" si="0"/>
        <v>2.3339038431617503E-4</v>
      </c>
      <c r="I28">
        <v>-3.0000000000000001E-3</v>
      </c>
      <c r="K28" s="8" t="s">
        <v>43</v>
      </c>
      <c r="L28" s="8">
        <v>1.4188416669038852</v>
      </c>
      <c r="M28" s="8">
        <v>0.14199887793178304</v>
      </c>
      <c r="N28" s="8">
        <v>9.9919216797297778</v>
      </c>
      <c r="O28" s="8">
        <v>2.0961068842419795E-17</v>
      </c>
      <c r="P28" s="8">
        <v>1.1376452295076751</v>
      </c>
      <c r="Q28" s="8">
        <v>1.7000381043000954</v>
      </c>
      <c r="R28" s="8">
        <v>1.1376452295076751</v>
      </c>
      <c r="S28" s="8">
        <v>1.7000381043000954</v>
      </c>
    </row>
    <row r="29" spans="1:19" x14ac:dyDescent="0.25">
      <c r="A29" s="1">
        <v>38777</v>
      </c>
      <c r="B29">
        <v>141.97999999999999</v>
      </c>
      <c r="C29">
        <v>159.63</v>
      </c>
      <c r="D29">
        <v>139.18</v>
      </c>
      <c r="E29">
        <v>156.96</v>
      </c>
      <c r="F29">
        <v>4676800</v>
      </c>
      <c r="G29">
        <v>142.83000000000001</v>
      </c>
      <c r="H29" s="6">
        <f t="shared" si="0"/>
        <v>0.11091234347048316</v>
      </c>
      <c r="I29">
        <v>1.46E-2</v>
      </c>
    </row>
    <row r="30" spans="1:19" x14ac:dyDescent="0.25">
      <c r="A30" s="1">
        <v>38810</v>
      </c>
      <c r="B30">
        <v>157.99</v>
      </c>
      <c r="C30">
        <v>169.31</v>
      </c>
      <c r="D30">
        <v>156.91999999999999</v>
      </c>
      <c r="E30">
        <v>160.29</v>
      </c>
      <c r="F30">
        <v>4390100</v>
      </c>
      <c r="G30">
        <v>146.16999999999999</v>
      </c>
      <c r="H30" s="6">
        <f t="shared" si="0"/>
        <v>2.3384443044178218E-2</v>
      </c>
      <c r="I30">
        <v>7.3000000000000001E-3</v>
      </c>
    </row>
    <row r="31" spans="1:19" x14ac:dyDescent="0.25">
      <c r="A31" s="1">
        <v>38838</v>
      </c>
      <c r="B31">
        <v>160.30000000000001</v>
      </c>
      <c r="C31">
        <v>166.55</v>
      </c>
      <c r="D31">
        <v>140.41999999999999</v>
      </c>
      <c r="E31">
        <v>150.94999999999999</v>
      </c>
      <c r="F31">
        <v>5216100</v>
      </c>
      <c r="G31">
        <v>137.65</v>
      </c>
      <c r="H31" s="6">
        <f t="shared" si="0"/>
        <v>-5.8288294451665751E-2</v>
      </c>
      <c r="I31">
        <v>-3.5699999999999996E-2</v>
      </c>
    </row>
    <row r="32" spans="1:19" x14ac:dyDescent="0.25">
      <c r="A32" s="1">
        <v>38869</v>
      </c>
      <c r="B32">
        <v>150.91999999999999</v>
      </c>
      <c r="C32">
        <v>157</v>
      </c>
      <c r="D32">
        <v>136.79</v>
      </c>
      <c r="E32">
        <v>150.43</v>
      </c>
      <c r="F32">
        <v>6599600</v>
      </c>
      <c r="G32">
        <v>137.16999999999999</v>
      </c>
      <c r="H32" s="6">
        <f t="shared" si="0"/>
        <v>-3.4871049763895252E-3</v>
      </c>
      <c r="I32">
        <v>-3.4999999999999996E-3</v>
      </c>
    </row>
    <row r="33" spans="1:9" x14ac:dyDescent="0.25">
      <c r="A33" s="1">
        <v>38901</v>
      </c>
      <c r="B33">
        <v>151.93</v>
      </c>
      <c r="C33">
        <v>153.72999999999999</v>
      </c>
      <c r="D33">
        <v>138.97</v>
      </c>
      <c r="E33">
        <v>152.75</v>
      </c>
      <c r="F33">
        <v>4677800</v>
      </c>
      <c r="G33">
        <v>139.63</v>
      </c>
      <c r="H33" s="6">
        <f t="shared" si="0"/>
        <v>1.7933950572282628E-2</v>
      </c>
      <c r="I33">
        <v>-7.8000000000000005E-3</v>
      </c>
    </row>
    <row r="34" spans="1:9" x14ac:dyDescent="0.25">
      <c r="A34" s="1">
        <v>38930</v>
      </c>
      <c r="B34">
        <v>151.63</v>
      </c>
      <c r="C34">
        <v>156.87</v>
      </c>
      <c r="D34">
        <v>145.66</v>
      </c>
      <c r="E34">
        <v>148.65</v>
      </c>
      <c r="F34">
        <v>3886000</v>
      </c>
      <c r="G34">
        <v>135.88</v>
      </c>
      <c r="H34" s="6">
        <f t="shared" si="0"/>
        <v>-2.6856692687817804E-2</v>
      </c>
      <c r="I34">
        <v>2.0299999999999999E-2</v>
      </c>
    </row>
    <row r="35" spans="1:9" x14ac:dyDescent="0.25">
      <c r="A35" s="1">
        <v>38961</v>
      </c>
      <c r="B35">
        <v>148.69999999999999</v>
      </c>
      <c r="C35">
        <v>171.15</v>
      </c>
      <c r="D35">
        <v>147.13</v>
      </c>
      <c r="E35">
        <v>169.17</v>
      </c>
      <c r="F35">
        <v>5499000</v>
      </c>
      <c r="G35">
        <v>154.63999999999999</v>
      </c>
      <c r="H35" s="6">
        <f t="shared" si="0"/>
        <v>0.13806299676184863</v>
      </c>
      <c r="I35">
        <v>1.84E-2</v>
      </c>
    </row>
    <row r="36" spans="1:9" x14ac:dyDescent="0.25">
      <c r="A36" s="1">
        <v>38992</v>
      </c>
      <c r="B36">
        <v>168.51</v>
      </c>
      <c r="C36">
        <v>193.6</v>
      </c>
      <c r="D36">
        <v>168.51</v>
      </c>
      <c r="E36">
        <v>189.79</v>
      </c>
      <c r="F36">
        <v>5615700</v>
      </c>
      <c r="G36">
        <v>173.82</v>
      </c>
      <c r="H36" s="6">
        <f t="shared" si="0"/>
        <v>0.1240300051733058</v>
      </c>
      <c r="I36">
        <v>3.2300000000000002E-2</v>
      </c>
    </row>
    <row r="37" spans="1:9" x14ac:dyDescent="0.25">
      <c r="A37" s="1">
        <v>39022</v>
      </c>
      <c r="B37">
        <v>191</v>
      </c>
      <c r="C37">
        <v>203.35</v>
      </c>
      <c r="D37">
        <v>182.7</v>
      </c>
      <c r="E37">
        <v>194.8</v>
      </c>
      <c r="F37">
        <v>4650900</v>
      </c>
      <c r="G37">
        <v>178.4</v>
      </c>
      <c r="H37" s="6">
        <f t="shared" si="0"/>
        <v>2.6349096766770295E-2</v>
      </c>
      <c r="I37">
        <v>1.7100000000000001E-2</v>
      </c>
    </row>
    <row r="38" spans="1:9" x14ac:dyDescent="0.25">
      <c r="A38" s="1">
        <v>39052</v>
      </c>
      <c r="B38">
        <v>195.7</v>
      </c>
      <c r="C38">
        <v>206.7</v>
      </c>
      <c r="D38">
        <v>191.52</v>
      </c>
      <c r="E38">
        <v>199.35</v>
      </c>
      <c r="F38">
        <v>4755300</v>
      </c>
      <c r="G38">
        <v>182.57</v>
      </c>
      <c r="H38" s="6">
        <f t="shared" si="0"/>
        <v>2.3374439461883337E-2</v>
      </c>
      <c r="I38">
        <v>8.6999999999999994E-3</v>
      </c>
    </row>
    <row r="39" spans="1:9" x14ac:dyDescent="0.25">
      <c r="A39" s="1">
        <v>39085</v>
      </c>
      <c r="B39">
        <v>200.6</v>
      </c>
      <c r="C39">
        <v>220.51</v>
      </c>
      <c r="D39">
        <v>197.82</v>
      </c>
      <c r="E39">
        <v>212.16</v>
      </c>
      <c r="F39">
        <v>6988700</v>
      </c>
      <c r="G39">
        <v>194.63</v>
      </c>
      <c r="H39" s="6">
        <f t="shared" si="0"/>
        <v>6.6056854904967974E-2</v>
      </c>
      <c r="I39">
        <v>1.3999999999999999E-2</v>
      </c>
    </row>
    <row r="40" spans="1:9" x14ac:dyDescent="0.25">
      <c r="A40" s="1">
        <v>39114</v>
      </c>
      <c r="B40">
        <v>213.44</v>
      </c>
      <c r="C40">
        <v>222.75</v>
      </c>
      <c r="D40">
        <v>194.65</v>
      </c>
      <c r="E40">
        <v>201.75</v>
      </c>
      <c r="F40">
        <v>7133200</v>
      </c>
      <c r="G40">
        <v>185.08</v>
      </c>
      <c r="H40" s="6">
        <f t="shared" si="0"/>
        <v>-4.906746133689556E-2</v>
      </c>
      <c r="I40">
        <v>-1.9599999999999999E-2</v>
      </c>
    </row>
    <row r="41" spans="1:9" x14ac:dyDescent="0.25">
      <c r="A41" s="1">
        <v>39142</v>
      </c>
      <c r="B41">
        <v>197.12</v>
      </c>
      <c r="C41">
        <v>212.22</v>
      </c>
      <c r="D41">
        <v>189.85</v>
      </c>
      <c r="E41">
        <v>206.63</v>
      </c>
      <c r="F41">
        <v>10574800</v>
      </c>
      <c r="G41">
        <v>189.56</v>
      </c>
      <c r="H41" s="6">
        <f t="shared" si="0"/>
        <v>2.4205748865355464E-2</v>
      </c>
      <c r="I41">
        <v>6.8000000000000005E-3</v>
      </c>
    </row>
    <row r="42" spans="1:9" x14ac:dyDescent="0.25">
      <c r="A42" s="1">
        <v>39174</v>
      </c>
      <c r="B42">
        <v>207.67</v>
      </c>
      <c r="C42">
        <v>226.61</v>
      </c>
      <c r="D42">
        <v>203.29</v>
      </c>
      <c r="E42">
        <v>218.61</v>
      </c>
      <c r="F42">
        <v>5813900</v>
      </c>
      <c r="G42">
        <v>200.87</v>
      </c>
      <c r="H42" s="6">
        <f t="shared" si="0"/>
        <v>5.9664486178518689E-2</v>
      </c>
      <c r="I42">
        <v>3.49E-2</v>
      </c>
    </row>
    <row r="43" spans="1:9" x14ac:dyDescent="0.25">
      <c r="A43" s="1">
        <v>39203</v>
      </c>
      <c r="B43">
        <v>219.08</v>
      </c>
      <c r="C43">
        <v>233.97</v>
      </c>
      <c r="D43">
        <v>215.35</v>
      </c>
      <c r="E43">
        <v>230.82</v>
      </c>
      <c r="F43">
        <v>5301200</v>
      </c>
      <c r="G43">
        <v>212.09</v>
      </c>
      <c r="H43" s="6">
        <f t="shared" si="0"/>
        <v>5.5857021954497925E-2</v>
      </c>
      <c r="I43">
        <v>3.2400000000000005E-2</v>
      </c>
    </row>
    <row r="44" spans="1:9" x14ac:dyDescent="0.25">
      <c r="A44" s="1">
        <v>39234</v>
      </c>
      <c r="B44">
        <v>232.08</v>
      </c>
      <c r="C44">
        <v>233.64</v>
      </c>
      <c r="D44">
        <v>212.56</v>
      </c>
      <c r="E44">
        <v>216.75</v>
      </c>
      <c r="F44">
        <v>7413100</v>
      </c>
      <c r="G44">
        <v>199.16</v>
      </c>
      <c r="H44" s="6">
        <f t="shared" si="0"/>
        <v>-6.0964684803621133E-2</v>
      </c>
      <c r="I44">
        <v>-1.9599999999999999E-2</v>
      </c>
    </row>
    <row r="45" spans="1:9" x14ac:dyDescent="0.25">
      <c r="A45" s="1">
        <v>39265</v>
      </c>
      <c r="B45">
        <v>217.5</v>
      </c>
      <c r="C45">
        <v>225.77</v>
      </c>
      <c r="D45">
        <v>187.25</v>
      </c>
      <c r="E45">
        <v>188.34</v>
      </c>
      <c r="F45">
        <v>10149400</v>
      </c>
      <c r="G45">
        <v>173.36</v>
      </c>
      <c r="H45" s="6">
        <f t="shared" si="0"/>
        <v>-0.12954408515766211</v>
      </c>
      <c r="I45">
        <v>-3.73E-2</v>
      </c>
    </row>
    <row r="46" spans="1:9" x14ac:dyDescent="0.25">
      <c r="A46" s="1">
        <v>39295</v>
      </c>
      <c r="B46">
        <v>187.03</v>
      </c>
      <c r="C46">
        <v>198.5</v>
      </c>
      <c r="D46">
        <v>157.38</v>
      </c>
      <c r="E46">
        <v>176.01</v>
      </c>
      <c r="F46">
        <v>17178100</v>
      </c>
      <c r="G46">
        <v>162.01</v>
      </c>
      <c r="H46" s="6">
        <f t="shared" si="0"/>
        <v>-6.5470696815874613E-2</v>
      </c>
      <c r="I46">
        <v>9.1999999999999998E-3</v>
      </c>
    </row>
    <row r="47" spans="1:9" x14ac:dyDescent="0.25">
      <c r="A47" s="1">
        <v>39329</v>
      </c>
      <c r="B47">
        <v>176.18</v>
      </c>
      <c r="C47">
        <v>218.67</v>
      </c>
      <c r="D47">
        <v>175</v>
      </c>
      <c r="E47">
        <v>216.74</v>
      </c>
      <c r="F47">
        <v>13227600</v>
      </c>
      <c r="G47">
        <v>199.51</v>
      </c>
      <c r="H47" s="6">
        <f t="shared" si="0"/>
        <v>0.23146719338312452</v>
      </c>
      <c r="I47">
        <v>3.2199999999999999E-2</v>
      </c>
    </row>
    <row r="48" spans="1:9" x14ac:dyDescent="0.25">
      <c r="A48" s="1">
        <v>39356</v>
      </c>
      <c r="B48">
        <v>215.41</v>
      </c>
      <c r="C48">
        <v>250.7</v>
      </c>
      <c r="D48">
        <v>213</v>
      </c>
      <c r="E48">
        <v>247.92</v>
      </c>
      <c r="F48">
        <v>10522400</v>
      </c>
      <c r="G48">
        <v>228.56</v>
      </c>
      <c r="H48" s="6">
        <f t="shared" si="0"/>
        <v>0.14560673650443592</v>
      </c>
      <c r="I48">
        <v>1.8000000000000002E-2</v>
      </c>
    </row>
    <row r="49" spans="1:9" x14ac:dyDescent="0.25">
      <c r="A49" s="1">
        <v>39387</v>
      </c>
      <c r="B49">
        <v>243.55</v>
      </c>
      <c r="C49">
        <v>244.41</v>
      </c>
      <c r="D49">
        <v>201.57</v>
      </c>
      <c r="E49">
        <v>226.64</v>
      </c>
      <c r="F49">
        <v>14586800</v>
      </c>
      <c r="G49">
        <v>208.94</v>
      </c>
      <c r="H49" s="6">
        <f t="shared" si="0"/>
        <v>-8.5841792089604504E-2</v>
      </c>
      <c r="I49">
        <v>-4.8300000000000003E-2</v>
      </c>
    </row>
    <row r="50" spans="1:9" x14ac:dyDescent="0.25">
      <c r="A50" s="1">
        <v>39419</v>
      </c>
      <c r="B50">
        <v>226.09</v>
      </c>
      <c r="C50">
        <v>229.35</v>
      </c>
      <c r="D50">
        <v>196.9</v>
      </c>
      <c r="E50">
        <v>215.05</v>
      </c>
      <c r="F50">
        <v>11004600</v>
      </c>
      <c r="G50">
        <v>198.26</v>
      </c>
      <c r="H50" s="6">
        <f t="shared" si="0"/>
        <v>-5.1115152675409239E-2</v>
      </c>
      <c r="I50">
        <v>-8.6999999999999994E-3</v>
      </c>
    </row>
    <row r="51" spans="1:9" x14ac:dyDescent="0.25">
      <c r="A51" s="1">
        <v>39449</v>
      </c>
      <c r="B51">
        <v>214.8</v>
      </c>
      <c r="C51">
        <v>215.05</v>
      </c>
      <c r="D51">
        <v>175.42</v>
      </c>
      <c r="E51">
        <v>199.55</v>
      </c>
      <c r="F51">
        <v>13735700</v>
      </c>
      <c r="G51">
        <v>184.29</v>
      </c>
      <c r="H51" s="6">
        <f t="shared" si="0"/>
        <v>-7.0463028346615553E-2</v>
      </c>
      <c r="I51">
        <v>-6.3600000000000004E-2</v>
      </c>
    </row>
    <row r="52" spans="1:9" x14ac:dyDescent="0.25">
      <c r="A52" s="1">
        <v>39479</v>
      </c>
      <c r="B52">
        <v>199.15</v>
      </c>
      <c r="C52">
        <v>208.78</v>
      </c>
      <c r="D52">
        <v>169</v>
      </c>
      <c r="E52">
        <v>169.63</v>
      </c>
      <c r="F52">
        <v>11909600</v>
      </c>
      <c r="G52">
        <v>156.66</v>
      </c>
      <c r="H52" s="6">
        <f t="shared" si="0"/>
        <v>-0.14992674588963045</v>
      </c>
      <c r="I52">
        <v>-3.0899999999999997E-2</v>
      </c>
    </row>
    <row r="53" spans="1:9" x14ac:dyDescent="0.25">
      <c r="A53" s="1">
        <v>39510</v>
      </c>
      <c r="B53">
        <v>169.29</v>
      </c>
      <c r="C53">
        <v>184.52</v>
      </c>
      <c r="D53">
        <v>140.27000000000001</v>
      </c>
      <c r="E53">
        <v>165.39</v>
      </c>
      <c r="F53">
        <v>18934700</v>
      </c>
      <c r="G53">
        <v>152.74</v>
      </c>
      <c r="H53" s="6">
        <f t="shared" si="0"/>
        <v>-2.5022341376228698E-2</v>
      </c>
      <c r="I53">
        <v>-9.300000000000001E-3</v>
      </c>
    </row>
    <row r="54" spans="1:9" x14ac:dyDescent="0.25">
      <c r="A54" s="1">
        <v>39539</v>
      </c>
      <c r="B54">
        <v>171.49</v>
      </c>
      <c r="C54">
        <v>194.93</v>
      </c>
      <c r="D54">
        <v>161.68</v>
      </c>
      <c r="E54">
        <v>191.37</v>
      </c>
      <c r="F54">
        <v>10782700</v>
      </c>
      <c r="G54">
        <v>177.07</v>
      </c>
      <c r="H54" s="6">
        <f t="shared" si="0"/>
        <v>0.15929029723713489</v>
      </c>
      <c r="I54">
        <v>4.5999999999999999E-2</v>
      </c>
    </row>
    <row r="55" spans="1:9" x14ac:dyDescent="0.25">
      <c r="A55" s="1">
        <v>39569</v>
      </c>
      <c r="B55">
        <v>191.77</v>
      </c>
      <c r="C55">
        <v>203.39</v>
      </c>
      <c r="D55">
        <v>170.8</v>
      </c>
      <c r="E55">
        <v>176.41</v>
      </c>
      <c r="F55">
        <v>7688500</v>
      </c>
      <c r="G55">
        <v>163.22</v>
      </c>
      <c r="H55" s="6">
        <f t="shared" si="0"/>
        <v>-7.8217654035127315E-2</v>
      </c>
      <c r="I55">
        <v>1.8600000000000002E-2</v>
      </c>
    </row>
    <row r="56" spans="1:9" x14ac:dyDescent="0.25">
      <c r="A56" s="1">
        <v>39601</v>
      </c>
      <c r="B56">
        <v>177</v>
      </c>
      <c r="C56">
        <v>187.01</v>
      </c>
      <c r="D56">
        <v>161.21</v>
      </c>
      <c r="E56">
        <v>174.9</v>
      </c>
      <c r="F56">
        <v>13237600</v>
      </c>
      <c r="G56">
        <v>161.83000000000001</v>
      </c>
      <c r="H56" s="6">
        <f t="shared" si="0"/>
        <v>-8.5161132214188594E-3</v>
      </c>
      <c r="I56">
        <v>-8.4399999999999989E-2</v>
      </c>
    </row>
    <row r="57" spans="1:9" x14ac:dyDescent="0.25">
      <c r="A57" s="1">
        <v>39630</v>
      </c>
      <c r="B57">
        <v>173.13</v>
      </c>
      <c r="C57">
        <v>190.04</v>
      </c>
      <c r="D57">
        <v>152.25</v>
      </c>
      <c r="E57">
        <v>184.04</v>
      </c>
      <c r="F57">
        <v>13996400</v>
      </c>
      <c r="G57">
        <v>170.62</v>
      </c>
      <c r="H57" s="6">
        <f t="shared" si="0"/>
        <v>5.4316257801396477E-2</v>
      </c>
      <c r="I57">
        <v>-7.7000000000000002E-3</v>
      </c>
    </row>
    <row r="58" spans="1:9" x14ac:dyDescent="0.25">
      <c r="A58" s="1">
        <v>39661</v>
      </c>
      <c r="B58">
        <v>185</v>
      </c>
      <c r="C58">
        <v>186</v>
      </c>
      <c r="D58">
        <v>152.59</v>
      </c>
      <c r="E58">
        <v>163.97</v>
      </c>
      <c r="F58">
        <v>8992900</v>
      </c>
      <c r="G58">
        <v>152.01</v>
      </c>
      <c r="H58" s="6">
        <f t="shared" si="0"/>
        <v>-0.10907279334192951</v>
      </c>
      <c r="I58">
        <v>1.5300000000000001E-2</v>
      </c>
    </row>
    <row r="59" spans="1:9" x14ac:dyDescent="0.25">
      <c r="A59" s="1">
        <v>39693</v>
      </c>
      <c r="B59">
        <v>167.5</v>
      </c>
      <c r="C59">
        <v>172.45</v>
      </c>
      <c r="D59">
        <v>86.31</v>
      </c>
      <c r="E59">
        <v>128</v>
      </c>
      <c r="F59">
        <v>30537000</v>
      </c>
      <c r="G59">
        <v>118.66</v>
      </c>
      <c r="H59" s="6">
        <f t="shared" si="0"/>
        <v>-0.21939346095651599</v>
      </c>
      <c r="I59">
        <v>-9.2399999999999996E-2</v>
      </c>
    </row>
    <row r="60" spans="1:9" x14ac:dyDescent="0.25">
      <c r="A60" s="1">
        <v>39722</v>
      </c>
      <c r="B60">
        <v>127.32</v>
      </c>
      <c r="C60">
        <v>142</v>
      </c>
      <c r="D60">
        <v>74</v>
      </c>
      <c r="E60">
        <v>92.5</v>
      </c>
      <c r="F60">
        <v>27238900</v>
      </c>
      <c r="G60">
        <v>86.01</v>
      </c>
      <c r="H60" s="6">
        <f t="shared" si="0"/>
        <v>-0.27515590763526032</v>
      </c>
      <c r="I60">
        <v>-0.17230000000000001</v>
      </c>
    </row>
    <row r="61" spans="1:9" x14ac:dyDescent="0.25">
      <c r="A61" s="1">
        <v>39755</v>
      </c>
      <c r="B61">
        <v>92</v>
      </c>
      <c r="C61">
        <v>95.25</v>
      </c>
      <c r="D61">
        <v>47.41</v>
      </c>
      <c r="E61">
        <v>78.989999999999995</v>
      </c>
      <c r="F61">
        <v>32088500</v>
      </c>
      <c r="G61">
        <v>73.45</v>
      </c>
      <c r="H61" s="6">
        <f t="shared" si="0"/>
        <v>-0.14602953144983144</v>
      </c>
      <c r="I61">
        <v>-7.8600000000000003E-2</v>
      </c>
    </row>
    <row r="62" spans="1:9" x14ac:dyDescent="0.25">
      <c r="A62" s="1">
        <v>39783</v>
      </c>
      <c r="B62">
        <v>75.8</v>
      </c>
      <c r="C62">
        <v>86.15</v>
      </c>
      <c r="D62">
        <v>60.22</v>
      </c>
      <c r="E62">
        <v>84.39</v>
      </c>
      <c r="F62">
        <v>19380300</v>
      </c>
      <c r="G62">
        <v>78.47</v>
      </c>
      <c r="H62" s="6">
        <f t="shared" si="0"/>
        <v>6.8345813478556783E-2</v>
      </c>
      <c r="I62">
        <v>1.7399999999999999E-2</v>
      </c>
    </row>
    <row r="63" spans="1:9" x14ac:dyDescent="0.25">
      <c r="A63" s="1">
        <v>39815</v>
      </c>
      <c r="B63">
        <v>84.02</v>
      </c>
      <c r="C63">
        <v>92.2</v>
      </c>
      <c r="D63">
        <v>59.13</v>
      </c>
      <c r="E63">
        <v>80.73</v>
      </c>
      <c r="F63">
        <v>22766000</v>
      </c>
      <c r="G63">
        <v>75.069999999999993</v>
      </c>
      <c r="H63" s="6">
        <f t="shared" si="0"/>
        <v>-4.3328660634637514E-2</v>
      </c>
      <c r="I63">
        <v>-8.1199999999999994E-2</v>
      </c>
    </row>
    <row r="64" spans="1:9" x14ac:dyDescent="0.25">
      <c r="A64" s="1">
        <v>39846</v>
      </c>
      <c r="B64">
        <v>78.78</v>
      </c>
      <c r="C64">
        <v>98.66</v>
      </c>
      <c r="D64">
        <v>78.569999999999993</v>
      </c>
      <c r="E64">
        <v>91.08</v>
      </c>
      <c r="F64">
        <v>28301500</v>
      </c>
      <c r="G64">
        <v>85.16</v>
      </c>
      <c r="H64" s="6">
        <f t="shared" si="0"/>
        <v>0.13440788597309183</v>
      </c>
      <c r="I64">
        <v>-0.10099999999999999</v>
      </c>
    </row>
    <row r="65" spans="1:9" x14ac:dyDescent="0.25">
      <c r="A65" s="1">
        <v>39874</v>
      </c>
      <c r="B65">
        <v>87.86</v>
      </c>
      <c r="C65">
        <v>115.65</v>
      </c>
      <c r="D65">
        <v>72.78</v>
      </c>
      <c r="E65">
        <v>106.02</v>
      </c>
      <c r="F65">
        <v>30198900</v>
      </c>
      <c r="G65">
        <v>99.12</v>
      </c>
      <c r="H65" s="6">
        <f t="shared" si="0"/>
        <v>0.16392672616251772</v>
      </c>
      <c r="I65">
        <v>8.9499999999999996E-2</v>
      </c>
    </row>
    <row r="66" spans="1:9" x14ac:dyDescent="0.25">
      <c r="A66" s="1">
        <v>39904</v>
      </c>
      <c r="B66">
        <v>104.1</v>
      </c>
      <c r="C66">
        <v>131.27000000000001</v>
      </c>
      <c r="D66">
        <v>103.94</v>
      </c>
      <c r="E66">
        <v>128.5</v>
      </c>
      <c r="F66">
        <v>28329800</v>
      </c>
      <c r="G66">
        <v>120.14</v>
      </c>
      <c r="H66" s="6">
        <f t="shared" si="0"/>
        <v>0.21206618240516539</v>
      </c>
      <c r="I66">
        <v>0.10189999999999999</v>
      </c>
    </row>
    <row r="67" spans="1:9" x14ac:dyDescent="0.25">
      <c r="A67" s="1">
        <v>39934</v>
      </c>
      <c r="B67">
        <v>127.9</v>
      </c>
      <c r="C67">
        <v>145.9</v>
      </c>
      <c r="D67">
        <v>126.16</v>
      </c>
      <c r="E67">
        <v>144.57</v>
      </c>
      <c r="F67">
        <v>18246900</v>
      </c>
      <c r="G67">
        <v>135.51</v>
      </c>
      <c r="H67" s="6">
        <f t="shared" si="0"/>
        <v>0.12793407691027128</v>
      </c>
      <c r="I67">
        <v>5.21E-2</v>
      </c>
    </row>
    <row r="68" spans="1:9" x14ac:dyDescent="0.25">
      <c r="A68" s="1">
        <v>39965</v>
      </c>
      <c r="B68">
        <v>145.80000000000001</v>
      </c>
      <c r="C68">
        <v>151.16999999999999</v>
      </c>
      <c r="D68">
        <v>137.01</v>
      </c>
      <c r="E68">
        <v>147.44</v>
      </c>
      <c r="F68">
        <v>12081600</v>
      </c>
      <c r="G68">
        <v>138.21</v>
      </c>
      <c r="H68" s="6">
        <f t="shared" ref="H68:H128" si="1">(G68-G67)/G67</f>
        <v>1.992472880230254E-2</v>
      </c>
      <c r="I68">
        <v>4.3E-3</v>
      </c>
    </row>
    <row r="69" spans="1:9" x14ac:dyDescent="0.25">
      <c r="A69" s="1">
        <v>39995</v>
      </c>
      <c r="B69">
        <v>147.59</v>
      </c>
      <c r="C69">
        <v>166.42</v>
      </c>
      <c r="D69">
        <v>135.22999999999999</v>
      </c>
      <c r="E69">
        <v>163.30000000000001</v>
      </c>
      <c r="F69">
        <v>12900900</v>
      </c>
      <c r="G69">
        <v>153.07</v>
      </c>
      <c r="H69" s="6">
        <f t="shared" si="1"/>
        <v>0.10751754576369282</v>
      </c>
      <c r="I69">
        <v>7.7199999999999991E-2</v>
      </c>
    </row>
    <row r="70" spans="1:9" x14ac:dyDescent="0.25">
      <c r="A70" s="1">
        <v>40028</v>
      </c>
      <c r="B70">
        <v>165.2</v>
      </c>
      <c r="C70">
        <v>170.94</v>
      </c>
      <c r="D70">
        <v>157.19999999999999</v>
      </c>
      <c r="E70">
        <v>165.46</v>
      </c>
      <c r="F70">
        <v>9275800</v>
      </c>
      <c r="G70">
        <v>155.43</v>
      </c>
      <c r="H70" s="6">
        <f t="shared" si="1"/>
        <v>1.5417782713791166E-2</v>
      </c>
      <c r="I70">
        <v>3.3300000000000003E-2</v>
      </c>
    </row>
    <row r="71" spans="1:9" x14ac:dyDescent="0.25">
      <c r="A71" s="1">
        <v>40057</v>
      </c>
      <c r="B71">
        <v>164.8</v>
      </c>
      <c r="C71">
        <v>188</v>
      </c>
      <c r="D71">
        <v>158.13999999999999</v>
      </c>
      <c r="E71">
        <v>184.35</v>
      </c>
      <c r="F71">
        <v>9998100</v>
      </c>
      <c r="G71">
        <v>173.18</v>
      </c>
      <c r="H71" s="6">
        <f t="shared" si="1"/>
        <v>0.11419931802097406</v>
      </c>
      <c r="I71">
        <v>4.0800000000000003E-2</v>
      </c>
    </row>
    <row r="72" spans="1:9" x14ac:dyDescent="0.25">
      <c r="A72" s="1">
        <v>40087</v>
      </c>
      <c r="B72">
        <v>184.01</v>
      </c>
      <c r="C72">
        <v>193.6</v>
      </c>
      <c r="D72">
        <v>169.68</v>
      </c>
      <c r="E72">
        <v>170.17</v>
      </c>
      <c r="F72">
        <v>11514400</v>
      </c>
      <c r="G72">
        <v>159.86000000000001</v>
      </c>
      <c r="H72" s="6">
        <f t="shared" si="1"/>
        <v>-7.6914193324864266E-2</v>
      </c>
      <c r="I72">
        <v>-2.5899999999999999E-2</v>
      </c>
    </row>
    <row r="73" spans="1:9" x14ac:dyDescent="0.25">
      <c r="A73" s="1">
        <v>40119</v>
      </c>
      <c r="B73">
        <v>171.59</v>
      </c>
      <c r="C73">
        <v>181.43</v>
      </c>
      <c r="D73">
        <v>163.22</v>
      </c>
      <c r="E73">
        <v>169.66</v>
      </c>
      <c r="F73">
        <v>9181500</v>
      </c>
      <c r="G73">
        <v>159.72</v>
      </c>
      <c r="H73" s="6">
        <f t="shared" si="1"/>
        <v>-8.757662955086624E-4</v>
      </c>
      <c r="I73">
        <v>5.5599999999999997E-2</v>
      </c>
    </row>
    <row r="74" spans="1:9" x14ac:dyDescent="0.25">
      <c r="A74" s="1">
        <v>40148</v>
      </c>
      <c r="B74">
        <v>171.25</v>
      </c>
      <c r="C74">
        <v>171.33</v>
      </c>
      <c r="D74">
        <v>160.19999999999999</v>
      </c>
      <c r="E74">
        <v>168.84</v>
      </c>
      <c r="F74">
        <v>7938900</v>
      </c>
      <c r="G74">
        <v>158.94999999999999</v>
      </c>
      <c r="H74" s="6">
        <f t="shared" si="1"/>
        <v>-4.8209366391185216E-3</v>
      </c>
      <c r="I74">
        <v>2.75E-2</v>
      </c>
    </row>
    <row r="75" spans="1:9" x14ac:dyDescent="0.25">
      <c r="A75" s="1">
        <v>40182</v>
      </c>
      <c r="B75">
        <v>170.05</v>
      </c>
      <c r="C75">
        <v>178.75</v>
      </c>
      <c r="D75">
        <v>147.81</v>
      </c>
      <c r="E75">
        <v>148.72</v>
      </c>
      <c r="F75">
        <v>15808600</v>
      </c>
      <c r="G75">
        <v>140</v>
      </c>
      <c r="H75" s="6">
        <f t="shared" si="1"/>
        <v>-0.11921988046555514</v>
      </c>
      <c r="I75">
        <v>-3.3599999999999998E-2</v>
      </c>
    </row>
    <row r="76" spans="1:9" x14ac:dyDescent="0.25">
      <c r="A76" s="1">
        <v>40210</v>
      </c>
      <c r="B76">
        <v>149.82</v>
      </c>
      <c r="C76">
        <v>160.21</v>
      </c>
      <c r="D76">
        <v>148.87</v>
      </c>
      <c r="E76">
        <v>156.35</v>
      </c>
      <c r="F76">
        <v>12620100</v>
      </c>
      <c r="G76">
        <v>147.52000000000001</v>
      </c>
      <c r="H76" s="6">
        <f t="shared" si="1"/>
        <v>5.3714285714285791E-2</v>
      </c>
      <c r="I76">
        <v>3.4000000000000002E-2</v>
      </c>
    </row>
    <row r="77" spans="1:9" x14ac:dyDescent="0.25">
      <c r="A77" s="1">
        <v>40238</v>
      </c>
      <c r="B77">
        <v>156.51</v>
      </c>
      <c r="C77">
        <v>178.73</v>
      </c>
      <c r="D77">
        <v>156.16999999999999</v>
      </c>
      <c r="E77">
        <v>170.63</v>
      </c>
      <c r="F77">
        <v>10809000</v>
      </c>
      <c r="G77">
        <v>160.99</v>
      </c>
      <c r="H77" s="6">
        <f t="shared" si="1"/>
        <v>9.1309652928416474E-2</v>
      </c>
      <c r="I77">
        <v>6.3099999999999989E-2</v>
      </c>
    </row>
    <row r="78" spans="1:9" x14ac:dyDescent="0.25">
      <c r="A78" s="1">
        <v>40269</v>
      </c>
      <c r="B78">
        <v>171.72</v>
      </c>
      <c r="C78">
        <v>186.41</v>
      </c>
      <c r="D78">
        <v>143.30000000000001</v>
      </c>
      <c r="E78">
        <v>145.19999999999999</v>
      </c>
      <c r="F78">
        <v>28878700</v>
      </c>
      <c r="G78">
        <v>137</v>
      </c>
      <c r="H78" s="6">
        <f t="shared" si="1"/>
        <v>-0.14901546679918012</v>
      </c>
      <c r="I78">
        <v>0.02</v>
      </c>
    </row>
    <row r="79" spans="1:9" x14ac:dyDescent="0.25">
      <c r="A79" s="1">
        <v>40301</v>
      </c>
      <c r="B79">
        <v>147.84</v>
      </c>
      <c r="C79">
        <v>152.35</v>
      </c>
      <c r="D79">
        <v>134.19999999999999</v>
      </c>
      <c r="E79">
        <v>144.26</v>
      </c>
      <c r="F79">
        <v>19071000</v>
      </c>
      <c r="G79">
        <v>136.44999999999999</v>
      </c>
      <c r="H79" s="6">
        <f t="shared" si="1"/>
        <v>-4.0145985401460688E-3</v>
      </c>
      <c r="I79">
        <v>-7.8899999999999998E-2</v>
      </c>
    </row>
    <row r="80" spans="1:9" x14ac:dyDescent="0.25">
      <c r="A80" s="1">
        <v>40330</v>
      </c>
      <c r="B80">
        <v>144.26</v>
      </c>
      <c r="C80">
        <v>146.4</v>
      </c>
      <c r="D80">
        <v>131.02000000000001</v>
      </c>
      <c r="E80">
        <v>131.27000000000001</v>
      </c>
      <c r="F80">
        <v>11005300</v>
      </c>
      <c r="G80">
        <v>124.16</v>
      </c>
      <c r="H80" s="6">
        <f t="shared" si="1"/>
        <v>-9.0069622572370778E-2</v>
      </c>
      <c r="I80">
        <v>-5.5599999999999997E-2</v>
      </c>
    </row>
    <row r="81" spans="1:9" x14ac:dyDescent="0.25">
      <c r="A81" s="1">
        <v>40360</v>
      </c>
      <c r="B81">
        <v>131.69</v>
      </c>
      <c r="C81">
        <v>153.41</v>
      </c>
      <c r="D81">
        <v>129.5</v>
      </c>
      <c r="E81">
        <v>150.82</v>
      </c>
      <c r="F81">
        <v>11327700</v>
      </c>
      <c r="G81">
        <v>142.66</v>
      </c>
      <c r="H81" s="6">
        <f t="shared" si="1"/>
        <v>0.14900128865979381</v>
      </c>
      <c r="I81">
        <v>6.93E-2</v>
      </c>
    </row>
    <row r="82" spans="1:9" x14ac:dyDescent="0.25">
      <c r="A82" s="1">
        <v>40392</v>
      </c>
      <c r="B82">
        <v>152.82</v>
      </c>
      <c r="C82">
        <v>157.25</v>
      </c>
      <c r="D82">
        <v>135.79</v>
      </c>
      <c r="E82">
        <v>136.93</v>
      </c>
      <c r="F82">
        <v>6478000</v>
      </c>
      <c r="G82">
        <v>129.84</v>
      </c>
      <c r="H82" s="6">
        <f t="shared" si="1"/>
        <v>-8.9864012337025054E-2</v>
      </c>
      <c r="I82">
        <v>-4.7699999999999992E-2</v>
      </c>
    </row>
    <row r="83" spans="1:9" x14ac:dyDescent="0.25">
      <c r="A83" s="1">
        <v>40422</v>
      </c>
      <c r="B83">
        <v>139.01</v>
      </c>
      <c r="C83">
        <v>154.69999999999999</v>
      </c>
      <c r="D83">
        <v>137.80000000000001</v>
      </c>
      <c r="E83">
        <v>144.58000000000001</v>
      </c>
      <c r="F83">
        <v>7002500</v>
      </c>
      <c r="G83">
        <v>137.1</v>
      </c>
      <c r="H83" s="6">
        <f t="shared" si="1"/>
        <v>5.5914972273567398E-2</v>
      </c>
      <c r="I83">
        <v>9.5399999999999985E-2</v>
      </c>
    </row>
    <row r="84" spans="1:9" x14ac:dyDescent="0.25">
      <c r="A84" s="1">
        <v>40452</v>
      </c>
      <c r="B84">
        <v>145.19999999999999</v>
      </c>
      <c r="C84">
        <v>163.79</v>
      </c>
      <c r="D84">
        <v>144.69999999999999</v>
      </c>
      <c r="E84">
        <v>161.13</v>
      </c>
      <c r="F84">
        <v>6960300</v>
      </c>
      <c r="G84">
        <v>152.79</v>
      </c>
      <c r="H84" s="6">
        <f t="shared" si="1"/>
        <v>0.11444201312910283</v>
      </c>
      <c r="I84">
        <v>3.8800000000000001E-2</v>
      </c>
    </row>
    <row r="85" spans="1:9" x14ac:dyDescent="0.25">
      <c r="A85" s="1">
        <v>40483</v>
      </c>
      <c r="B85">
        <v>161.77000000000001</v>
      </c>
      <c r="C85">
        <v>171.61</v>
      </c>
      <c r="D85">
        <v>156.13999999999999</v>
      </c>
      <c r="E85">
        <v>156.13999999999999</v>
      </c>
      <c r="F85">
        <v>5961700</v>
      </c>
      <c r="G85">
        <v>148.38</v>
      </c>
      <c r="H85" s="6">
        <f t="shared" si="1"/>
        <v>-2.886314549381502E-2</v>
      </c>
      <c r="I85">
        <v>6.0000000000000001E-3</v>
      </c>
    </row>
    <row r="86" spans="1:9" x14ac:dyDescent="0.25">
      <c r="A86" s="1">
        <v>40513</v>
      </c>
      <c r="B86">
        <v>158.44999999999999</v>
      </c>
      <c r="C86">
        <v>171.23</v>
      </c>
      <c r="D86">
        <v>157</v>
      </c>
      <c r="E86">
        <v>168.16</v>
      </c>
      <c r="F86">
        <v>4330900</v>
      </c>
      <c r="G86">
        <v>159.81</v>
      </c>
      <c r="H86" s="6">
        <f t="shared" si="1"/>
        <v>7.7031945006065555E-2</v>
      </c>
      <c r="I86">
        <v>6.8199999999999997E-2</v>
      </c>
    </row>
    <row r="87" spans="1:9" x14ac:dyDescent="0.25">
      <c r="A87" s="1">
        <v>40546</v>
      </c>
      <c r="B87">
        <v>170.55</v>
      </c>
      <c r="C87">
        <v>175.34</v>
      </c>
      <c r="D87">
        <v>160.12</v>
      </c>
      <c r="E87">
        <v>163.62</v>
      </c>
      <c r="F87">
        <v>6016300</v>
      </c>
      <c r="G87">
        <v>155.49</v>
      </c>
      <c r="H87" s="6">
        <f t="shared" si="1"/>
        <v>-2.7032100619485595E-2</v>
      </c>
      <c r="I87">
        <v>1.9900000000000001E-2</v>
      </c>
    </row>
    <row r="88" spans="1:9" x14ac:dyDescent="0.25">
      <c r="A88" s="1">
        <v>40575</v>
      </c>
      <c r="B88">
        <v>163.86</v>
      </c>
      <c r="C88">
        <v>169.9</v>
      </c>
      <c r="D88">
        <v>161.32</v>
      </c>
      <c r="E88">
        <v>163.78</v>
      </c>
      <c r="F88">
        <v>4590600</v>
      </c>
      <c r="G88">
        <v>155.97999999999999</v>
      </c>
      <c r="H88" s="6">
        <f t="shared" si="1"/>
        <v>3.1513280596821703E-3</v>
      </c>
      <c r="I88">
        <v>3.49E-2</v>
      </c>
    </row>
    <row r="89" spans="1:9" x14ac:dyDescent="0.25">
      <c r="A89" s="1">
        <v>40603</v>
      </c>
      <c r="B89">
        <v>163.55000000000001</v>
      </c>
      <c r="C89">
        <v>165.18</v>
      </c>
      <c r="D89">
        <v>153.26</v>
      </c>
      <c r="E89">
        <v>158.6</v>
      </c>
      <c r="F89">
        <v>5018000</v>
      </c>
      <c r="G89">
        <v>151.04</v>
      </c>
      <c r="H89" s="6">
        <f t="shared" si="1"/>
        <v>-3.167072701628413E-2</v>
      </c>
      <c r="I89">
        <v>4.5000000000000005E-3</v>
      </c>
    </row>
    <row r="90" spans="1:9" x14ac:dyDescent="0.25">
      <c r="A90" s="1">
        <v>40634</v>
      </c>
      <c r="B90">
        <v>159.77000000000001</v>
      </c>
      <c r="C90">
        <v>164.4</v>
      </c>
      <c r="D90">
        <v>149.55000000000001</v>
      </c>
      <c r="E90">
        <v>151.01</v>
      </c>
      <c r="F90">
        <v>5401400</v>
      </c>
      <c r="G90">
        <v>143.81</v>
      </c>
      <c r="H90" s="6">
        <f t="shared" si="1"/>
        <v>-4.7868114406779592E-2</v>
      </c>
      <c r="I90">
        <v>2.8999999999999998E-2</v>
      </c>
    </row>
    <row r="91" spans="1:9" x14ac:dyDescent="0.25">
      <c r="A91" s="1">
        <v>40665</v>
      </c>
      <c r="B91">
        <v>152.19999999999999</v>
      </c>
      <c r="C91">
        <v>153.07</v>
      </c>
      <c r="D91">
        <v>133.63999999999999</v>
      </c>
      <c r="E91">
        <v>140.72999999999999</v>
      </c>
      <c r="F91">
        <v>7225700</v>
      </c>
      <c r="G91">
        <v>134.37</v>
      </c>
      <c r="H91" s="6">
        <f t="shared" si="1"/>
        <v>-6.5642166747792205E-2</v>
      </c>
      <c r="I91">
        <v>-1.2699999999999999E-2</v>
      </c>
    </row>
    <row r="92" spans="1:9" x14ac:dyDescent="0.25">
      <c r="A92" s="1">
        <v>40695</v>
      </c>
      <c r="B92">
        <v>139.94999999999999</v>
      </c>
      <c r="C92">
        <v>140</v>
      </c>
      <c r="D92">
        <v>128.30000000000001</v>
      </c>
      <c r="E92">
        <v>133.09</v>
      </c>
      <c r="F92">
        <v>6398400</v>
      </c>
      <c r="G92">
        <v>127.07</v>
      </c>
      <c r="H92" s="6">
        <f t="shared" si="1"/>
        <v>-5.4327602887549384E-2</v>
      </c>
      <c r="I92">
        <v>-1.7500000000000002E-2</v>
      </c>
    </row>
    <row r="93" spans="1:9" x14ac:dyDescent="0.25">
      <c r="A93" s="1">
        <v>40725</v>
      </c>
      <c r="B93">
        <v>133.43</v>
      </c>
      <c r="C93">
        <v>139.25</v>
      </c>
      <c r="D93">
        <v>125.5</v>
      </c>
      <c r="E93">
        <v>134.97</v>
      </c>
      <c r="F93">
        <v>5932800</v>
      </c>
      <c r="G93">
        <v>128.87</v>
      </c>
      <c r="H93" s="6">
        <f t="shared" si="1"/>
        <v>1.4165420634296148E-2</v>
      </c>
      <c r="I93">
        <v>-2.3599999999999999E-2</v>
      </c>
    </row>
    <row r="94" spans="1:9" x14ac:dyDescent="0.25">
      <c r="A94" s="1">
        <v>40756</v>
      </c>
      <c r="B94">
        <v>136.91999999999999</v>
      </c>
      <c r="C94">
        <v>137.34</v>
      </c>
      <c r="D94">
        <v>103.16</v>
      </c>
      <c r="E94">
        <v>116.22</v>
      </c>
      <c r="F94">
        <v>10302900</v>
      </c>
      <c r="G94">
        <v>111.3</v>
      </c>
      <c r="H94" s="6">
        <f t="shared" si="1"/>
        <v>-0.13633894622487783</v>
      </c>
      <c r="I94">
        <v>-5.9900000000000002E-2</v>
      </c>
    </row>
    <row r="95" spans="1:9" x14ac:dyDescent="0.25">
      <c r="A95" s="1">
        <v>40787</v>
      </c>
      <c r="B95">
        <v>115.55</v>
      </c>
      <c r="C95">
        <v>115.55</v>
      </c>
      <c r="D95">
        <v>91.4</v>
      </c>
      <c r="E95">
        <v>94.55</v>
      </c>
      <c r="F95">
        <v>8216400</v>
      </c>
      <c r="G95">
        <v>90.55</v>
      </c>
      <c r="H95" s="6">
        <f t="shared" si="1"/>
        <v>-0.18643306379155436</v>
      </c>
      <c r="I95">
        <v>-7.5899999999999995E-2</v>
      </c>
    </row>
    <row r="96" spans="1:9" x14ac:dyDescent="0.25">
      <c r="A96" s="1">
        <v>40819</v>
      </c>
      <c r="B96">
        <v>93.74</v>
      </c>
      <c r="C96">
        <v>118.07</v>
      </c>
      <c r="D96">
        <v>84.27</v>
      </c>
      <c r="E96">
        <v>109.55</v>
      </c>
      <c r="F96">
        <v>8931200</v>
      </c>
      <c r="G96">
        <v>104.92</v>
      </c>
      <c r="H96" s="6">
        <f t="shared" si="1"/>
        <v>0.15869685256764224</v>
      </c>
      <c r="I96">
        <v>0.11349999999999999</v>
      </c>
    </row>
    <row r="97" spans="1:9" x14ac:dyDescent="0.25">
      <c r="A97" s="1">
        <v>40848</v>
      </c>
      <c r="B97">
        <v>103.49</v>
      </c>
      <c r="C97">
        <v>109.26</v>
      </c>
      <c r="D97">
        <v>87.6</v>
      </c>
      <c r="E97">
        <v>95.86</v>
      </c>
      <c r="F97">
        <v>7669700</v>
      </c>
      <c r="G97">
        <v>92.16</v>
      </c>
      <c r="H97" s="6">
        <f t="shared" si="1"/>
        <v>-0.12161646969119334</v>
      </c>
      <c r="I97">
        <v>-2.8000000000000004E-3</v>
      </c>
    </row>
    <row r="98" spans="1:9" x14ac:dyDescent="0.25">
      <c r="A98" s="1">
        <v>40878</v>
      </c>
      <c r="B98">
        <v>94.58</v>
      </c>
      <c r="C98">
        <v>106.1</v>
      </c>
      <c r="D98">
        <v>86.9</v>
      </c>
      <c r="E98">
        <v>90.43</v>
      </c>
      <c r="F98">
        <v>7752200</v>
      </c>
      <c r="G98">
        <v>86.94</v>
      </c>
      <c r="H98" s="6">
        <f t="shared" si="1"/>
        <v>-5.6640624999999993E-2</v>
      </c>
      <c r="I98">
        <v>7.4000000000000003E-3</v>
      </c>
    </row>
    <row r="99" spans="1:9" x14ac:dyDescent="0.25">
      <c r="A99" s="1">
        <v>40911</v>
      </c>
      <c r="B99">
        <v>92.97</v>
      </c>
      <c r="C99">
        <v>112.5</v>
      </c>
      <c r="D99">
        <v>92.42</v>
      </c>
      <c r="E99">
        <v>111.47</v>
      </c>
      <c r="F99">
        <v>8386700</v>
      </c>
      <c r="G99">
        <v>107.17</v>
      </c>
      <c r="H99" s="6">
        <f t="shared" si="1"/>
        <v>0.23268921095008058</v>
      </c>
      <c r="I99">
        <v>5.0499999999999996E-2</v>
      </c>
    </row>
    <row r="100" spans="1:9" x14ac:dyDescent="0.25">
      <c r="A100" s="1">
        <v>40940</v>
      </c>
      <c r="B100">
        <v>112.61</v>
      </c>
      <c r="C100">
        <v>118.66</v>
      </c>
      <c r="D100">
        <v>111.4</v>
      </c>
      <c r="E100">
        <v>115.14</v>
      </c>
      <c r="F100">
        <v>6055000</v>
      </c>
      <c r="G100">
        <v>111.03</v>
      </c>
      <c r="H100" s="6">
        <f t="shared" si="1"/>
        <v>3.6017542222636929E-2</v>
      </c>
      <c r="I100">
        <v>4.4199999999999996E-2</v>
      </c>
    </row>
    <row r="101" spans="1:9" x14ac:dyDescent="0.25">
      <c r="A101" s="1">
        <v>40969</v>
      </c>
      <c r="B101">
        <v>115.97</v>
      </c>
      <c r="C101">
        <v>128.72</v>
      </c>
      <c r="D101">
        <v>113.11</v>
      </c>
      <c r="E101">
        <v>124.37</v>
      </c>
      <c r="F101">
        <v>6969700</v>
      </c>
      <c r="G101">
        <v>119.93</v>
      </c>
      <c r="H101" s="6">
        <f t="shared" si="1"/>
        <v>8.0158515716473075E-2</v>
      </c>
      <c r="I101">
        <v>3.1099999999999999E-2</v>
      </c>
    </row>
    <row r="102" spans="1:9" x14ac:dyDescent="0.25">
      <c r="A102" s="1">
        <v>41001</v>
      </c>
      <c r="B102">
        <v>124.14</v>
      </c>
      <c r="C102">
        <v>125.54</v>
      </c>
      <c r="D102">
        <v>110.07</v>
      </c>
      <c r="E102">
        <v>115.15</v>
      </c>
      <c r="F102">
        <v>6123800</v>
      </c>
      <c r="G102">
        <v>111.04</v>
      </c>
      <c r="H102" s="6">
        <f t="shared" si="1"/>
        <v>-7.4126573834736934E-2</v>
      </c>
      <c r="I102">
        <v>-8.5000000000000006E-3</v>
      </c>
    </row>
    <row r="103" spans="1:9" x14ac:dyDescent="0.25">
      <c r="A103" s="1">
        <v>41030</v>
      </c>
      <c r="B103">
        <v>114.84</v>
      </c>
      <c r="C103">
        <v>116.48</v>
      </c>
      <c r="D103">
        <v>93.7</v>
      </c>
      <c r="E103">
        <v>95.7</v>
      </c>
      <c r="F103">
        <v>5725000</v>
      </c>
      <c r="G103">
        <v>92.72</v>
      </c>
      <c r="H103" s="6">
        <f t="shared" si="1"/>
        <v>-0.16498559077809805</v>
      </c>
      <c r="I103">
        <v>-6.1900000000000004E-2</v>
      </c>
    </row>
    <row r="104" spans="1:9" x14ac:dyDescent="0.25">
      <c r="A104" s="1">
        <v>41061</v>
      </c>
      <c r="B104">
        <v>94.07</v>
      </c>
      <c r="C104">
        <v>97.6</v>
      </c>
      <c r="D104">
        <v>90.43</v>
      </c>
      <c r="E104">
        <v>95.86</v>
      </c>
      <c r="F104">
        <v>5273400</v>
      </c>
      <c r="G104">
        <v>92.88</v>
      </c>
      <c r="H104" s="6">
        <f t="shared" si="1"/>
        <v>1.7256255392579442E-3</v>
      </c>
      <c r="I104">
        <v>3.8900000000000004E-2</v>
      </c>
    </row>
    <row r="105" spans="1:9" x14ac:dyDescent="0.25">
      <c r="A105" s="1">
        <v>41092</v>
      </c>
      <c r="B105">
        <v>96.56</v>
      </c>
      <c r="C105">
        <v>102.18</v>
      </c>
      <c r="D105">
        <v>91.15</v>
      </c>
      <c r="E105">
        <v>100.9</v>
      </c>
      <c r="F105">
        <v>4769600</v>
      </c>
      <c r="G105">
        <v>97.76</v>
      </c>
      <c r="H105" s="6">
        <f t="shared" si="1"/>
        <v>5.2540913006029394E-2</v>
      </c>
      <c r="I105">
        <v>7.9000000000000008E-3</v>
      </c>
    </row>
    <row r="106" spans="1:9" x14ac:dyDescent="0.25">
      <c r="A106" s="1">
        <v>41122</v>
      </c>
      <c r="B106">
        <v>101.27</v>
      </c>
      <c r="C106">
        <v>107.34</v>
      </c>
      <c r="D106">
        <v>96.72</v>
      </c>
      <c r="E106">
        <v>105.72</v>
      </c>
      <c r="F106">
        <v>3224300</v>
      </c>
      <c r="G106">
        <v>102.88</v>
      </c>
      <c r="H106" s="6">
        <f t="shared" si="1"/>
        <v>5.2373158756137378E-2</v>
      </c>
      <c r="I106">
        <v>2.5499999999999998E-2</v>
      </c>
    </row>
    <row r="107" spans="1:9" x14ac:dyDescent="0.25">
      <c r="A107" s="1">
        <v>41156</v>
      </c>
      <c r="B107">
        <v>105.55</v>
      </c>
      <c r="C107">
        <v>122.6</v>
      </c>
      <c r="D107">
        <v>105.54</v>
      </c>
      <c r="E107">
        <v>113.68</v>
      </c>
      <c r="F107">
        <v>4989900</v>
      </c>
      <c r="G107">
        <v>110.63</v>
      </c>
      <c r="H107" s="6">
        <f t="shared" si="1"/>
        <v>7.5330482115085542E-2</v>
      </c>
      <c r="I107">
        <v>2.7300000000000001E-2</v>
      </c>
    </row>
    <row r="108" spans="1:9" x14ac:dyDescent="0.25">
      <c r="A108" s="1">
        <v>41183</v>
      </c>
      <c r="B108">
        <v>116.67</v>
      </c>
      <c r="C108">
        <v>126.48</v>
      </c>
      <c r="D108">
        <v>116.22</v>
      </c>
      <c r="E108">
        <v>122.39</v>
      </c>
      <c r="F108">
        <v>4752100</v>
      </c>
      <c r="G108">
        <v>119.11</v>
      </c>
      <c r="H108" s="6">
        <f t="shared" si="1"/>
        <v>7.6651902738859301E-2</v>
      </c>
      <c r="I108">
        <v>-1.7600000000000001E-2</v>
      </c>
    </row>
    <row r="109" spans="1:9" x14ac:dyDescent="0.25">
      <c r="A109" s="1">
        <v>41214</v>
      </c>
      <c r="B109">
        <v>122.82</v>
      </c>
      <c r="C109">
        <v>126.73</v>
      </c>
      <c r="D109">
        <v>113.84</v>
      </c>
      <c r="E109">
        <v>117.79</v>
      </c>
      <c r="F109">
        <v>3939800</v>
      </c>
      <c r="G109">
        <v>115.12</v>
      </c>
      <c r="H109" s="6">
        <f t="shared" si="1"/>
        <v>-3.3498446813869487E-2</v>
      </c>
      <c r="I109">
        <v>7.8000000000000005E-3</v>
      </c>
    </row>
    <row r="110" spans="1:9" x14ac:dyDescent="0.25">
      <c r="A110" s="1">
        <v>41246</v>
      </c>
      <c r="B110">
        <v>118.42</v>
      </c>
      <c r="C110">
        <v>129.72</v>
      </c>
      <c r="D110">
        <v>115.62</v>
      </c>
      <c r="E110">
        <v>127.56</v>
      </c>
      <c r="F110">
        <v>4200100</v>
      </c>
      <c r="G110">
        <v>124.66</v>
      </c>
      <c r="H110" s="6">
        <f t="shared" si="1"/>
        <v>8.2870048644892211E-2</v>
      </c>
      <c r="I110">
        <v>1.18E-2</v>
      </c>
    </row>
    <row r="111" spans="1:9" x14ac:dyDescent="0.25">
      <c r="A111" s="1">
        <v>41276</v>
      </c>
      <c r="B111">
        <v>131.30000000000001</v>
      </c>
      <c r="C111">
        <v>148</v>
      </c>
      <c r="D111">
        <v>129.62</v>
      </c>
      <c r="E111">
        <v>147.86000000000001</v>
      </c>
      <c r="F111">
        <v>4885400</v>
      </c>
      <c r="G111">
        <v>144.5</v>
      </c>
      <c r="H111" s="6">
        <f t="shared" si="1"/>
        <v>0.15915289587678488</v>
      </c>
      <c r="I111">
        <v>5.57E-2</v>
      </c>
    </row>
    <row r="112" spans="1:9" x14ac:dyDescent="0.25">
      <c r="A112" s="1">
        <v>41306</v>
      </c>
      <c r="B112">
        <v>148.51</v>
      </c>
      <c r="C112">
        <v>159</v>
      </c>
      <c r="D112">
        <v>146.62</v>
      </c>
      <c r="E112">
        <v>149.76</v>
      </c>
      <c r="F112">
        <v>5128200</v>
      </c>
      <c r="G112">
        <v>146.86000000000001</v>
      </c>
      <c r="H112" s="6">
        <f t="shared" si="1"/>
        <v>1.6332179930795943E-2</v>
      </c>
      <c r="I112">
        <v>1.29E-2</v>
      </c>
    </row>
    <row r="113" spans="1:9" x14ac:dyDescent="0.25">
      <c r="A113" s="1">
        <v>41334</v>
      </c>
      <c r="B113">
        <v>148.12</v>
      </c>
      <c r="C113">
        <v>157.19</v>
      </c>
      <c r="D113">
        <v>144.68</v>
      </c>
      <c r="E113">
        <v>147.15</v>
      </c>
      <c r="F113">
        <v>4327800</v>
      </c>
      <c r="G113">
        <v>144.30000000000001</v>
      </c>
      <c r="H113" s="6">
        <f t="shared" si="1"/>
        <v>-1.7431567479231934E-2</v>
      </c>
      <c r="I113">
        <v>4.0300000000000002E-2</v>
      </c>
    </row>
    <row r="114" spans="1:9" x14ac:dyDescent="0.25">
      <c r="A114" s="1">
        <v>41365</v>
      </c>
      <c r="B114">
        <v>146.66999999999999</v>
      </c>
      <c r="C114">
        <v>151.44999999999999</v>
      </c>
      <c r="D114">
        <v>137.29</v>
      </c>
      <c r="E114">
        <v>146.07</v>
      </c>
      <c r="F114">
        <v>3836500</v>
      </c>
      <c r="G114">
        <v>143.24</v>
      </c>
      <c r="H114" s="6">
        <f t="shared" si="1"/>
        <v>-7.3458073458073612E-3</v>
      </c>
      <c r="I114">
        <v>1.5600000000000001E-2</v>
      </c>
    </row>
    <row r="115" spans="1:9" x14ac:dyDescent="0.25">
      <c r="A115" s="1">
        <v>41395</v>
      </c>
      <c r="B115">
        <v>145.83000000000001</v>
      </c>
      <c r="C115">
        <v>165.83</v>
      </c>
      <c r="D115">
        <v>140.38999999999999</v>
      </c>
      <c r="E115">
        <v>162.08000000000001</v>
      </c>
      <c r="F115">
        <v>4267500</v>
      </c>
      <c r="G115">
        <v>159.44</v>
      </c>
      <c r="H115" s="6">
        <f t="shared" si="1"/>
        <v>0.11309690030717667</v>
      </c>
      <c r="I115">
        <v>2.7999999999999997E-2</v>
      </c>
    </row>
    <row r="116" spans="1:9" x14ac:dyDescent="0.25">
      <c r="A116" s="1">
        <v>41428</v>
      </c>
      <c r="B116">
        <v>161.56</v>
      </c>
      <c r="C116">
        <v>168.2</v>
      </c>
      <c r="D116">
        <v>148.71</v>
      </c>
      <c r="E116">
        <v>151.25</v>
      </c>
      <c r="F116">
        <v>3951600</v>
      </c>
      <c r="G116">
        <v>148.79</v>
      </c>
      <c r="H116" s="6">
        <f t="shared" si="1"/>
        <v>-6.6796287004515842E-2</v>
      </c>
      <c r="I116">
        <v>-1.2E-2</v>
      </c>
    </row>
    <row r="117" spans="1:9" x14ac:dyDescent="0.25">
      <c r="A117" s="1">
        <v>41456</v>
      </c>
      <c r="B117">
        <v>152.78</v>
      </c>
      <c r="C117">
        <v>167.41</v>
      </c>
      <c r="D117">
        <v>149.28</v>
      </c>
      <c r="E117">
        <v>164.03</v>
      </c>
      <c r="F117">
        <v>3136100</v>
      </c>
      <c r="G117">
        <v>161.36000000000001</v>
      </c>
      <c r="H117" s="6">
        <f t="shared" si="1"/>
        <v>8.4481483970697102E-2</v>
      </c>
      <c r="I117">
        <v>5.6500000000000002E-2</v>
      </c>
    </row>
    <row r="118" spans="1:9" x14ac:dyDescent="0.25">
      <c r="A118" s="1">
        <v>41487</v>
      </c>
      <c r="B118">
        <v>165.74</v>
      </c>
      <c r="C118">
        <v>169.69</v>
      </c>
      <c r="D118">
        <v>151.33000000000001</v>
      </c>
      <c r="E118">
        <v>152.13</v>
      </c>
      <c r="F118">
        <v>2470800</v>
      </c>
      <c r="G118">
        <v>150.13999999999999</v>
      </c>
      <c r="H118" s="6">
        <f t="shared" si="1"/>
        <v>-6.9533961328706165E-2</v>
      </c>
      <c r="I118">
        <v>-2.7099999999999999E-2</v>
      </c>
    </row>
    <row r="119" spans="1:9" x14ac:dyDescent="0.25">
      <c r="A119" s="1">
        <v>41520</v>
      </c>
      <c r="B119">
        <v>154.47999999999999</v>
      </c>
      <c r="C119">
        <v>170</v>
      </c>
      <c r="D119">
        <v>153.41999999999999</v>
      </c>
      <c r="E119">
        <v>158.21</v>
      </c>
      <c r="F119">
        <v>4078100</v>
      </c>
      <c r="G119">
        <v>156.13999999999999</v>
      </c>
      <c r="H119" s="6">
        <f t="shared" si="1"/>
        <v>3.9962701478619959E-2</v>
      </c>
      <c r="I119">
        <v>3.7699999999999997E-2</v>
      </c>
    </row>
    <row r="120" spans="1:9" x14ac:dyDescent="0.25">
      <c r="A120" s="1">
        <v>41548</v>
      </c>
      <c r="B120">
        <v>158.86000000000001</v>
      </c>
      <c r="C120">
        <v>163.35</v>
      </c>
      <c r="D120">
        <v>152.83000000000001</v>
      </c>
      <c r="E120">
        <v>160.86000000000001</v>
      </c>
      <c r="F120">
        <v>3387600</v>
      </c>
      <c r="G120">
        <v>158.76</v>
      </c>
      <c r="H120" s="6">
        <f t="shared" si="1"/>
        <v>1.6779812988343825E-2</v>
      </c>
      <c r="I120">
        <v>4.1799999999999997E-2</v>
      </c>
    </row>
    <row r="121" spans="1:9" x14ac:dyDescent="0.25">
      <c r="A121" s="1">
        <v>41579</v>
      </c>
      <c r="B121">
        <v>161.03</v>
      </c>
      <c r="C121">
        <v>170.69</v>
      </c>
      <c r="D121">
        <v>159.61000000000001</v>
      </c>
      <c r="E121">
        <v>168.94</v>
      </c>
      <c r="F121">
        <v>2970800</v>
      </c>
      <c r="G121">
        <v>167.28</v>
      </c>
      <c r="H121" s="6">
        <f t="shared" si="1"/>
        <v>5.3665910808768022E-2</v>
      </c>
      <c r="I121">
        <v>3.1200000000000002E-2</v>
      </c>
    </row>
    <row r="122" spans="1:9" x14ac:dyDescent="0.25">
      <c r="A122" s="1">
        <v>41610</v>
      </c>
      <c r="B122">
        <v>169.88</v>
      </c>
      <c r="C122">
        <v>177.44</v>
      </c>
      <c r="D122">
        <v>164.77</v>
      </c>
      <c r="E122">
        <v>177.26</v>
      </c>
      <c r="F122">
        <v>2732400</v>
      </c>
      <c r="G122">
        <v>175.52</v>
      </c>
      <c r="H122" s="6">
        <f t="shared" si="1"/>
        <v>4.9258727881396513E-2</v>
      </c>
      <c r="I122">
        <v>2.81E-2</v>
      </c>
    </row>
    <row r="123" spans="1:9" x14ac:dyDescent="0.25">
      <c r="A123" s="1">
        <v>41641</v>
      </c>
      <c r="B123">
        <v>176.95</v>
      </c>
      <c r="C123">
        <v>181.13</v>
      </c>
      <c r="D123">
        <v>163.30000000000001</v>
      </c>
      <c r="E123">
        <v>164.12</v>
      </c>
      <c r="F123">
        <v>3384000</v>
      </c>
      <c r="G123">
        <v>162.51</v>
      </c>
      <c r="H123" s="6">
        <f t="shared" si="1"/>
        <v>-7.4122607110300928E-2</v>
      </c>
      <c r="I123">
        <v>-3.32E-2</v>
      </c>
    </row>
    <row r="124" spans="1:9" x14ac:dyDescent="0.25">
      <c r="A124" s="1">
        <v>41673</v>
      </c>
      <c r="B124">
        <v>165.15</v>
      </c>
      <c r="C124">
        <v>167.82</v>
      </c>
      <c r="D124">
        <v>159.77000000000001</v>
      </c>
      <c r="E124">
        <v>166.45</v>
      </c>
      <c r="F124">
        <v>3930400</v>
      </c>
      <c r="G124">
        <v>165.37</v>
      </c>
      <c r="H124" s="6">
        <f t="shared" si="1"/>
        <v>1.7598916989723795E-2</v>
      </c>
      <c r="I124">
        <v>4.6500000000000007E-2</v>
      </c>
    </row>
    <row r="125" spans="1:9" x14ac:dyDescent="0.25">
      <c r="A125" s="1">
        <v>41701</v>
      </c>
      <c r="B125">
        <v>164.22</v>
      </c>
      <c r="C125">
        <v>175.59</v>
      </c>
      <c r="D125">
        <v>160.77000000000001</v>
      </c>
      <c r="E125">
        <v>163.85</v>
      </c>
      <c r="F125">
        <v>3422600</v>
      </c>
      <c r="G125">
        <v>162.79</v>
      </c>
      <c r="H125" s="6">
        <f t="shared" si="1"/>
        <v>-1.5601378726492183E-2</v>
      </c>
      <c r="I125">
        <v>4.3E-3</v>
      </c>
    </row>
    <row r="126" spans="1:9" x14ac:dyDescent="0.25">
      <c r="A126" s="1">
        <v>41730</v>
      </c>
      <c r="B126">
        <v>164.76</v>
      </c>
      <c r="C126">
        <v>167.67</v>
      </c>
      <c r="D126">
        <v>151.65</v>
      </c>
      <c r="E126">
        <v>159.82</v>
      </c>
      <c r="F126">
        <v>3878000</v>
      </c>
      <c r="G126">
        <v>158.78</v>
      </c>
      <c r="H126" s="6">
        <f t="shared" si="1"/>
        <v>-2.4632962712697284E-2</v>
      </c>
      <c r="I126">
        <v>-1.9E-3</v>
      </c>
    </row>
    <row r="127" spans="1:9" x14ac:dyDescent="0.25">
      <c r="A127" s="1">
        <v>41760</v>
      </c>
      <c r="B127">
        <v>159.80000000000001</v>
      </c>
      <c r="C127">
        <v>163.43</v>
      </c>
      <c r="D127">
        <v>153.71</v>
      </c>
      <c r="E127">
        <v>159.81</v>
      </c>
      <c r="F127">
        <v>2537000</v>
      </c>
      <c r="G127">
        <v>159.32</v>
      </c>
      <c r="H127" s="6">
        <f t="shared" si="1"/>
        <v>3.4009321073182521E-3</v>
      </c>
      <c r="I127">
        <v>2.06E-2</v>
      </c>
    </row>
    <row r="128" spans="1:9" x14ac:dyDescent="0.25">
      <c r="A128" s="1">
        <v>41792</v>
      </c>
      <c r="B128">
        <v>159.78</v>
      </c>
      <c r="C128">
        <v>171.08</v>
      </c>
      <c r="D128">
        <v>157.91</v>
      </c>
      <c r="E128">
        <v>167.44</v>
      </c>
      <c r="F128">
        <v>2387700</v>
      </c>
      <c r="G128">
        <v>166.92</v>
      </c>
      <c r="H128" s="6">
        <f t="shared" si="1"/>
        <v>4.7702736630680358E-2</v>
      </c>
      <c r="I128">
        <v>2.6099999999999998E-2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9"/>
  <sheetViews>
    <sheetView showGridLines="0" topLeftCell="E1" workbookViewId="0">
      <selection activeCell="K1" sqref="K1:O3"/>
    </sheetView>
  </sheetViews>
  <sheetFormatPr defaultRowHeight="15" x14ac:dyDescent="0.25"/>
  <cols>
    <col min="1" max="1" width="9.7109375" bestFit="1" customWidth="1"/>
    <col min="13" max="13" width="18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4257812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2"/>
      <c r="L1" s="12" t="s">
        <v>14</v>
      </c>
      <c r="M1" s="12" t="s">
        <v>15</v>
      </c>
      <c r="N1" s="12" t="s">
        <v>17</v>
      </c>
      <c r="O1" s="12" t="s">
        <v>50</v>
      </c>
    </row>
    <row r="2" spans="1:15" x14ac:dyDescent="0.25">
      <c r="A2" s="1">
        <v>37956</v>
      </c>
      <c r="B2">
        <v>25.95</v>
      </c>
      <c r="C2">
        <v>27.01</v>
      </c>
      <c r="D2">
        <v>23.1</v>
      </c>
      <c r="E2">
        <v>24.83</v>
      </c>
      <c r="F2">
        <v>6889600</v>
      </c>
      <c r="G2">
        <v>18.350000000000001</v>
      </c>
      <c r="K2" s="12" t="s">
        <v>9</v>
      </c>
      <c r="L2" s="12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1.4753755035418089E-2</v>
      </c>
    </row>
    <row r="3" spans="1:15" x14ac:dyDescent="0.25">
      <c r="A3" s="1">
        <v>37988</v>
      </c>
      <c r="B3">
        <v>24.95</v>
      </c>
      <c r="C3">
        <v>25.85</v>
      </c>
      <c r="D3">
        <v>24.54</v>
      </c>
      <c r="E3">
        <v>25.74</v>
      </c>
      <c r="F3">
        <v>5320900</v>
      </c>
      <c r="G3">
        <v>19.02</v>
      </c>
      <c r="H3" s="6">
        <f>(G3-G2)/G2</f>
        <v>3.6512261580381365E-2</v>
      </c>
      <c r="I3">
        <v>2.1499999999999998E-2</v>
      </c>
      <c r="K3" s="12" t="s">
        <v>16</v>
      </c>
      <c r="L3" s="12">
        <v>4.3518008370340304E-2</v>
      </c>
      <c r="M3" s="12">
        <v>4.3411771338616241E-2</v>
      </c>
      <c r="N3" s="12"/>
      <c r="O3" s="12">
        <f>_xlfn.STDEV.S(H3:H122)</f>
        <v>4.4854316386707407E-2</v>
      </c>
    </row>
    <row r="4" spans="1:15" x14ac:dyDescent="0.25">
      <c r="A4" s="1">
        <v>38019</v>
      </c>
      <c r="B4">
        <v>25.82</v>
      </c>
      <c r="C4">
        <v>28.76</v>
      </c>
      <c r="D4">
        <v>25.72</v>
      </c>
      <c r="E4">
        <v>28.3</v>
      </c>
      <c r="F4">
        <v>5415500</v>
      </c>
      <c r="G4">
        <v>20.91</v>
      </c>
      <c r="H4" s="6">
        <f t="shared" ref="H4:H67" si="0">(G4-G3)/G3</f>
        <v>9.9369085173501612E-2</v>
      </c>
      <c r="I4">
        <v>1.3999999999999999E-2</v>
      </c>
    </row>
    <row r="5" spans="1:15" x14ac:dyDescent="0.25">
      <c r="A5" s="1">
        <v>38047</v>
      </c>
      <c r="B5">
        <v>28.4</v>
      </c>
      <c r="C5">
        <v>29.98</v>
      </c>
      <c r="D5">
        <v>27.54</v>
      </c>
      <c r="E5">
        <v>28.57</v>
      </c>
      <c r="F5">
        <v>5138500</v>
      </c>
      <c r="G5">
        <v>21.11</v>
      </c>
      <c r="H5" s="6">
        <f t="shared" si="0"/>
        <v>9.5648015303682107E-3</v>
      </c>
      <c r="I5">
        <v>-1.32E-2</v>
      </c>
    </row>
    <row r="6" spans="1:15" x14ac:dyDescent="0.25">
      <c r="A6" s="1">
        <v>38078</v>
      </c>
      <c r="B6">
        <v>28.75</v>
      </c>
      <c r="C6">
        <v>29.43</v>
      </c>
      <c r="D6">
        <v>26.4</v>
      </c>
      <c r="E6">
        <v>27.23</v>
      </c>
      <c r="F6">
        <v>5613300</v>
      </c>
      <c r="G6">
        <v>20.12</v>
      </c>
      <c r="H6" s="6">
        <f t="shared" si="0"/>
        <v>-4.6897205116058667E-2</v>
      </c>
      <c r="I6">
        <v>-1.83E-2</v>
      </c>
    </row>
    <row r="7" spans="1:15" x14ac:dyDescent="0.25">
      <c r="A7" s="1">
        <v>38110</v>
      </c>
      <c r="B7">
        <v>27.43</v>
      </c>
      <c r="C7">
        <v>27.88</v>
      </c>
      <c r="D7">
        <v>25.05</v>
      </c>
      <c r="E7">
        <v>26.4</v>
      </c>
      <c r="F7">
        <v>4428000</v>
      </c>
      <c r="G7">
        <v>19.510000000000002</v>
      </c>
      <c r="H7" s="6">
        <f t="shared" si="0"/>
        <v>-3.0318091451292217E-2</v>
      </c>
      <c r="I7">
        <v>1.1699999999999999E-2</v>
      </c>
      <c r="K7" t="s">
        <v>46</v>
      </c>
      <c r="L7" s="2">
        <f>(N2+L32*L2)</f>
        <v>4.1463437319569163E-3</v>
      </c>
    </row>
    <row r="8" spans="1:15" x14ac:dyDescent="0.25">
      <c r="A8" s="1">
        <v>38139</v>
      </c>
      <c r="B8">
        <v>26.21</v>
      </c>
      <c r="C8">
        <v>27.38</v>
      </c>
      <c r="D8">
        <v>25.8</v>
      </c>
      <c r="E8">
        <v>26</v>
      </c>
      <c r="F8">
        <v>4702500</v>
      </c>
      <c r="G8">
        <v>19.21</v>
      </c>
      <c r="H8" s="6">
        <f t="shared" si="0"/>
        <v>-1.5376729882111773E-2</v>
      </c>
      <c r="I8">
        <v>1.8600000000000002E-2</v>
      </c>
    </row>
    <row r="9" spans="1:15" x14ac:dyDescent="0.25">
      <c r="A9" s="1">
        <v>38169</v>
      </c>
      <c r="B9">
        <v>26.09</v>
      </c>
      <c r="C9">
        <v>28.25</v>
      </c>
      <c r="D9">
        <v>25.74</v>
      </c>
      <c r="E9">
        <v>27.5</v>
      </c>
      <c r="F9">
        <v>3866400</v>
      </c>
      <c r="G9">
        <v>20.32</v>
      </c>
      <c r="H9" s="6">
        <f t="shared" si="0"/>
        <v>5.7782404997397153E-2</v>
      </c>
      <c r="I9">
        <v>-4.0599999999999997E-2</v>
      </c>
    </row>
    <row r="10" spans="1:15" x14ac:dyDescent="0.25">
      <c r="A10" s="1">
        <v>38201</v>
      </c>
      <c r="B10">
        <v>27.32</v>
      </c>
      <c r="C10">
        <v>27.59</v>
      </c>
      <c r="D10">
        <v>25.64</v>
      </c>
      <c r="E10">
        <v>27.02</v>
      </c>
      <c r="F10">
        <v>3014900</v>
      </c>
      <c r="G10">
        <v>19.97</v>
      </c>
      <c r="H10" s="6">
        <f t="shared" si="0"/>
        <v>-1.7224409448818968E-2</v>
      </c>
      <c r="I10">
        <v>8.0000000000000004E-4</v>
      </c>
    </row>
    <row r="11" spans="1:15" x14ac:dyDescent="0.25">
      <c r="A11" s="1">
        <v>38231</v>
      </c>
      <c r="B11">
        <v>27.03</v>
      </c>
      <c r="C11">
        <v>28.13</v>
      </c>
      <c r="D11">
        <v>26.86</v>
      </c>
      <c r="E11">
        <v>28.03</v>
      </c>
      <c r="F11">
        <v>4005400</v>
      </c>
      <c r="G11">
        <v>20.71</v>
      </c>
      <c r="H11" s="6">
        <f t="shared" si="0"/>
        <v>3.7055583375062692E-2</v>
      </c>
      <c r="I11">
        <v>1.6E-2</v>
      </c>
    </row>
    <row r="12" spans="1:15" x14ac:dyDescent="0.25">
      <c r="A12" s="1">
        <v>38261</v>
      </c>
      <c r="B12">
        <v>28</v>
      </c>
      <c r="C12">
        <v>29.49</v>
      </c>
      <c r="D12">
        <v>27.31</v>
      </c>
      <c r="E12">
        <v>29.15</v>
      </c>
      <c r="F12">
        <v>5078600</v>
      </c>
      <c r="G12">
        <v>21.54</v>
      </c>
      <c r="H12" s="6">
        <f t="shared" si="0"/>
        <v>4.0077257363592383E-2</v>
      </c>
      <c r="I12">
        <v>1.43E-2</v>
      </c>
    </row>
    <row r="13" spans="1:15" x14ac:dyDescent="0.25">
      <c r="A13" s="1">
        <v>38292</v>
      </c>
      <c r="B13">
        <v>29.05</v>
      </c>
      <c r="C13">
        <v>31</v>
      </c>
      <c r="D13">
        <v>28.77</v>
      </c>
      <c r="E13">
        <v>30.74</v>
      </c>
      <c r="F13">
        <v>5508300</v>
      </c>
      <c r="G13">
        <v>23.14</v>
      </c>
      <c r="H13" s="6">
        <f t="shared" si="0"/>
        <v>7.4280408542247045E-2</v>
      </c>
      <c r="I13">
        <v>4.5400000000000003E-2</v>
      </c>
    </row>
    <row r="14" spans="1:15" x14ac:dyDescent="0.25">
      <c r="A14" s="1">
        <v>38322</v>
      </c>
      <c r="B14">
        <v>30.9</v>
      </c>
      <c r="C14">
        <v>32.96</v>
      </c>
      <c r="D14">
        <v>30.86</v>
      </c>
      <c r="E14">
        <v>32.06</v>
      </c>
      <c r="F14">
        <v>4589400</v>
      </c>
      <c r="G14">
        <v>24.13</v>
      </c>
      <c r="H14" s="6">
        <f t="shared" si="0"/>
        <v>4.2783059636992152E-2</v>
      </c>
      <c r="I14">
        <v>3.4300000000000004E-2</v>
      </c>
    </row>
    <row r="15" spans="1:15" x14ac:dyDescent="0.25">
      <c r="A15" s="1">
        <v>38355</v>
      </c>
      <c r="B15">
        <v>31.6</v>
      </c>
      <c r="C15">
        <v>32.5</v>
      </c>
      <c r="D15">
        <v>30.81</v>
      </c>
      <c r="E15">
        <v>32.39</v>
      </c>
      <c r="F15">
        <v>4951300</v>
      </c>
      <c r="G15">
        <v>24.38</v>
      </c>
      <c r="H15" s="6">
        <f t="shared" si="0"/>
        <v>1.0360547036883548E-2</v>
      </c>
      <c r="I15">
        <v>-2.76E-2</v>
      </c>
      <c r="K15" t="s">
        <v>19</v>
      </c>
    </row>
    <row r="16" spans="1:15" ht="15.75" thickBot="1" x14ac:dyDescent="0.3">
      <c r="A16" s="1">
        <v>38384</v>
      </c>
      <c r="B16">
        <v>32.049999999999997</v>
      </c>
      <c r="C16">
        <v>33.25</v>
      </c>
      <c r="D16">
        <v>31.4</v>
      </c>
      <c r="E16">
        <v>33.08</v>
      </c>
      <c r="F16">
        <v>4769000</v>
      </c>
      <c r="G16">
        <v>24.9</v>
      </c>
      <c r="H16" s="6">
        <f t="shared" si="0"/>
        <v>2.1328958162428205E-2</v>
      </c>
      <c r="I16">
        <v>1.89E-2</v>
      </c>
    </row>
    <row r="17" spans="1:19" x14ac:dyDescent="0.25">
      <c r="A17" s="1">
        <v>38412</v>
      </c>
      <c r="B17">
        <v>33.020000000000003</v>
      </c>
      <c r="C17">
        <v>34.56</v>
      </c>
      <c r="D17">
        <v>30.96</v>
      </c>
      <c r="E17">
        <v>31.14</v>
      </c>
      <c r="F17">
        <v>5126400</v>
      </c>
      <c r="G17">
        <v>23.44</v>
      </c>
      <c r="H17" s="6">
        <f t="shared" si="0"/>
        <v>-5.8634538152610334E-2</v>
      </c>
      <c r="I17">
        <v>-1.9699999999999999E-2</v>
      </c>
      <c r="K17" s="10" t="s">
        <v>20</v>
      </c>
      <c r="L17" s="10"/>
    </row>
    <row r="18" spans="1:19" x14ac:dyDescent="0.25">
      <c r="A18" s="1">
        <v>38443</v>
      </c>
      <c r="B18">
        <v>31.2</v>
      </c>
      <c r="C18">
        <v>31.91</v>
      </c>
      <c r="D18">
        <v>29.11</v>
      </c>
      <c r="E18">
        <v>29.31</v>
      </c>
      <c r="F18">
        <v>5962200</v>
      </c>
      <c r="G18">
        <v>22.06</v>
      </c>
      <c r="H18" s="6">
        <f t="shared" si="0"/>
        <v>-5.8873720136518877E-2</v>
      </c>
      <c r="I18">
        <v>-2.6099999999999998E-2</v>
      </c>
      <c r="K18" s="7" t="s">
        <v>21</v>
      </c>
      <c r="L18" s="7">
        <v>0.44953255182088619</v>
      </c>
    </row>
    <row r="19" spans="1:19" x14ac:dyDescent="0.25">
      <c r="A19" s="1">
        <v>38474</v>
      </c>
      <c r="B19">
        <v>29.12</v>
      </c>
      <c r="C19">
        <v>31.5</v>
      </c>
      <c r="D19">
        <v>29.12</v>
      </c>
      <c r="E19">
        <v>30.94</v>
      </c>
      <c r="F19">
        <v>5112800</v>
      </c>
      <c r="G19">
        <v>23.29</v>
      </c>
      <c r="H19" s="6">
        <f t="shared" si="0"/>
        <v>5.5757026291931119E-2</v>
      </c>
      <c r="I19">
        <v>3.6499999999999998E-2</v>
      </c>
      <c r="K19" s="7" t="s">
        <v>22</v>
      </c>
      <c r="L19" s="7">
        <v>0.20207951514659772</v>
      </c>
    </row>
    <row r="20" spans="1:19" x14ac:dyDescent="0.25">
      <c r="A20" s="1">
        <v>38504</v>
      </c>
      <c r="B20">
        <v>30.84</v>
      </c>
      <c r="C20">
        <v>31.21</v>
      </c>
      <c r="D20">
        <v>27.74</v>
      </c>
      <c r="E20">
        <v>27.75</v>
      </c>
      <c r="F20">
        <v>6621300</v>
      </c>
      <c r="G20">
        <v>20.89</v>
      </c>
      <c r="H20" s="6">
        <f t="shared" si="0"/>
        <v>-0.10304851867754396</v>
      </c>
      <c r="I20">
        <v>5.6999999999999993E-3</v>
      </c>
      <c r="K20" s="7" t="s">
        <v>23</v>
      </c>
      <c r="L20" s="7">
        <v>0.19531747713936551</v>
      </c>
    </row>
    <row r="21" spans="1:19" x14ac:dyDescent="0.25">
      <c r="A21" s="1">
        <v>38534</v>
      </c>
      <c r="B21">
        <v>27.81</v>
      </c>
      <c r="C21">
        <v>31.25</v>
      </c>
      <c r="D21">
        <v>27.36</v>
      </c>
      <c r="E21">
        <v>31.17</v>
      </c>
      <c r="F21">
        <v>6562600</v>
      </c>
      <c r="G21">
        <v>23.46</v>
      </c>
      <c r="H21" s="6">
        <f t="shared" si="0"/>
        <v>0.12302537099090476</v>
      </c>
      <c r="I21">
        <v>3.9199999999999999E-2</v>
      </c>
      <c r="K21" s="7" t="s">
        <v>24</v>
      </c>
      <c r="L21" s="7">
        <v>4.0236160005297783E-2</v>
      </c>
    </row>
    <row r="22" spans="1:19" ht="15.75" thickBot="1" x14ac:dyDescent="0.3">
      <c r="A22" s="1">
        <v>38565</v>
      </c>
      <c r="B22">
        <v>30.25</v>
      </c>
      <c r="C22">
        <v>34.700000000000003</v>
      </c>
      <c r="D22">
        <v>30.25</v>
      </c>
      <c r="E22">
        <v>32.450000000000003</v>
      </c>
      <c r="F22">
        <v>7946400</v>
      </c>
      <c r="G22">
        <v>24.42</v>
      </c>
      <c r="H22" s="6">
        <f t="shared" si="0"/>
        <v>4.0920716112532007E-2</v>
      </c>
      <c r="I22">
        <v>-1.2199999999999999E-2</v>
      </c>
      <c r="K22" s="8" t="s">
        <v>25</v>
      </c>
      <c r="L22" s="8">
        <v>120</v>
      </c>
    </row>
    <row r="23" spans="1:19" x14ac:dyDescent="0.25">
      <c r="A23" s="1">
        <v>38596</v>
      </c>
      <c r="B23">
        <v>32.299999999999997</v>
      </c>
      <c r="C23">
        <v>35.03</v>
      </c>
      <c r="D23">
        <v>31.31</v>
      </c>
      <c r="E23">
        <v>33.49</v>
      </c>
      <c r="F23">
        <v>9639400</v>
      </c>
      <c r="G23">
        <v>25.21</v>
      </c>
      <c r="H23" s="6">
        <f t="shared" si="0"/>
        <v>3.2350532350532313E-2</v>
      </c>
      <c r="I23">
        <v>4.8999999999999998E-3</v>
      </c>
    </row>
    <row r="24" spans="1:19" ht="15.75" thickBot="1" x14ac:dyDescent="0.3">
      <c r="A24" s="1">
        <v>38628</v>
      </c>
      <c r="B24">
        <v>33.4</v>
      </c>
      <c r="C24">
        <v>34.020000000000003</v>
      </c>
      <c r="D24">
        <v>31.48</v>
      </c>
      <c r="E24">
        <v>31.6</v>
      </c>
      <c r="F24">
        <v>8643100</v>
      </c>
      <c r="G24">
        <v>23.78</v>
      </c>
      <c r="H24" s="6">
        <f t="shared" si="0"/>
        <v>-5.6723522411741362E-2</v>
      </c>
      <c r="I24">
        <v>-2.0199999999999999E-2</v>
      </c>
      <c r="K24" t="s">
        <v>26</v>
      </c>
    </row>
    <row r="25" spans="1:19" x14ac:dyDescent="0.25">
      <c r="A25" s="1">
        <v>38657</v>
      </c>
      <c r="B25">
        <v>32.729999999999997</v>
      </c>
      <c r="C25">
        <v>34.76</v>
      </c>
      <c r="D25">
        <v>31.61</v>
      </c>
      <c r="E25">
        <v>33.85</v>
      </c>
      <c r="F25">
        <v>7941700</v>
      </c>
      <c r="G25">
        <v>26</v>
      </c>
      <c r="H25" s="6">
        <f t="shared" si="0"/>
        <v>9.3355761143818286E-2</v>
      </c>
      <c r="I25">
        <v>3.61E-2</v>
      </c>
      <c r="K25" s="9"/>
      <c r="L25" s="9" t="s">
        <v>31</v>
      </c>
      <c r="M25" s="9" t="s">
        <v>32</v>
      </c>
      <c r="N25" s="9" t="s">
        <v>33</v>
      </c>
      <c r="O25" s="9" t="s">
        <v>34</v>
      </c>
      <c r="P25" s="9" t="s">
        <v>35</v>
      </c>
    </row>
    <row r="26" spans="1:19" x14ac:dyDescent="0.25">
      <c r="A26" s="1">
        <v>38687</v>
      </c>
      <c r="B26">
        <v>34.229999999999997</v>
      </c>
      <c r="C26">
        <v>35.69</v>
      </c>
      <c r="D26">
        <v>33.58</v>
      </c>
      <c r="E26">
        <v>33.72</v>
      </c>
      <c r="F26">
        <v>5501200</v>
      </c>
      <c r="G26">
        <v>25.9</v>
      </c>
      <c r="H26" s="6">
        <f t="shared" si="0"/>
        <v>-3.846153846153901E-3</v>
      </c>
      <c r="I26">
        <v>-2.5000000000000001E-3</v>
      </c>
      <c r="K26" s="7" t="s">
        <v>27</v>
      </c>
      <c r="L26" s="7">
        <v>1</v>
      </c>
      <c r="M26" s="7">
        <v>4.838132263105574E-2</v>
      </c>
      <c r="N26" s="7">
        <v>4.838132263105574E-2</v>
      </c>
      <c r="O26" s="7">
        <v>29.884409837754092</v>
      </c>
      <c r="P26" s="7">
        <v>2.5980560003272837E-7</v>
      </c>
    </row>
    <row r="27" spans="1:19" x14ac:dyDescent="0.25">
      <c r="A27" s="1">
        <v>38720</v>
      </c>
      <c r="B27">
        <v>34.29</v>
      </c>
      <c r="C27">
        <v>36.31</v>
      </c>
      <c r="D27">
        <v>33.200000000000003</v>
      </c>
      <c r="E27">
        <v>35.01</v>
      </c>
      <c r="F27">
        <v>8978700</v>
      </c>
      <c r="G27">
        <v>26.89</v>
      </c>
      <c r="H27" s="6">
        <f t="shared" si="0"/>
        <v>3.8223938223938304E-2</v>
      </c>
      <c r="I27">
        <v>3.04E-2</v>
      </c>
      <c r="K27" s="7" t="s">
        <v>28</v>
      </c>
      <c r="L27" s="7">
        <v>118</v>
      </c>
      <c r="M27" s="7">
        <v>0.19103593149268716</v>
      </c>
      <c r="N27" s="7">
        <v>1.6189485719719252E-3</v>
      </c>
      <c r="O27" s="7"/>
      <c r="P27" s="7"/>
    </row>
    <row r="28" spans="1:19" ht="15.75" thickBot="1" x14ac:dyDescent="0.3">
      <c r="A28" s="1">
        <v>38749</v>
      </c>
      <c r="B28">
        <v>35.01</v>
      </c>
      <c r="C28">
        <v>36.75</v>
      </c>
      <c r="D28">
        <v>34.89</v>
      </c>
      <c r="E28">
        <v>34.909999999999997</v>
      </c>
      <c r="F28">
        <v>5644200</v>
      </c>
      <c r="G28">
        <v>26.81</v>
      </c>
      <c r="H28" s="6">
        <f t="shared" si="0"/>
        <v>-2.9750836742284065E-3</v>
      </c>
      <c r="I28">
        <v>-3.0000000000000001E-3</v>
      </c>
      <c r="K28" s="8" t="s">
        <v>29</v>
      </c>
      <c r="L28" s="8">
        <v>119</v>
      </c>
      <c r="M28" s="8">
        <v>0.2394172541237429</v>
      </c>
      <c r="N28" s="8"/>
      <c r="O28" s="8"/>
      <c r="P28" s="8"/>
    </row>
    <row r="29" spans="1:19" ht="15.75" thickBot="1" x14ac:dyDescent="0.3">
      <c r="A29" s="1">
        <v>38777</v>
      </c>
      <c r="B29">
        <v>35</v>
      </c>
      <c r="C29">
        <v>35.25</v>
      </c>
      <c r="D29">
        <v>34.11</v>
      </c>
      <c r="E29">
        <v>34.36</v>
      </c>
      <c r="F29">
        <v>5046400</v>
      </c>
      <c r="G29">
        <v>26.39</v>
      </c>
      <c r="H29" s="6">
        <f t="shared" si="0"/>
        <v>-1.5665796344647452E-2</v>
      </c>
      <c r="I29">
        <v>1.46E-2</v>
      </c>
    </row>
    <row r="30" spans="1:19" x14ac:dyDescent="0.25">
      <c r="A30" s="1">
        <v>38810</v>
      </c>
      <c r="B30">
        <v>34.450000000000003</v>
      </c>
      <c r="C30">
        <v>35.57</v>
      </c>
      <c r="D30">
        <v>33.71</v>
      </c>
      <c r="E30">
        <v>34.57</v>
      </c>
      <c r="F30">
        <v>5836900</v>
      </c>
      <c r="G30">
        <v>26.55</v>
      </c>
      <c r="H30" s="6">
        <f t="shared" si="0"/>
        <v>6.0629026146267577E-3</v>
      </c>
      <c r="I30">
        <v>7.3000000000000001E-3</v>
      </c>
      <c r="K30" s="9"/>
      <c r="L30" s="9" t="s">
        <v>36</v>
      </c>
      <c r="M30" s="9" t="s">
        <v>24</v>
      </c>
      <c r="N30" s="9" t="s">
        <v>37</v>
      </c>
      <c r="O30" s="9" t="s">
        <v>38</v>
      </c>
      <c r="P30" s="9" t="s">
        <v>39</v>
      </c>
      <c r="Q30" s="9" t="s">
        <v>40</v>
      </c>
      <c r="R30" s="9" t="s">
        <v>41</v>
      </c>
      <c r="S30" s="9" t="s">
        <v>42</v>
      </c>
    </row>
    <row r="31" spans="1:19" x14ac:dyDescent="0.25">
      <c r="A31" s="1">
        <v>38838</v>
      </c>
      <c r="B31">
        <v>34.64</v>
      </c>
      <c r="C31">
        <v>35.99</v>
      </c>
      <c r="D31">
        <v>32.619999999999997</v>
      </c>
      <c r="E31">
        <v>33.17</v>
      </c>
      <c r="F31">
        <v>5752100</v>
      </c>
      <c r="G31">
        <v>25.48</v>
      </c>
      <c r="H31" s="6">
        <f t="shared" si="0"/>
        <v>-4.0301318267419971E-2</v>
      </c>
      <c r="I31">
        <v>-3.5699999999999996E-2</v>
      </c>
      <c r="K31" s="7" t="s">
        <v>30</v>
      </c>
      <c r="L31" s="7">
        <v>1.1879911303461173E-2</v>
      </c>
      <c r="M31" s="7">
        <v>3.7104719635061047E-3</v>
      </c>
      <c r="N31" s="7">
        <v>3.2017251229236048</v>
      </c>
      <c r="O31" s="7">
        <v>1.7558612246270364E-3</v>
      </c>
      <c r="P31" s="7">
        <v>4.5321666424246393E-3</v>
      </c>
      <c r="Q31" s="7">
        <v>1.9227655964497707E-2</v>
      </c>
      <c r="R31" s="7">
        <v>4.5321666424246393E-3</v>
      </c>
      <c r="S31" s="7">
        <v>1.9227655964497707E-2</v>
      </c>
    </row>
    <row r="32" spans="1:19" ht="15.75" thickBot="1" x14ac:dyDescent="0.3">
      <c r="A32" s="1">
        <v>38869</v>
      </c>
      <c r="B32">
        <v>32.97</v>
      </c>
      <c r="C32">
        <v>34.6</v>
      </c>
      <c r="D32">
        <v>31.73</v>
      </c>
      <c r="E32">
        <v>33.6</v>
      </c>
      <c r="F32">
        <v>6346000</v>
      </c>
      <c r="G32">
        <v>25.81</v>
      </c>
      <c r="H32" s="6">
        <f t="shared" si="0"/>
        <v>1.2951334379905741E-2</v>
      </c>
      <c r="I32">
        <v>-3.4999999999999996E-3</v>
      </c>
      <c r="K32" s="8" t="s">
        <v>43</v>
      </c>
      <c r="L32" s="8">
        <v>0.46333635339893864</v>
      </c>
      <c r="M32" s="8">
        <v>8.4756699086858234E-2</v>
      </c>
      <c r="N32" s="8">
        <v>5.4666635014196805</v>
      </c>
      <c r="O32" s="8">
        <v>2.598056000327298E-7</v>
      </c>
      <c r="P32" s="8">
        <v>0.29549501425725344</v>
      </c>
      <c r="Q32" s="8">
        <v>0.63117769254062384</v>
      </c>
      <c r="R32" s="8">
        <v>0.29549501425725344</v>
      </c>
      <c r="S32" s="8">
        <v>0.63117769254062384</v>
      </c>
    </row>
    <row r="33" spans="1:9" x14ac:dyDescent="0.25">
      <c r="A33" s="1">
        <v>38901</v>
      </c>
      <c r="B33">
        <v>33.700000000000003</v>
      </c>
      <c r="C33">
        <v>35.5</v>
      </c>
      <c r="D33">
        <v>32.75</v>
      </c>
      <c r="E33">
        <v>35.39</v>
      </c>
      <c r="F33">
        <v>5700800</v>
      </c>
      <c r="G33">
        <v>27.18</v>
      </c>
      <c r="H33" s="6">
        <f t="shared" si="0"/>
        <v>5.3080201472297597E-2</v>
      </c>
      <c r="I33">
        <v>-7.8000000000000005E-3</v>
      </c>
    </row>
    <row r="34" spans="1:9" x14ac:dyDescent="0.25">
      <c r="A34" s="1">
        <v>38930</v>
      </c>
      <c r="B34">
        <v>35.200000000000003</v>
      </c>
      <c r="C34">
        <v>36.25</v>
      </c>
      <c r="D34">
        <v>34.22</v>
      </c>
      <c r="E34">
        <v>35.9</v>
      </c>
      <c r="F34">
        <v>4335900</v>
      </c>
      <c r="G34">
        <v>27.57</v>
      </c>
      <c r="H34" s="6">
        <f t="shared" si="0"/>
        <v>1.4348785871964701E-2</v>
      </c>
      <c r="I34">
        <v>2.0299999999999999E-2</v>
      </c>
    </row>
    <row r="35" spans="1:9" x14ac:dyDescent="0.25">
      <c r="A35" s="1">
        <v>38961</v>
      </c>
      <c r="B35">
        <v>36.25</v>
      </c>
      <c r="C35">
        <v>40.06</v>
      </c>
      <c r="D35">
        <v>36.01</v>
      </c>
      <c r="E35">
        <v>39.119999999999997</v>
      </c>
      <c r="F35">
        <v>9723900</v>
      </c>
      <c r="G35">
        <v>30.05</v>
      </c>
      <c r="H35" s="6">
        <f t="shared" si="0"/>
        <v>8.9952847297787464E-2</v>
      </c>
      <c r="I35">
        <v>1.84E-2</v>
      </c>
    </row>
    <row r="36" spans="1:9" x14ac:dyDescent="0.25">
      <c r="A36" s="1">
        <v>38992</v>
      </c>
      <c r="B36">
        <v>39.119999999999997</v>
      </c>
      <c r="C36">
        <v>42.48</v>
      </c>
      <c r="D36">
        <v>38.950000000000003</v>
      </c>
      <c r="E36">
        <v>41.92</v>
      </c>
      <c r="F36">
        <v>19860700</v>
      </c>
      <c r="G36">
        <v>32.200000000000003</v>
      </c>
      <c r="H36" s="6">
        <f t="shared" si="0"/>
        <v>7.1547420965058312E-2</v>
      </c>
      <c r="I36">
        <v>3.2300000000000002E-2</v>
      </c>
    </row>
    <row r="37" spans="1:9" x14ac:dyDescent="0.25">
      <c r="A37" s="1">
        <v>39022</v>
      </c>
      <c r="B37">
        <v>42.15</v>
      </c>
      <c r="C37">
        <v>42.26</v>
      </c>
      <c r="D37">
        <v>40.79</v>
      </c>
      <c r="E37">
        <v>41.97</v>
      </c>
      <c r="F37">
        <v>8096900</v>
      </c>
      <c r="G37">
        <v>33.020000000000003</v>
      </c>
      <c r="H37" s="6">
        <f t="shared" si="0"/>
        <v>2.5465838509316777E-2</v>
      </c>
      <c r="I37">
        <v>1.7100000000000001E-2</v>
      </c>
    </row>
    <row r="38" spans="1:9" x14ac:dyDescent="0.25">
      <c r="A38" s="1">
        <v>39052</v>
      </c>
      <c r="B38">
        <v>42.18</v>
      </c>
      <c r="C38">
        <v>44.68</v>
      </c>
      <c r="D38">
        <v>41.7</v>
      </c>
      <c r="E38">
        <v>44.33</v>
      </c>
      <c r="F38">
        <v>5298400</v>
      </c>
      <c r="G38">
        <v>34.880000000000003</v>
      </c>
      <c r="H38" s="6">
        <f t="shared" si="0"/>
        <v>5.6329497274379144E-2</v>
      </c>
      <c r="I38">
        <v>8.6999999999999994E-3</v>
      </c>
    </row>
    <row r="39" spans="1:9" x14ac:dyDescent="0.25">
      <c r="A39" s="1">
        <v>39085</v>
      </c>
      <c r="B39">
        <v>43.65</v>
      </c>
      <c r="C39">
        <v>45.06</v>
      </c>
      <c r="D39">
        <v>42.54</v>
      </c>
      <c r="E39">
        <v>44.35</v>
      </c>
      <c r="F39">
        <v>7409400</v>
      </c>
      <c r="G39">
        <v>34.9</v>
      </c>
      <c r="H39" s="6">
        <f t="shared" si="0"/>
        <v>5.733944954127299E-4</v>
      </c>
      <c r="I39">
        <v>1.3999999999999999E-2</v>
      </c>
    </row>
    <row r="40" spans="1:9" x14ac:dyDescent="0.25">
      <c r="A40" s="1">
        <v>39114</v>
      </c>
      <c r="B40">
        <v>44.26</v>
      </c>
      <c r="C40">
        <v>46.21</v>
      </c>
      <c r="D40">
        <v>43.38</v>
      </c>
      <c r="E40">
        <v>43.69</v>
      </c>
      <c r="F40">
        <v>6317500</v>
      </c>
      <c r="G40">
        <v>34.380000000000003</v>
      </c>
      <c r="H40" s="6">
        <f t="shared" si="0"/>
        <v>-1.4899713467048598E-2</v>
      </c>
      <c r="I40">
        <v>-1.9599999999999999E-2</v>
      </c>
    </row>
    <row r="41" spans="1:9" x14ac:dyDescent="0.25">
      <c r="A41" s="1">
        <v>39142</v>
      </c>
      <c r="B41">
        <v>43.49</v>
      </c>
      <c r="C41">
        <v>45.49</v>
      </c>
      <c r="D41">
        <v>42.31</v>
      </c>
      <c r="E41">
        <v>45.05</v>
      </c>
      <c r="F41">
        <v>6589100</v>
      </c>
      <c r="G41">
        <v>35.450000000000003</v>
      </c>
      <c r="H41" s="6">
        <f t="shared" si="0"/>
        <v>3.1122745782431651E-2</v>
      </c>
      <c r="I41">
        <v>6.8000000000000005E-3</v>
      </c>
    </row>
    <row r="42" spans="1:9" x14ac:dyDescent="0.25">
      <c r="A42" s="1">
        <v>39174</v>
      </c>
      <c r="B42">
        <v>44.28</v>
      </c>
      <c r="C42">
        <v>49.7</v>
      </c>
      <c r="D42">
        <v>44.26</v>
      </c>
      <c r="E42">
        <v>48.28</v>
      </c>
      <c r="F42">
        <v>7672100</v>
      </c>
      <c r="G42">
        <v>37.99</v>
      </c>
      <c r="H42" s="6">
        <f t="shared" si="0"/>
        <v>7.1650211565585306E-2</v>
      </c>
      <c r="I42">
        <v>3.49E-2</v>
      </c>
    </row>
    <row r="43" spans="1:9" x14ac:dyDescent="0.25">
      <c r="A43" s="1">
        <v>39203</v>
      </c>
      <c r="B43">
        <v>48.21</v>
      </c>
      <c r="C43">
        <v>52.58</v>
      </c>
      <c r="D43">
        <v>48.21</v>
      </c>
      <c r="E43">
        <v>50.55</v>
      </c>
      <c r="F43">
        <v>9004000</v>
      </c>
      <c r="G43">
        <v>39.770000000000003</v>
      </c>
      <c r="H43" s="6">
        <f t="shared" si="0"/>
        <v>4.6854435377731006E-2</v>
      </c>
      <c r="I43">
        <v>3.2400000000000005E-2</v>
      </c>
    </row>
    <row r="44" spans="1:9" x14ac:dyDescent="0.25">
      <c r="A44" s="1">
        <v>39234</v>
      </c>
      <c r="B44">
        <v>50.56</v>
      </c>
      <c r="C44">
        <v>52.88</v>
      </c>
      <c r="D44">
        <v>50.02</v>
      </c>
      <c r="E44">
        <v>50.76</v>
      </c>
      <c r="F44">
        <v>7507600</v>
      </c>
      <c r="G44">
        <v>39.94</v>
      </c>
      <c r="H44" s="6">
        <f t="shared" si="0"/>
        <v>4.274578828262373E-3</v>
      </c>
      <c r="I44">
        <v>-1.9599999999999999E-2</v>
      </c>
    </row>
    <row r="45" spans="1:9" x14ac:dyDescent="0.25">
      <c r="A45" s="1">
        <v>39265</v>
      </c>
      <c r="B45">
        <v>51.19</v>
      </c>
      <c r="C45">
        <v>53.22</v>
      </c>
      <c r="D45">
        <v>47.86</v>
      </c>
      <c r="E45">
        <v>47.87</v>
      </c>
      <c r="F45">
        <v>7665400</v>
      </c>
      <c r="G45">
        <v>37.67</v>
      </c>
      <c r="H45" s="6">
        <f t="shared" si="0"/>
        <v>-5.6835252879318884E-2</v>
      </c>
      <c r="I45">
        <v>-3.73E-2</v>
      </c>
    </row>
    <row r="46" spans="1:9" x14ac:dyDescent="0.25">
      <c r="A46" s="1">
        <v>39295</v>
      </c>
      <c r="B46">
        <v>47.68</v>
      </c>
      <c r="C46">
        <v>51.88</v>
      </c>
      <c r="D46">
        <v>46.64</v>
      </c>
      <c r="E46">
        <v>49.25</v>
      </c>
      <c r="F46">
        <v>8208500</v>
      </c>
      <c r="G46">
        <v>38.75</v>
      </c>
      <c r="H46" s="6">
        <f t="shared" si="0"/>
        <v>2.867002920095562E-2</v>
      </c>
      <c r="I46">
        <v>9.1999999999999998E-3</v>
      </c>
    </row>
    <row r="47" spans="1:9" x14ac:dyDescent="0.25">
      <c r="A47" s="1">
        <v>39329</v>
      </c>
      <c r="B47">
        <v>49.13</v>
      </c>
      <c r="C47">
        <v>55.73</v>
      </c>
      <c r="D47">
        <v>48.81</v>
      </c>
      <c r="E47">
        <v>54.47</v>
      </c>
      <c r="F47">
        <v>10088100</v>
      </c>
      <c r="G47">
        <v>42.86</v>
      </c>
      <c r="H47" s="6">
        <f t="shared" si="0"/>
        <v>0.10606451612903224</v>
      </c>
      <c r="I47">
        <v>3.2199999999999999E-2</v>
      </c>
    </row>
    <row r="48" spans="1:9" x14ac:dyDescent="0.25">
      <c r="A48" s="1">
        <v>39356</v>
      </c>
      <c r="B48">
        <v>54.75</v>
      </c>
      <c r="C48">
        <v>59.85</v>
      </c>
      <c r="D48">
        <v>54.67</v>
      </c>
      <c r="E48">
        <v>59.75</v>
      </c>
      <c r="F48">
        <v>7688800</v>
      </c>
      <c r="G48">
        <v>47.01</v>
      </c>
      <c r="H48" s="6">
        <f t="shared" si="0"/>
        <v>9.682687820811943E-2</v>
      </c>
      <c r="I48">
        <v>1.8000000000000002E-2</v>
      </c>
    </row>
    <row r="49" spans="1:9" x14ac:dyDescent="0.25">
      <c r="A49" s="1">
        <v>39387</v>
      </c>
      <c r="B49">
        <v>59.35</v>
      </c>
      <c r="C49">
        <v>59.92</v>
      </c>
      <c r="D49">
        <v>56.24</v>
      </c>
      <c r="E49">
        <v>58.47</v>
      </c>
      <c r="F49">
        <v>10596900</v>
      </c>
      <c r="G49">
        <v>47.22</v>
      </c>
      <c r="H49" s="6">
        <f t="shared" si="0"/>
        <v>4.4671346522016774E-3</v>
      </c>
      <c r="I49">
        <v>-4.8300000000000003E-2</v>
      </c>
    </row>
    <row r="50" spans="1:9" x14ac:dyDescent="0.25">
      <c r="A50" s="1">
        <v>39419</v>
      </c>
      <c r="B50">
        <v>58.45</v>
      </c>
      <c r="C50">
        <v>63.69</v>
      </c>
      <c r="D50">
        <v>58.1</v>
      </c>
      <c r="E50">
        <v>58.91</v>
      </c>
      <c r="F50">
        <v>7504100</v>
      </c>
      <c r="G50">
        <v>47.57</v>
      </c>
      <c r="H50" s="6">
        <f t="shared" si="0"/>
        <v>7.4121135112240879E-3</v>
      </c>
      <c r="I50">
        <v>-8.6999999999999994E-3</v>
      </c>
    </row>
    <row r="51" spans="1:9" x14ac:dyDescent="0.25">
      <c r="A51" s="1">
        <v>39449</v>
      </c>
      <c r="B51">
        <v>59.48</v>
      </c>
      <c r="C51">
        <v>59.48</v>
      </c>
      <c r="D51">
        <v>49.36</v>
      </c>
      <c r="E51">
        <v>53.58</v>
      </c>
      <c r="F51">
        <v>16249200</v>
      </c>
      <c r="G51">
        <v>43.27</v>
      </c>
      <c r="H51" s="6">
        <f t="shared" si="0"/>
        <v>-9.0393104898044932E-2</v>
      </c>
      <c r="I51">
        <v>-6.3600000000000004E-2</v>
      </c>
    </row>
    <row r="52" spans="1:9" x14ac:dyDescent="0.25">
      <c r="A52" s="1">
        <v>39479</v>
      </c>
      <c r="B52">
        <v>53.67</v>
      </c>
      <c r="C52">
        <v>57.07</v>
      </c>
      <c r="D52">
        <v>52.85</v>
      </c>
      <c r="E52">
        <v>54.11</v>
      </c>
      <c r="F52">
        <v>9028900</v>
      </c>
      <c r="G52">
        <v>43.99</v>
      </c>
      <c r="H52" s="6">
        <f t="shared" si="0"/>
        <v>1.6639704183036719E-2</v>
      </c>
      <c r="I52">
        <v>-3.0899999999999997E-2</v>
      </c>
    </row>
    <row r="53" spans="1:9" x14ac:dyDescent="0.25">
      <c r="A53" s="1">
        <v>39510</v>
      </c>
      <c r="B53">
        <v>53.98</v>
      </c>
      <c r="C53">
        <v>56.51</v>
      </c>
      <c r="D53">
        <v>52</v>
      </c>
      <c r="E53">
        <v>55.77</v>
      </c>
      <c r="F53">
        <v>9147700</v>
      </c>
      <c r="G53">
        <v>45.34</v>
      </c>
      <c r="H53" s="6">
        <f t="shared" si="0"/>
        <v>3.0688792907479005E-2</v>
      </c>
      <c r="I53">
        <v>-9.300000000000001E-3</v>
      </c>
    </row>
    <row r="54" spans="1:9" x14ac:dyDescent="0.25">
      <c r="A54" s="1">
        <v>39539</v>
      </c>
      <c r="B54">
        <v>56.04</v>
      </c>
      <c r="C54">
        <v>60.6</v>
      </c>
      <c r="D54">
        <v>55.14</v>
      </c>
      <c r="E54">
        <v>59.58</v>
      </c>
      <c r="F54">
        <v>7775100</v>
      </c>
      <c r="G54">
        <v>48.44</v>
      </c>
      <c r="H54" s="6">
        <f t="shared" si="0"/>
        <v>6.8372298191442304E-2</v>
      </c>
      <c r="I54">
        <v>4.5999999999999999E-2</v>
      </c>
    </row>
    <row r="55" spans="1:9" x14ac:dyDescent="0.25">
      <c r="A55" s="1">
        <v>39569</v>
      </c>
      <c r="B55">
        <v>59.54</v>
      </c>
      <c r="C55">
        <v>61.76</v>
      </c>
      <c r="D55">
        <v>57.31</v>
      </c>
      <c r="E55">
        <v>59.32</v>
      </c>
      <c r="F55">
        <v>6469100</v>
      </c>
      <c r="G55">
        <v>48.23</v>
      </c>
      <c r="H55" s="6">
        <f t="shared" si="0"/>
        <v>-4.3352601156069542E-3</v>
      </c>
      <c r="I55">
        <v>1.8600000000000002E-2</v>
      </c>
    </row>
    <row r="56" spans="1:9" x14ac:dyDescent="0.25">
      <c r="A56" s="1">
        <v>39601</v>
      </c>
      <c r="B56">
        <v>59.12</v>
      </c>
      <c r="C56">
        <v>60.41</v>
      </c>
      <c r="D56">
        <v>55.17</v>
      </c>
      <c r="E56">
        <v>56.22</v>
      </c>
      <c r="F56">
        <v>8682400</v>
      </c>
      <c r="G56">
        <v>46.01</v>
      </c>
      <c r="H56" s="6">
        <f t="shared" si="0"/>
        <v>-4.6029442255857332E-2</v>
      </c>
      <c r="I56">
        <v>-8.4399999999999989E-2</v>
      </c>
    </row>
    <row r="57" spans="1:9" x14ac:dyDescent="0.25">
      <c r="A57" s="1">
        <v>39630</v>
      </c>
      <c r="B57">
        <v>55.87</v>
      </c>
      <c r="C57">
        <v>61.21</v>
      </c>
      <c r="D57">
        <v>55.7</v>
      </c>
      <c r="E57">
        <v>59.79</v>
      </c>
      <c r="F57">
        <v>9406200</v>
      </c>
      <c r="G57">
        <v>48.93</v>
      </c>
      <c r="H57" s="6">
        <f t="shared" si="0"/>
        <v>6.3464464246902885E-2</v>
      </c>
      <c r="I57">
        <v>-7.7000000000000002E-3</v>
      </c>
    </row>
    <row r="58" spans="1:9" x14ac:dyDescent="0.25">
      <c r="A58" s="1">
        <v>39661</v>
      </c>
      <c r="B58">
        <v>59.83</v>
      </c>
      <c r="C58">
        <v>67</v>
      </c>
      <c r="D58">
        <v>59.44</v>
      </c>
      <c r="E58">
        <v>62</v>
      </c>
      <c r="F58">
        <v>9203600</v>
      </c>
      <c r="G58">
        <v>51.05</v>
      </c>
      <c r="H58" s="6">
        <f t="shared" si="0"/>
        <v>4.3327202125485333E-2</v>
      </c>
      <c r="I58">
        <v>1.5300000000000001E-2</v>
      </c>
    </row>
    <row r="59" spans="1:9" x14ac:dyDescent="0.25">
      <c r="A59" s="1">
        <v>39693</v>
      </c>
      <c r="B59">
        <v>62.39</v>
      </c>
      <c r="C59">
        <v>65.47</v>
      </c>
      <c r="D59">
        <v>59.56</v>
      </c>
      <c r="E59">
        <v>61.7</v>
      </c>
      <c r="F59">
        <v>11841800</v>
      </c>
      <c r="G59">
        <v>50.8</v>
      </c>
      <c r="H59" s="6">
        <f t="shared" si="0"/>
        <v>-4.8971596474045058E-3</v>
      </c>
      <c r="I59">
        <v>-9.2399999999999996E-2</v>
      </c>
    </row>
    <row r="60" spans="1:9" x14ac:dyDescent="0.25">
      <c r="A60" s="1">
        <v>39722</v>
      </c>
      <c r="B60">
        <v>61.18</v>
      </c>
      <c r="C60">
        <v>64.02</v>
      </c>
      <c r="D60">
        <v>45.79</v>
      </c>
      <c r="E60">
        <v>57.93</v>
      </c>
      <c r="F60">
        <v>15302400</v>
      </c>
      <c r="G60">
        <v>47.69</v>
      </c>
      <c r="H60" s="6">
        <f t="shared" si="0"/>
        <v>-6.1220472440944876E-2</v>
      </c>
      <c r="I60">
        <v>-0.17230000000000001</v>
      </c>
    </row>
    <row r="61" spans="1:9" x14ac:dyDescent="0.25">
      <c r="A61" s="1">
        <v>39755</v>
      </c>
      <c r="B61">
        <v>58.41</v>
      </c>
      <c r="C61">
        <v>58.98</v>
      </c>
      <c r="D61">
        <v>51.15</v>
      </c>
      <c r="E61">
        <v>58.75</v>
      </c>
      <c r="F61">
        <v>11912500</v>
      </c>
      <c r="G61">
        <v>48.8</v>
      </c>
      <c r="H61" s="6">
        <f t="shared" si="0"/>
        <v>2.3275319773537417E-2</v>
      </c>
      <c r="I61">
        <v>-7.8600000000000003E-2</v>
      </c>
    </row>
    <row r="62" spans="1:9" x14ac:dyDescent="0.25">
      <c r="A62" s="1">
        <v>39783</v>
      </c>
      <c r="B62">
        <v>58.07</v>
      </c>
      <c r="C62">
        <v>63.99</v>
      </c>
      <c r="D62">
        <v>55.44</v>
      </c>
      <c r="E62">
        <v>62.19</v>
      </c>
      <c r="F62">
        <v>10811400</v>
      </c>
      <c r="G62">
        <v>51.66</v>
      </c>
      <c r="H62" s="6">
        <f t="shared" si="0"/>
        <v>5.8606557377049173E-2</v>
      </c>
      <c r="I62">
        <v>1.7399999999999999E-2</v>
      </c>
    </row>
    <row r="63" spans="1:9" x14ac:dyDescent="0.25">
      <c r="A63" s="1">
        <v>39815</v>
      </c>
      <c r="B63">
        <v>62.38</v>
      </c>
      <c r="C63">
        <v>64.459999999999994</v>
      </c>
      <c r="D63">
        <v>56.41</v>
      </c>
      <c r="E63">
        <v>58.02</v>
      </c>
      <c r="F63">
        <v>10844000</v>
      </c>
      <c r="G63">
        <v>48.19</v>
      </c>
      <c r="H63" s="6">
        <f t="shared" si="0"/>
        <v>-6.7169957413859838E-2</v>
      </c>
      <c r="I63">
        <v>-8.1199999999999994E-2</v>
      </c>
    </row>
    <row r="64" spans="1:9" x14ac:dyDescent="0.25">
      <c r="A64" s="1">
        <v>39846</v>
      </c>
      <c r="B64">
        <v>57.62</v>
      </c>
      <c r="C64">
        <v>59.77</v>
      </c>
      <c r="D64">
        <v>51.5</v>
      </c>
      <c r="E64">
        <v>52.25</v>
      </c>
      <c r="F64">
        <v>11286200</v>
      </c>
      <c r="G64">
        <v>43.8</v>
      </c>
      <c r="H64" s="6">
        <f t="shared" si="0"/>
        <v>-9.1097738119941915E-2</v>
      </c>
      <c r="I64">
        <v>-0.10099999999999999</v>
      </c>
    </row>
    <row r="65" spans="1:9" x14ac:dyDescent="0.25">
      <c r="A65" s="1">
        <v>39874</v>
      </c>
      <c r="B65">
        <v>51.8</v>
      </c>
      <c r="C65">
        <v>56.09</v>
      </c>
      <c r="D65">
        <v>50.44</v>
      </c>
      <c r="E65">
        <v>54.57</v>
      </c>
      <c r="F65">
        <v>13122100</v>
      </c>
      <c r="G65">
        <v>45.75</v>
      </c>
      <c r="H65" s="6">
        <f t="shared" si="0"/>
        <v>4.4520547945205546E-2</v>
      </c>
      <c r="I65">
        <v>8.9499999999999996E-2</v>
      </c>
    </row>
    <row r="66" spans="1:9" x14ac:dyDescent="0.25">
      <c r="A66" s="1">
        <v>39904</v>
      </c>
      <c r="B66">
        <v>54.3</v>
      </c>
      <c r="C66">
        <v>57.27</v>
      </c>
      <c r="D66">
        <v>53.03</v>
      </c>
      <c r="E66">
        <v>53.29</v>
      </c>
      <c r="F66">
        <v>9188900</v>
      </c>
      <c r="G66">
        <v>44.68</v>
      </c>
      <c r="H66" s="6">
        <f t="shared" si="0"/>
        <v>-2.3387978142076511E-2</v>
      </c>
      <c r="I66">
        <v>0.10189999999999999</v>
      </c>
    </row>
    <row r="67" spans="1:9" x14ac:dyDescent="0.25">
      <c r="A67" s="1">
        <v>39934</v>
      </c>
      <c r="B67">
        <v>53.21</v>
      </c>
      <c r="C67">
        <v>59.03</v>
      </c>
      <c r="D67">
        <v>51.76</v>
      </c>
      <c r="E67">
        <v>58.99</v>
      </c>
      <c r="F67">
        <v>10752800</v>
      </c>
      <c r="G67">
        <v>49.45</v>
      </c>
      <c r="H67" s="6">
        <f t="shared" si="0"/>
        <v>0.10675917636526418</v>
      </c>
      <c r="I67">
        <v>5.21E-2</v>
      </c>
    </row>
    <row r="68" spans="1:9" x14ac:dyDescent="0.25">
      <c r="A68" s="1">
        <v>39965</v>
      </c>
      <c r="B68">
        <v>59.18</v>
      </c>
      <c r="C68">
        <v>61.01</v>
      </c>
      <c r="D68">
        <v>56.04</v>
      </c>
      <c r="E68">
        <v>57.49</v>
      </c>
      <c r="F68">
        <v>8943100</v>
      </c>
      <c r="G68">
        <v>48.59</v>
      </c>
      <c r="H68" s="6">
        <f t="shared" ref="H68:H128" si="1">(G68-G67)/G67</f>
        <v>-1.7391304347826073E-2</v>
      </c>
      <c r="I68">
        <v>4.3E-3</v>
      </c>
    </row>
    <row r="69" spans="1:9" x14ac:dyDescent="0.25">
      <c r="A69" s="1">
        <v>39995</v>
      </c>
      <c r="B69">
        <v>57.65</v>
      </c>
      <c r="C69">
        <v>59.59</v>
      </c>
      <c r="D69">
        <v>54.92</v>
      </c>
      <c r="E69">
        <v>55.06</v>
      </c>
      <c r="F69">
        <v>10736400</v>
      </c>
      <c r="G69">
        <v>46.54</v>
      </c>
      <c r="H69" s="6">
        <f t="shared" si="1"/>
        <v>-4.2189750977567483E-2</v>
      </c>
      <c r="I69">
        <v>7.7199999999999991E-2</v>
      </c>
    </row>
    <row r="70" spans="1:9" x14ac:dyDescent="0.25">
      <c r="A70" s="1">
        <v>40028</v>
      </c>
      <c r="B70">
        <v>55.11</v>
      </c>
      <c r="C70">
        <v>57.22</v>
      </c>
      <c r="D70">
        <v>54.43</v>
      </c>
      <c r="E70">
        <v>56.24</v>
      </c>
      <c r="F70">
        <v>9139900</v>
      </c>
      <c r="G70">
        <v>47.96</v>
      </c>
      <c r="H70" s="6">
        <f t="shared" si="1"/>
        <v>3.0511388053287531E-2</v>
      </c>
      <c r="I70">
        <v>3.3300000000000003E-2</v>
      </c>
    </row>
    <row r="71" spans="1:9" x14ac:dyDescent="0.25">
      <c r="A71" s="1">
        <v>40057</v>
      </c>
      <c r="B71">
        <v>56.05</v>
      </c>
      <c r="C71">
        <v>57.67</v>
      </c>
      <c r="D71">
        <v>53.88</v>
      </c>
      <c r="E71">
        <v>57.07</v>
      </c>
      <c r="F71">
        <v>10629800</v>
      </c>
      <c r="G71">
        <v>48.67</v>
      </c>
      <c r="H71" s="6">
        <f t="shared" si="1"/>
        <v>1.4804003336113446E-2</v>
      </c>
      <c r="I71">
        <v>4.0800000000000003E-2</v>
      </c>
    </row>
    <row r="72" spans="1:9" x14ac:dyDescent="0.25">
      <c r="A72" s="1">
        <v>40087</v>
      </c>
      <c r="B72">
        <v>56.99</v>
      </c>
      <c r="C72">
        <v>60.6</v>
      </c>
      <c r="D72">
        <v>56.03</v>
      </c>
      <c r="E72">
        <v>58.61</v>
      </c>
      <c r="F72">
        <v>9572300</v>
      </c>
      <c r="G72">
        <v>49.98</v>
      </c>
      <c r="H72" s="6">
        <f t="shared" si="1"/>
        <v>2.6915964659954699E-2</v>
      </c>
      <c r="I72">
        <v>-2.5899999999999999E-2</v>
      </c>
    </row>
    <row r="73" spans="1:9" x14ac:dyDescent="0.25">
      <c r="A73" s="1">
        <v>40119</v>
      </c>
      <c r="B73">
        <v>58.84</v>
      </c>
      <c r="C73">
        <v>64.75</v>
      </c>
      <c r="D73">
        <v>58.6</v>
      </c>
      <c r="E73">
        <v>63.25</v>
      </c>
      <c r="F73">
        <v>8536800</v>
      </c>
      <c r="G73">
        <v>54.4</v>
      </c>
      <c r="H73" s="6">
        <f t="shared" si="1"/>
        <v>8.8435374149659907E-2</v>
      </c>
      <c r="I73">
        <v>5.5599999999999997E-2</v>
      </c>
    </row>
    <row r="74" spans="1:9" x14ac:dyDescent="0.25">
      <c r="A74" s="1">
        <v>40148</v>
      </c>
      <c r="B74">
        <v>63.64</v>
      </c>
      <c r="C74">
        <v>64.05</v>
      </c>
      <c r="D74">
        <v>60.04</v>
      </c>
      <c r="E74">
        <v>62.44</v>
      </c>
      <c r="F74">
        <v>7169900</v>
      </c>
      <c r="G74">
        <v>53.7</v>
      </c>
      <c r="H74" s="6">
        <f t="shared" si="1"/>
        <v>-1.2867647058823451E-2</v>
      </c>
      <c r="I74">
        <v>2.75E-2</v>
      </c>
    </row>
    <row r="75" spans="1:9" x14ac:dyDescent="0.25">
      <c r="A75" s="1">
        <v>40182</v>
      </c>
      <c r="B75">
        <v>62.63</v>
      </c>
      <c r="C75">
        <v>64.78</v>
      </c>
      <c r="D75">
        <v>61.06</v>
      </c>
      <c r="E75">
        <v>62.43</v>
      </c>
      <c r="F75">
        <v>8734500</v>
      </c>
      <c r="G75">
        <v>53.69</v>
      </c>
      <c r="H75" s="6">
        <f t="shared" si="1"/>
        <v>-1.8621973929246026E-4</v>
      </c>
      <c r="I75">
        <v>-3.3599999999999998E-2</v>
      </c>
    </row>
    <row r="76" spans="1:9" x14ac:dyDescent="0.25">
      <c r="A76" s="1">
        <v>40210</v>
      </c>
      <c r="B76">
        <v>62.83</v>
      </c>
      <c r="C76">
        <v>65.75</v>
      </c>
      <c r="D76">
        <v>62.54</v>
      </c>
      <c r="E76">
        <v>63.85</v>
      </c>
      <c r="F76">
        <v>8364800</v>
      </c>
      <c r="G76">
        <v>55.38</v>
      </c>
      <c r="H76" s="6">
        <f t="shared" si="1"/>
        <v>3.1476997578692587E-2</v>
      </c>
      <c r="I76">
        <v>3.4000000000000002E-2</v>
      </c>
    </row>
    <row r="77" spans="1:9" x14ac:dyDescent="0.25">
      <c r="A77" s="1">
        <v>40238</v>
      </c>
      <c r="B77">
        <v>63.98</v>
      </c>
      <c r="C77">
        <v>67.489999999999995</v>
      </c>
      <c r="D77">
        <v>63.25</v>
      </c>
      <c r="E77">
        <v>66.72</v>
      </c>
      <c r="F77">
        <v>6922900</v>
      </c>
      <c r="G77">
        <v>57.87</v>
      </c>
      <c r="H77" s="6">
        <f t="shared" si="1"/>
        <v>4.4962080173347685E-2</v>
      </c>
      <c r="I77">
        <v>6.3099999999999989E-2</v>
      </c>
    </row>
    <row r="78" spans="1:9" x14ac:dyDescent="0.25">
      <c r="A78" s="1">
        <v>40269</v>
      </c>
      <c r="B78">
        <v>67.06</v>
      </c>
      <c r="C78">
        <v>71.709999999999994</v>
      </c>
      <c r="D78">
        <v>67.06</v>
      </c>
      <c r="E78">
        <v>70.59</v>
      </c>
      <c r="F78">
        <v>6806500</v>
      </c>
      <c r="G78">
        <v>61.23</v>
      </c>
      <c r="H78" s="6">
        <f t="shared" si="1"/>
        <v>5.8061171591498179E-2</v>
      </c>
      <c r="I78">
        <v>0.02</v>
      </c>
    </row>
    <row r="79" spans="1:9" x14ac:dyDescent="0.25">
      <c r="A79" s="1">
        <v>40301</v>
      </c>
      <c r="B79">
        <v>70.88</v>
      </c>
      <c r="C79">
        <v>71.84</v>
      </c>
      <c r="D79">
        <v>65.55</v>
      </c>
      <c r="E79">
        <v>66.87</v>
      </c>
      <c r="F79">
        <v>9631500</v>
      </c>
      <c r="G79">
        <v>58.49</v>
      </c>
      <c r="H79" s="6">
        <f t="shared" si="1"/>
        <v>-4.474930589580263E-2</v>
      </c>
      <c r="I79">
        <v>-7.8899999999999998E-2</v>
      </c>
    </row>
    <row r="80" spans="1:9" x14ac:dyDescent="0.25">
      <c r="A80" s="1">
        <v>40330</v>
      </c>
      <c r="B80">
        <v>66.23</v>
      </c>
      <c r="C80">
        <v>70.58</v>
      </c>
      <c r="D80">
        <v>65.8</v>
      </c>
      <c r="E80">
        <v>65.87</v>
      </c>
      <c r="F80">
        <v>7112800</v>
      </c>
      <c r="G80">
        <v>57.61</v>
      </c>
      <c r="H80" s="6">
        <f t="shared" si="1"/>
        <v>-1.5045306890066721E-2</v>
      </c>
      <c r="I80">
        <v>-5.5599999999999997E-2</v>
      </c>
    </row>
    <row r="81" spans="1:9" x14ac:dyDescent="0.25">
      <c r="A81" s="1">
        <v>40360</v>
      </c>
      <c r="B81">
        <v>66.72</v>
      </c>
      <c r="C81">
        <v>71.540000000000006</v>
      </c>
      <c r="D81">
        <v>65.31</v>
      </c>
      <c r="E81">
        <v>69.73</v>
      </c>
      <c r="F81">
        <v>6636700</v>
      </c>
      <c r="G81">
        <v>60.99</v>
      </c>
      <c r="H81" s="6">
        <f t="shared" si="1"/>
        <v>5.8670369727477911E-2</v>
      </c>
      <c r="I81">
        <v>6.93E-2</v>
      </c>
    </row>
    <row r="82" spans="1:9" x14ac:dyDescent="0.25">
      <c r="A82" s="1">
        <v>40392</v>
      </c>
      <c r="B82">
        <v>70.5</v>
      </c>
      <c r="C82">
        <v>74.069999999999993</v>
      </c>
      <c r="D82">
        <v>69.84</v>
      </c>
      <c r="E82">
        <v>73.06</v>
      </c>
      <c r="F82">
        <v>6149900</v>
      </c>
      <c r="G82">
        <v>64.38</v>
      </c>
      <c r="H82" s="6">
        <f t="shared" si="1"/>
        <v>5.5582882439744109E-2</v>
      </c>
      <c r="I82">
        <v>-4.7699999999999992E-2</v>
      </c>
    </row>
    <row r="83" spans="1:9" x14ac:dyDescent="0.25">
      <c r="A83" s="1">
        <v>40422</v>
      </c>
      <c r="B83">
        <v>73.92</v>
      </c>
      <c r="C83">
        <v>76.260000000000005</v>
      </c>
      <c r="D83">
        <v>73.66</v>
      </c>
      <c r="E83">
        <v>74.510000000000005</v>
      </c>
      <c r="F83">
        <v>6979500</v>
      </c>
      <c r="G83">
        <v>65.66</v>
      </c>
      <c r="H83" s="6">
        <f t="shared" si="1"/>
        <v>1.9881950916433695E-2</v>
      </c>
      <c r="I83">
        <v>9.5399999999999985E-2</v>
      </c>
    </row>
    <row r="84" spans="1:9" x14ac:dyDescent="0.25">
      <c r="A84" s="1">
        <v>40452</v>
      </c>
      <c r="B84">
        <v>75.040000000000006</v>
      </c>
      <c r="C84">
        <v>79.900000000000006</v>
      </c>
      <c r="D84">
        <v>74.400000000000006</v>
      </c>
      <c r="E84">
        <v>77.77</v>
      </c>
      <c r="F84">
        <v>5488300</v>
      </c>
      <c r="G84">
        <v>68.53</v>
      </c>
      <c r="H84" s="6">
        <f t="shared" si="1"/>
        <v>4.3710021321961695E-2</v>
      </c>
      <c r="I84">
        <v>3.8800000000000001E-2</v>
      </c>
    </row>
    <row r="85" spans="1:9" x14ac:dyDescent="0.25">
      <c r="A85" s="1">
        <v>40483</v>
      </c>
      <c r="B85">
        <v>78.06</v>
      </c>
      <c r="C85">
        <v>79.849999999999994</v>
      </c>
      <c r="D85">
        <v>77.12</v>
      </c>
      <c r="E85">
        <v>78.3</v>
      </c>
      <c r="F85">
        <v>5886500</v>
      </c>
      <c r="G85">
        <v>69.540000000000006</v>
      </c>
      <c r="H85" s="6">
        <f t="shared" si="1"/>
        <v>1.4738070917846274E-2</v>
      </c>
      <c r="I85">
        <v>6.0000000000000001E-3</v>
      </c>
    </row>
    <row r="86" spans="1:9" x14ac:dyDescent="0.25">
      <c r="A86" s="1">
        <v>40513</v>
      </c>
      <c r="B86">
        <v>79.14</v>
      </c>
      <c r="C86">
        <v>80.94</v>
      </c>
      <c r="D86">
        <v>75.94</v>
      </c>
      <c r="E86">
        <v>76.760000000000005</v>
      </c>
      <c r="F86">
        <v>5306400</v>
      </c>
      <c r="G86">
        <v>68.17</v>
      </c>
      <c r="H86" s="6">
        <f t="shared" si="1"/>
        <v>-1.9700891573195347E-2</v>
      </c>
      <c r="I86">
        <v>6.8199999999999997E-2</v>
      </c>
    </row>
    <row r="87" spans="1:9" x14ac:dyDescent="0.25">
      <c r="A87" s="1">
        <v>40546</v>
      </c>
      <c r="B87">
        <v>77.099999999999994</v>
      </c>
      <c r="C87">
        <v>77.59</v>
      </c>
      <c r="D87">
        <v>72.14</v>
      </c>
      <c r="E87">
        <v>73.67</v>
      </c>
      <c r="F87">
        <v>12017300</v>
      </c>
      <c r="G87">
        <v>65.430000000000007</v>
      </c>
      <c r="H87" s="6">
        <f t="shared" si="1"/>
        <v>-4.0193633563150873E-2</v>
      </c>
      <c r="I87">
        <v>1.9900000000000001E-2</v>
      </c>
    </row>
    <row r="88" spans="1:9" x14ac:dyDescent="0.25">
      <c r="A88" s="1">
        <v>40575</v>
      </c>
      <c r="B88">
        <v>74.22</v>
      </c>
      <c r="C88">
        <v>76.45</v>
      </c>
      <c r="D88">
        <v>73.08</v>
      </c>
      <c r="E88">
        <v>75.680000000000007</v>
      </c>
      <c r="F88">
        <v>7746400</v>
      </c>
      <c r="G88">
        <v>67.760000000000005</v>
      </c>
      <c r="H88" s="6">
        <f t="shared" si="1"/>
        <v>3.5610576188292803E-2</v>
      </c>
      <c r="I88">
        <v>3.49E-2</v>
      </c>
    </row>
    <row r="89" spans="1:9" x14ac:dyDescent="0.25">
      <c r="A89" s="1">
        <v>40603</v>
      </c>
      <c r="B89">
        <v>75.709999999999994</v>
      </c>
      <c r="C89">
        <v>77.25</v>
      </c>
      <c r="D89">
        <v>72.89</v>
      </c>
      <c r="E89">
        <v>76.09</v>
      </c>
      <c r="F89">
        <v>6427100</v>
      </c>
      <c r="G89">
        <v>68.13</v>
      </c>
      <c r="H89" s="6">
        <f t="shared" si="1"/>
        <v>5.4604486422666814E-3</v>
      </c>
      <c r="I89">
        <v>4.5000000000000005E-3</v>
      </c>
    </row>
    <row r="90" spans="1:9" x14ac:dyDescent="0.25">
      <c r="A90" s="1">
        <v>40634</v>
      </c>
      <c r="B90">
        <v>76.3</v>
      </c>
      <c r="C90">
        <v>78.59</v>
      </c>
      <c r="D90">
        <v>75.66</v>
      </c>
      <c r="E90">
        <v>78.31</v>
      </c>
      <c r="F90">
        <v>5124100</v>
      </c>
      <c r="G90">
        <v>70.12</v>
      </c>
      <c r="H90" s="6">
        <f t="shared" si="1"/>
        <v>2.9208865404374125E-2</v>
      </c>
      <c r="I90">
        <v>2.8999999999999998E-2</v>
      </c>
    </row>
    <row r="91" spans="1:9" x14ac:dyDescent="0.25">
      <c r="A91" s="1">
        <v>40665</v>
      </c>
      <c r="B91">
        <v>78.400000000000006</v>
      </c>
      <c r="C91">
        <v>83.08</v>
      </c>
      <c r="D91">
        <v>78.2</v>
      </c>
      <c r="E91">
        <v>81.540000000000006</v>
      </c>
      <c r="F91">
        <v>6057000</v>
      </c>
      <c r="G91">
        <v>73.55</v>
      </c>
      <c r="H91" s="6">
        <f t="shared" si="1"/>
        <v>4.8916143753565205E-2</v>
      </c>
      <c r="I91">
        <v>-1.2699999999999999E-2</v>
      </c>
    </row>
    <row r="92" spans="1:9" x14ac:dyDescent="0.25">
      <c r="A92" s="1">
        <v>40695</v>
      </c>
      <c r="B92">
        <v>81.47</v>
      </c>
      <c r="C92">
        <v>84.91</v>
      </c>
      <c r="D92">
        <v>80</v>
      </c>
      <c r="E92">
        <v>84.32</v>
      </c>
      <c r="F92">
        <v>6067100</v>
      </c>
      <c r="G92">
        <v>76.06</v>
      </c>
      <c r="H92" s="6">
        <f t="shared" si="1"/>
        <v>3.4126444595513325E-2</v>
      </c>
      <c r="I92">
        <v>-1.7500000000000002E-2</v>
      </c>
    </row>
    <row r="93" spans="1:9" x14ac:dyDescent="0.25">
      <c r="A93" s="1">
        <v>40725</v>
      </c>
      <c r="B93">
        <v>84.16</v>
      </c>
      <c r="C93">
        <v>89.57</v>
      </c>
      <c r="D93">
        <v>84.15</v>
      </c>
      <c r="E93">
        <v>86.48</v>
      </c>
      <c r="F93">
        <v>6136200</v>
      </c>
      <c r="G93">
        <v>78.010000000000005</v>
      </c>
      <c r="H93" s="6">
        <f t="shared" si="1"/>
        <v>2.5637654483302692E-2</v>
      </c>
      <c r="I93">
        <v>-2.3599999999999999E-2</v>
      </c>
    </row>
    <row r="94" spans="1:9" x14ac:dyDescent="0.25">
      <c r="A94" s="1">
        <v>40756</v>
      </c>
      <c r="B94">
        <v>87.49</v>
      </c>
      <c r="C94">
        <v>91.22</v>
      </c>
      <c r="D94">
        <v>82.01</v>
      </c>
      <c r="E94">
        <v>90.41</v>
      </c>
      <c r="F94">
        <v>9123300</v>
      </c>
      <c r="G94">
        <v>82.11</v>
      </c>
      <c r="H94" s="6">
        <f t="shared" si="1"/>
        <v>5.2557364440456278E-2</v>
      </c>
      <c r="I94">
        <v>-5.9900000000000002E-2</v>
      </c>
    </row>
    <row r="95" spans="1:9" x14ac:dyDescent="0.25">
      <c r="A95" s="1">
        <v>40787</v>
      </c>
      <c r="B95">
        <v>90.27</v>
      </c>
      <c r="C95">
        <v>91.09</v>
      </c>
      <c r="D95">
        <v>83.65</v>
      </c>
      <c r="E95">
        <v>87.82</v>
      </c>
      <c r="F95">
        <v>8310800</v>
      </c>
      <c r="G95">
        <v>79.75</v>
      </c>
      <c r="H95" s="6">
        <f t="shared" si="1"/>
        <v>-2.874193155523078E-2</v>
      </c>
      <c r="I95">
        <v>-7.5899999999999995E-2</v>
      </c>
    </row>
    <row r="96" spans="1:9" x14ac:dyDescent="0.25">
      <c r="A96" s="1">
        <v>40819</v>
      </c>
      <c r="B96">
        <v>87.43</v>
      </c>
      <c r="C96">
        <v>93.84</v>
      </c>
      <c r="D96">
        <v>83.74</v>
      </c>
      <c r="E96">
        <v>92.85</v>
      </c>
      <c r="F96">
        <v>6792900</v>
      </c>
      <c r="G96">
        <v>84.32</v>
      </c>
      <c r="H96" s="6">
        <f t="shared" si="1"/>
        <v>5.7304075235109629E-2</v>
      </c>
      <c r="I96">
        <v>0.11349999999999999</v>
      </c>
    </row>
    <row r="97" spans="1:9" x14ac:dyDescent="0.25">
      <c r="A97" s="1">
        <v>40848</v>
      </c>
      <c r="B97">
        <v>92.31</v>
      </c>
      <c r="C97">
        <v>95.54</v>
      </c>
      <c r="D97">
        <v>91.22</v>
      </c>
      <c r="E97">
        <v>95.52</v>
      </c>
      <c r="F97">
        <v>5597400</v>
      </c>
      <c r="G97">
        <v>87.4</v>
      </c>
      <c r="H97" s="6">
        <f t="shared" si="1"/>
        <v>3.6527514231499206E-2</v>
      </c>
      <c r="I97">
        <v>-2.8000000000000004E-3</v>
      </c>
    </row>
    <row r="98" spans="1:9" x14ac:dyDescent="0.25">
      <c r="A98" s="1">
        <v>40878</v>
      </c>
      <c r="B98">
        <v>95.44</v>
      </c>
      <c r="C98">
        <v>101</v>
      </c>
      <c r="D98">
        <v>94.82</v>
      </c>
      <c r="E98">
        <v>100.33</v>
      </c>
      <c r="F98">
        <v>5402700</v>
      </c>
      <c r="G98">
        <v>91.8</v>
      </c>
      <c r="H98" s="6">
        <f t="shared" si="1"/>
        <v>5.034324942791752E-2</v>
      </c>
      <c r="I98">
        <v>7.4000000000000003E-3</v>
      </c>
    </row>
    <row r="99" spans="1:9" x14ac:dyDescent="0.25">
      <c r="A99" s="1">
        <v>40911</v>
      </c>
      <c r="B99">
        <v>101.33</v>
      </c>
      <c r="C99">
        <v>102.22</v>
      </c>
      <c r="D99">
        <v>97.7</v>
      </c>
      <c r="E99">
        <v>99.05</v>
      </c>
      <c r="F99">
        <v>6346300</v>
      </c>
      <c r="G99">
        <v>90.63</v>
      </c>
      <c r="H99" s="6">
        <f t="shared" si="1"/>
        <v>-1.2745098039215705E-2</v>
      </c>
      <c r="I99">
        <v>5.0499999999999996E-2</v>
      </c>
    </row>
    <row r="100" spans="1:9" x14ac:dyDescent="0.25">
      <c r="A100" s="1">
        <v>40940</v>
      </c>
      <c r="B100">
        <v>99.46</v>
      </c>
      <c r="C100">
        <v>101.29</v>
      </c>
      <c r="D100">
        <v>98.26</v>
      </c>
      <c r="E100">
        <v>99.28</v>
      </c>
      <c r="F100">
        <v>4719700</v>
      </c>
      <c r="G100">
        <v>91.48</v>
      </c>
      <c r="H100" s="6">
        <f t="shared" si="1"/>
        <v>9.3787928941852436E-3</v>
      </c>
      <c r="I100">
        <v>4.4199999999999996E-2</v>
      </c>
    </row>
    <row r="101" spans="1:9" x14ac:dyDescent="0.25">
      <c r="A101" s="1">
        <v>40969</v>
      </c>
      <c r="B101">
        <v>99.28</v>
      </c>
      <c r="C101">
        <v>100.44</v>
      </c>
      <c r="D101">
        <v>95.13</v>
      </c>
      <c r="E101">
        <v>98.1</v>
      </c>
      <c r="F101">
        <v>6402200</v>
      </c>
      <c r="G101">
        <v>90.39</v>
      </c>
      <c r="H101" s="6">
        <f t="shared" si="1"/>
        <v>-1.1915172715347654E-2</v>
      </c>
      <c r="I101">
        <v>3.1099999999999999E-2</v>
      </c>
    </row>
    <row r="102" spans="1:9" x14ac:dyDescent="0.25">
      <c r="A102" s="1">
        <v>41001</v>
      </c>
      <c r="B102">
        <v>97.82</v>
      </c>
      <c r="C102">
        <v>99.5</v>
      </c>
      <c r="D102">
        <v>94.13</v>
      </c>
      <c r="E102">
        <v>97.45</v>
      </c>
      <c r="F102">
        <v>6867900</v>
      </c>
      <c r="G102">
        <v>89.79</v>
      </c>
      <c r="H102" s="6">
        <f t="shared" si="1"/>
        <v>-6.6379024228343216E-3</v>
      </c>
      <c r="I102">
        <v>-8.5000000000000006E-3</v>
      </c>
    </row>
    <row r="103" spans="1:9" x14ac:dyDescent="0.25">
      <c r="A103" s="1">
        <v>41030</v>
      </c>
      <c r="B103">
        <v>97.23</v>
      </c>
      <c r="C103">
        <v>98.01</v>
      </c>
      <c r="D103">
        <v>89.26</v>
      </c>
      <c r="E103">
        <v>89.34</v>
      </c>
      <c r="F103">
        <v>6326700</v>
      </c>
      <c r="G103">
        <v>82.96</v>
      </c>
      <c r="H103" s="6">
        <f t="shared" si="1"/>
        <v>-7.6066377102127325E-2</v>
      </c>
      <c r="I103">
        <v>-6.1900000000000004E-2</v>
      </c>
    </row>
    <row r="104" spans="1:9" x14ac:dyDescent="0.25">
      <c r="A104" s="1">
        <v>41061</v>
      </c>
      <c r="B104">
        <v>87.47</v>
      </c>
      <c r="C104">
        <v>90.76</v>
      </c>
      <c r="D104">
        <v>85.92</v>
      </c>
      <c r="E104">
        <v>88.53</v>
      </c>
      <c r="F104">
        <v>7631100</v>
      </c>
      <c r="G104">
        <v>82.21</v>
      </c>
      <c r="H104" s="6">
        <f t="shared" si="1"/>
        <v>-9.0405014464802324E-3</v>
      </c>
      <c r="I104">
        <v>3.8900000000000004E-2</v>
      </c>
    </row>
    <row r="105" spans="1:9" x14ac:dyDescent="0.25">
      <c r="A105" s="1">
        <v>41092</v>
      </c>
      <c r="B105">
        <v>88.41</v>
      </c>
      <c r="C105">
        <v>93.32</v>
      </c>
      <c r="D105">
        <v>87.62</v>
      </c>
      <c r="E105">
        <v>89.36</v>
      </c>
      <c r="F105">
        <v>6193700</v>
      </c>
      <c r="G105">
        <v>82.98</v>
      </c>
      <c r="H105" s="6">
        <f t="shared" si="1"/>
        <v>9.3662571463326884E-3</v>
      </c>
      <c r="I105">
        <v>7.9000000000000008E-3</v>
      </c>
    </row>
    <row r="106" spans="1:9" x14ac:dyDescent="0.25">
      <c r="A106" s="1">
        <v>41122</v>
      </c>
      <c r="B106">
        <v>89.49</v>
      </c>
      <c r="C106">
        <v>90.43</v>
      </c>
      <c r="D106">
        <v>86.15</v>
      </c>
      <c r="E106">
        <v>89.49</v>
      </c>
      <c r="F106">
        <v>5342200</v>
      </c>
      <c r="G106">
        <v>83.76</v>
      </c>
      <c r="H106" s="6">
        <f t="shared" si="1"/>
        <v>9.3998553868402165E-3</v>
      </c>
      <c r="I106">
        <v>2.5499999999999998E-2</v>
      </c>
    </row>
    <row r="107" spans="1:9" x14ac:dyDescent="0.25">
      <c r="A107" s="1">
        <v>41156</v>
      </c>
      <c r="B107">
        <v>89.51</v>
      </c>
      <c r="C107">
        <v>94</v>
      </c>
      <c r="D107">
        <v>88.71</v>
      </c>
      <c r="E107">
        <v>91.75</v>
      </c>
      <c r="F107">
        <v>5695800</v>
      </c>
      <c r="G107">
        <v>85.87</v>
      </c>
      <c r="H107" s="6">
        <f t="shared" si="1"/>
        <v>2.5191021967526258E-2</v>
      </c>
      <c r="I107">
        <v>2.7300000000000001E-2</v>
      </c>
    </row>
    <row r="108" spans="1:9" x14ac:dyDescent="0.25">
      <c r="A108" s="1">
        <v>41183</v>
      </c>
      <c r="B108">
        <v>92.11</v>
      </c>
      <c r="C108">
        <v>94.16</v>
      </c>
      <c r="D108">
        <v>86.37</v>
      </c>
      <c r="E108">
        <v>86.8</v>
      </c>
      <c r="F108">
        <v>6778800</v>
      </c>
      <c r="G108">
        <v>81.239999999999995</v>
      </c>
      <c r="H108" s="6">
        <f t="shared" si="1"/>
        <v>-5.391871433562373E-2</v>
      </c>
      <c r="I108">
        <v>-1.7600000000000001E-2</v>
      </c>
    </row>
    <row r="109" spans="1:9" x14ac:dyDescent="0.25">
      <c r="A109" s="1">
        <v>41214</v>
      </c>
      <c r="B109">
        <v>87</v>
      </c>
      <c r="C109">
        <v>88.13</v>
      </c>
      <c r="D109">
        <v>83.31</v>
      </c>
      <c r="E109">
        <v>87.04</v>
      </c>
      <c r="F109">
        <v>6701500</v>
      </c>
      <c r="G109">
        <v>82.19</v>
      </c>
      <c r="H109" s="6">
        <f t="shared" si="1"/>
        <v>1.1693746922698214E-2</v>
      </c>
      <c r="I109">
        <v>7.8000000000000005E-3</v>
      </c>
    </row>
    <row r="110" spans="1:9" x14ac:dyDescent="0.25">
      <c r="A110" s="1">
        <v>41246</v>
      </c>
      <c r="B110">
        <v>87.42</v>
      </c>
      <c r="C110">
        <v>90.85</v>
      </c>
      <c r="D110">
        <v>86.27</v>
      </c>
      <c r="E110">
        <v>88.21</v>
      </c>
      <c r="F110">
        <v>6014000</v>
      </c>
      <c r="G110">
        <v>83.3</v>
      </c>
      <c r="H110" s="6">
        <f t="shared" si="1"/>
        <v>1.3505292614673311E-2</v>
      </c>
      <c r="I110">
        <v>1.18E-2</v>
      </c>
    </row>
    <row r="111" spans="1:9" x14ac:dyDescent="0.25">
      <c r="A111" s="1">
        <v>41276</v>
      </c>
      <c r="B111">
        <v>89.4</v>
      </c>
      <c r="C111">
        <v>95.29</v>
      </c>
      <c r="D111">
        <v>89.25</v>
      </c>
      <c r="E111">
        <v>95.29</v>
      </c>
      <c r="F111">
        <v>5529200</v>
      </c>
      <c r="G111">
        <v>89.99</v>
      </c>
      <c r="H111" s="6">
        <f t="shared" si="1"/>
        <v>8.031212484993995E-2</v>
      </c>
      <c r="I111">
        <v>5.57E-2</v>
      </c>
    </row>
    <row r="112" spans="1:9" x14ac:dyDescent="0.25">
      <c r="A112" s="1">
        <v>41306</v>
      </c>
      <c r="B112">
        <v>95.58</v>
      </c>
      <c r="C112">
        <v>96.78</v>
      </c>
      <c r="D112">
        <v>93.19</v>
      </c>
      <c r="E112">
        <v>95.9</v>
      </c>
      <c r="F112">
        <v>5369200</v>
      </c>
      <c r="G112">
        <v>91.29</v>
      </c>
      <c r="H112" s="6">
        <f t="shared" si="1"/>
        <v>1.4446049561062468E-2</v>
      </c>
      <c r="I112">
        <v>1.29E-2</v>
      </c>
    </row>
    <row r="113" spans="1:9" x14ac:dyDescent="0.25">
      <c r="A113" s="1">
        <v>41334</v>
      </c>
      <c r="B113">
        <v>95.68</v>
      </c>
      <c r="C113">
        <v>99.78</v>
      </c>
      <c r="D113">
        <v>94.87</v>
      </c>
      <c r="E113">
        <v>99.69</v>
      </c>
      <c r="F113">
        <v>4834100</v>
      </c>
      <c r="G113">
        <v>94.9</v>
      </c>
      <c r="H113" s="6">
        <f t="shared" si="1"/>
        <v>3.9544309343849261E-2</v>
      </c>
      <c r="I113">
        <v>4.0300000000000002E-2</v>
      </c>
    </row>
    <row r="114" spans="1:9" x14ac:dyDescent="0.25">
      <c r="A114" s="1">
        <v>41365</v>
      </c>
      <c r="B114">
        <v>99.41</v>
      </c>
      <c r="C114">
        <v>103.7</v>
      </c>
      <c r="D114">
        <v>98.38</v>
      </c>
      <c r="E114">
        <v>102.14</v>
      </c>
      <c r="F114">
        <v>4839700</v>
      </c>
      <c r="G114">
        <v>97.23</v>
      </c>
      <c r="H114" s="6">
        <f t="shared" si="1"/>
        <v>2.4552160168598507E-2</v>
      </c>
      <c r="I114">
        <v>1.5600000000000001E-2</v>
      </c>
    </row>
    <row r="115" spans="1:9" x14ac:dyDescent="0.25">
      <c r="A115" s="1">
        <v>41395</v>
      </c>
      <c r="B115">
        <v>101.98</v>
      </c>
      <c r="C115">
        <v>103.34</v>
      </c>
      <c r="D115">
        <v>96.56</v>
      </c>
      <c r="E115">
        <v>96.57</v>
      </c>
      <c r="F115">
        <v>6246900</v>
      </c>
      <c r="G115">
        <v>92.65</v>
      </c>
      <c r="H115" s="6">
        <f t="shared" si="1"/>
        <v>-4.7104803044327861E-2</v>
      </c>
      <c r="I115">
        <v>2.7999999999999997E-2</v>
      </c>
    </row>
    <row r="116" spans="1:9" x14ac:dyDescent="0.25">
      <c r="A116" s="1">
        <v>41428</v>
      </c>
      <c r="B116">
        <v>96.77</v>
      </c>
      <c r="C116">
        <v>100.18</v>
      </c>
      <c r="D116">
        <v>95.16</v>
      </c>
      <c r="E116">
        <v>99</v>
      </c>
      <c r="F116">
        <v>4875000</v>
      </c>
      <c r="G116">
        <v>94.98</v>
      </c>
      <c r="H116" s="6">
        <f t="shared" si="1"/>
        <v>2.514840798704801E-2</v>
      </c>
      <c r="I116">
        <v>-1.2E-2</v>
      </c>
    </row>
    <row r="117" spans="1:9" x14ac:dyDescent="0.25">
      <c r="A117" s="1">
        <v>41456</v>
      </c>
      <c r="B117">
        <v>99.35</v>
      </c>
      <c r="C117">
        <v>101.81</v>
      </c>
      <c r="D117">
        <v>96.3</v>
      </c>
      <c r="E117">
        <v>98.08</v>
      </c>
      <c r="F117">
        <v>4945800</v>
      </c>
      <c r="G117">
        <v>94.1</v>
      </c>
      <c r="H117" s="6">
        <f t="shared" si="1"/>
        <v>-9.2651084438830234E-3</v>
      </c>
      <c r="I117">
        <v>5.6500000000000002E-2</v>
      </c>
    </row>
    <row r="118" spans="1:9" x14ac:dyDescent="0.25">
      <c r="A118" s="1">
        <v>41487</v>
      </c>
      <c r="B118">
        <v>98.62</v>
      </c>
      <c r="C118">
        <v>99.44</v>
      </c>
      <c r="D118">
        <v>94.01</v>
      </c>
      <c r="E118">
        <v>94.36</v>
      </c>
      <c r="F118">
        <v>5020800</v>
      </c>
      <c r="G118">
        <v>91.26</v>
      </c>
      <c r="H118" s="6">
        <f t="shared" si="1"/>
        <v>-3.0180658873538675E-2</v>
      </c>
      <c r="I118">
        <v>-2.7099999999999999E-2</v>
      </c>
    </row>
    <row r="119" spans="1:9" x14ac:dyDescent="0.25">
      <c r="A119" s="1">
        <v>41520</v>
      </c>
      <c r="B119">
        <v>95.1</v>
      </c>
      <c r="C119">
        <v>98.99</v>
      </c>
      <c r="D119">
        <v>94.12</v>
      </c>
      <c r="E119">
        <v>96.21</v>
      </c>
      <c r="F119">
        <v>4418100</v>
      </c>
      <c r="G119">
        <v>93.05</v>
      </c>
      <c r="H119" s="6">
        <f t="shared" si="1"/>
        <v>1.9614288845057986E-2</v>
      </c>
      <c r="I119">
        <v>3.7699999999999997E-2</v>
      </c>
    </row>
    <row r="120" spans="1:9" x14ac:dyDescent="0.25">
      <c r="A120" s="1">
        <v>41548</v>
      </c>
      <c r="B120">
        <v>96.18</v>
      </c>
      <c r="C120">
        <v>96.7</v>
      </c>
      <c r="D120">
        <v>93.14</v>
      </c>
      <c r="E120">
        <v>96.52</v>
      </c>
      <c r="F120">
        <v>4755600</v>
      </c>
      <c r="G120">
        <v>93.35</v>
      </c>
      <c r="H120" s="6">
        <f t="shared" si="1"/>
        <v>3.2240730789897601E-3</v>
      </c>
      <c r="I120">
        <v>4.1799999999999997E-2</v>
      </c>
    </row>
    <row r="121" spans="1:9" x14ac:dyDescent="0.25">
      <c r="A121" s="1">
        <v>41579</v>
      </c>
      <c r="B121">
        <v>96.52</v>
      </c>
      <c r="C121">
        <v>99.27</v>
      </c>
      <c r="D121">
        <v>96.32</v>
      </c>
      <c r="E121">
        <v>97.37</v>
      </c>
      <c r="F121">
        <v>6519100</v>
      </c>
      <c r="G121">
        <v>94.96</v>
      </c>
      <c r="H121" s="6">
        <f t="shared" si="1"/>
        <v>1.7246920192822705E-2</v>
      </c>
      <c r="I121">
        <v>3.1200000000000002E-2</v>
      </c>
    </row>
    <row r="122" spans="1:9" x14ac:dyDescent="0.25">
      <c r="A122" s="1">
        <v>41610</v>
      </c>
      <c r="B122">
        <v>97.29</v>
      </c>
      <c r="C122">
        <v>97.29</v>
      </c>
      <c r="D122">
        <v>94.04</v>
      </c>
      <c r="E122">
        <v>97.03</v>
      </c>
      <c r="F122">
        <v>4435300</v>
      </c>
      <c r="G122">
        <v>94.62</v>
      </c>
      <c r="H122" s="6">
        <f t="shared" si="1"/>
        <v>-3.5804549283907881E-3</v>
      </c>
      <c r="I122">
        <v>2.81E-2</v>
      </c>
    </row>
    <row r="123" spans="1:9" x14ac:dyDescent="0.25">
      <c r="A123" s="1">
        <v>41641</v>
      </c>
      <c r="B123">
        <v>96.81</v>
      </c>
      <c r="C123">
        <v>97.08</v>
      </c>
      <c r="D123">
        <v>92.87</v>
      </c>
      <c r="E123">
        <v>94.17</v>
      </c>
      <c r="F123">
        <v>5792400</v>
      </c>
      <c r="G123">
        <v>91.84</v>
      </c>
      <c r="H123" s="6">
        <f t="shared" si="1"/>
        <v>-2.9380680617205675E-2</v>
      </c>
      <c r="I123">
        <v>-3.32E-2</v>
      </c>
    </row>
    <row r="124" spans="1:9" x14ac:dyDescent="0.25">
      <c r="A124" s="1">
        <v>41673</v>
      </c>
      <c r="B124">
        <v>94.54</v>
      </c>
      <c r="C124">
        <v>97</v>
      </c>
      <c r="D124">
        <v>92.22</v>
      </c>
      <c r="E124">
        <v>95.15</v>
      </c>
      <c r="F124">
        <v>5232800</v>
      </c>
      <c r="G124">
        <v>93.58</v>
      </c>
      <c r="H124" s="6">
        <f t="shared" si="1"/>
        <v>1.894599303135883E-2</v>
      </c>
      <c r="I124">
        <v>4.6500000000000007E-2</v>
      </c>
    </row>
    <row r="125" spans="1:9" x14ac:dyDescent="0.25">
      <c r="A125" s="1">
        <v>41701</v>
      </c>
      <c r="B125">
        <v>94.24</v>
      </c>
      <c r="C125">
        <v>99.07</v>
      </c>
      <c r="D125">
        <v>94</v>
      </c>
      <c r="E125">
        <v>98.03</v>
      </c>
      <c r="F125">
        <v>5940200</v>
      </c>
      <c r="G125">
        <v>96.41</v>
      </c>
      <c r="H125" s="6">
        <f t="shared" si="1"/>
        <v>3.0241504594998914E-2</v>
      </c>
      <c r="I125">
        <v>4.3E-3</v>
      </c>
    </row>
    <row r="126" spans="1:9" x14ac:dyDescent="0.25">
      <c r="A126" s="1">
        <v>41730</v>
      </c>
      <c r="B126">
        <v>98.1</v>
      </c>
      <c r="C126">
        <v>101.78</v>
      </c>
      <c r="D126">
        <v>96.52</v>
      </c>
      <c r="E126">
        <v>101.38</v>
      </c>
      <c r="F126">
        <v>5683700</v>
      </c>
      <c r="G126">
        <v>99.71</v>
      </c>
      <c r="H126" s="6">
        <f t="shared" si="1"/>
        <v>3.4228814438336246E-2</v>
      </c>
      <c r="I126">
        <v>-1.9E-3</v>
      </c>
    </row>
    <row r="127" spans="1:9" x14ac:dyDescent="0.25">
      <c r="A127" s="1">
        <v>41760</v>
      </c>
      <c r="B127">
        <v>100.68</v>
      </c>
      <c r="C127">
        <v>103.78</v>
      </c>
      <c r="D127">
        <v>100.33</v>
      </c>
      <c r="E127">
        <v>101.43</v>
      </c>
      <c r="F127">
        <v>4321600</v>
      </c>
      <c r="G127">
        <v>100.56</v>
      </c>
      <c r="H127" s="6">
        <f t="shared" si="1"/>
        <v>8.5247216929095239E-3</v>
      </c>
      <c r="I127">
        <v>2.06E-2</v>
      </c>
    </row>
    <row r="128" spans="1:9" x14ac:dyDescent="0.25">
      <c r="A128" s="1">
        <v>41792</v>
      </c>
      <c r="B128">
        <v>101.39</v>
      </c>
      <c r="C128">
        <v>102.62</v>
      </c>
      <c r="D128">
        <v>99.41</v>
      </c>
      <c r="E128">
        <v>100.74</v>
      </c>
      <c r="F128">
        <v>4348900</v>
      </c>
      <c r="G128">
        <v>99.88</v>
      </c>
      <c r="H128" s="6">
        <f t="shared" si="1"/>
        <v>-6.7621320604614836E-3</v>
      </c>
      <c r="I128">
        <v>2.6099999999999998E-2</v>
      </c>
    </row>
    <row r="129" spans="1:1" x14ac:dyDescent="0.25">
      <c r="A129" s="1"/>
    </row>
  </sheetData>
  <sortState ref="A2:G129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8"/>
  <sheetViews>
    <sheetView showGridLines="0" topLeftCell="E1" workbookViewId="0">
      <selection activeCell="K1" sqref="K1:O3"/>
    </sheetView>
  </sheetViews>
  <sheetFormatPr defaultRowHeight="15" x14ac:dyDescent="0.25"/>
  <cols>
    <col min="1" max="1" width="9.7109375" bestFit="1" customWidth="1"/>
    <col min="13" max="13" width="18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2"/>
      <c r="L1" s="12" t="s">
        <v>14</v>
      </c>
      <c r="M1" s="12" t="s">
        <v>15</v>
      </c>
      <c r="N1" s="12" t="s">
        <v>17</v>
      </c>
      <c r="O1" s="12" t="s">
        <v>51</v>
      </c>
    </row>
    <row r="2" spans="1:15" x14ac:dyDescent="0.25">
      <c r="A2" s="1">
        <v>37956</v>
      </c>
      <c r="B2">
        <v>46.65</v>
      </c>
      <c r="C2">
        <v>50.9</v>
      </c>
      <c r="D2">
        <v>46.39</v>
      </c>
      <c r="E2">
        <v>50.75</v>
      </c>
      <c r="F2">
        <v>10483500</v>
      </c>
      <c r="G2">
        <v>18.760000000000002</v>
      </c>
      <c r="K2" s="12" t="s">
        <v>9</v>
      </c>
      <c r="L2" s="12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7.4467263972301835E-3</v>
      </c>
    </row>
    <row r="3" spans="1:15" x14ac:dyDescent="0.25">
      <c r="A3" s="1">
        <v>37988</v>
      </c>
      <c r="B3">
        <v>50.8</v>
      </c>
      <c r="C3">
        <v>50.99</v>
      </c>
      <c r="D3">
        <v>48.65</v>
      </c>
      <c r="E3">
        <v>49.24</v>
      </c>
      <c r="F3">
        <v>10068500</v>
      </c>
      <c r="G3">
        <v>18.2</v>
      </c>
      <c r="H3" s="6">
        <f>(G3-G2)/G2</f>
        <v>-2.9850746268656834E-2</v>
      </c>
      <c r="I3">
        <v>2.1499999999999998E-2</v>
      </c>
      <c r="K3" s="12" t="s">
        <v>16</v>
      </c>
      <c r="L3" s="12">
        <v>4.3518008370340304E-2</v>
      </c>
      <c r="M3" s="12">
        <v>4.3411771338616241E-2</v>
      </c>
      <c r="N3" s="12"/>
      <c r="O3" s="12">
        <f>_xlfn.STDEV.S(H3:H122)</f>
        <v>4.5465049718481941E-2</v>
      </c>
    </row>
    <row r="4" spans="1:15" x14ac:dyDescent="0.25">
      <c r="A4" s="1">
        <v>38019</v>
      </c>
      <c r="B4">
        <v>49</v>
      </c>
      <c r="C4">
        <v>52.78</v>
      </c>
      <c r="D4">
        <v>48.62</v>
      </c>
      <c r="E4">
        <v>49.96</v>
      </c>
      <c r="F4">
        <v>10995600</v>
      </c>
      <c r="G4">
        <v>18.47</v>
      </c>
      <c r="H4" s="6">
        <f t="shared" ref="H4:H67" si="0">(G4-G3)/G3</f>
        <v>1.4835164835164812E-2</v>
      </c>
      <c r="I4">
        <v>1.3999999999999999E-2</v>
      </c>
      <c r="K4" s="5"/>
      <c r="L4" s="5"/>
      <c r="M4" s="5"/>
      <c r="N4" s="5"/>
      <c r="O4" s="5"/>
    </row>
    <row r="5" spans="1:15" x14ac:dyDescent="0.25">
      <c r="A5" s="1">
        <v>38047</v>
      </c>
      <c r="B5">
        <v>49.73</v>
      </c>
      <c r="C5">
        <v>50.6</v>
      </c>
      <c r="D5">
        <v>47.58</v>
      </c>
      <c r="E5">
        <v>50.3</v>
      </c>
      <c r="F5">
        <v>12763100</v>
      </c>
      <c r="G5">
        <v>18.68</v>
      </c>
      <c r="H5" s="6">
        <f t="shared" si="0"/>
        <v>1.1369788846778606E-2</v>
      </c>
      <c r="I5">
        <v>-1.32E-2</v>
      </c>
      <c r="K5" t="s">
        <v>46</v>
      </c>
      <c r="L5">
        <f>(N2+L25*(L2))</f>
        <v>1.2725E-3</v>
      </c>
    </row>
    <row r="6" spans="1:15" x14ac:dyDescent="0.25">
      <c r="A6" s="1">
        <v>38078</v>
      </c>
      <c r="B6">
        <v>50.48</v>
      </c>
      <c r="C6">
        <v>53.5</v>
      </c>
      <c r="D6">
        <v>49.78</v>
      </c>
      <c r="E6">
        <v>50.57</v>
      </c>
      <c r="F6">
        <v>11741000</v>
      </c>
      <c r="G6">
        <v>18.78</v>
      </c>
      <c r="H6" s="6">
        <f t="shared" si="0"/>
        <v>5.3533190578159218E-3</v>
      </c>
      <c r="I6">
        <v>-1.83E-2</v>
      </c>
    </row>
    <row r="7" spans="1:15" x14ac:dyDescent="0.25">
      <c r="A7" s="1">
        <v>38110</v>
      </c>
      <c r="B7">
        <v>50.65</v>
      </c>
      <c r="C7">
        <v>51.58</v>
      </c>
      <c r="D7">
        <v>49.17</v>
      </c>
      <c r="E7">
        <v>51.35</v>
      </c>
      <c r="F7">
        <v>9860400</v>
      </c>
      <c r="G7">
        <v>19.07</v>
      </c>
      <c r="H7" s="6">
        <f t="shared" si="0"/>
        <v>1.5441959531416354E-2</v>
      </c>
      <c r="I7">
        <v>1.1699999999999999E-2</v>
      </c>
      <c r="L7" s="2"/>
    </row>
    <row r="8" spans="1:15" x14ac:dyDescent="0.25">
      <c r="A8" s="1">
        <v>38139</v>
      </c>
      <c r="B8">
        <v>51.2</v>
      </c>
      <c r="C8">
        <v>52.75</v>
      </c>
      <c r="D8">
        <v>50.1</v>
      </c>
      <c r="E8">
        <v>50.48</v>
      </c>
      <c r="F8">
        <v>8634100</v>
      </c>
      <c r="G8">
        <v>18.84</v>
      </c>
      <c r="H8" s="6">
        <f t="shared" si="0"/>
        <v>-1.2060828526481406E-2</v>
      </c>
      <c r="I8">
        <v>1.8600000000000002E-2</v>
      </c>
    </row>
    <row r="9" spans="1:15" x14ac:dyDescent="0.25">
      <c r="A9" s="1">
        <v>38169</v>
      </c>
      <c r="B9">
        <v>50.51</v>
      </c>
      <c r="C9">
        <v>51.39</v>
      </c>
      <c r="D9">
        <v>42.8</v>
      </c>
      <c r="E9">
        <v>43.86</v>
      </c>
      <c r="F9">
        <v>14459700</v>
      </c>
      <c r="G9">
        <v>16.37</v>
      </c>
      <c r="H9" s="6">
        <f t="shared" si="0"/>
        <v>-0.13110403397027595</v>
      </c>
      <c r="I9">
        <v>-4.0599999999999997E-2</v>
      </c>
    </row>
    <row r="10" spans="1:15" x14ac:dyDescent="0.25">
      <c r="A10" s="1">
        <v>38201</v>
      </c>
      <c r="B10">
        <v>43.79</v>
      </c>
      <c r="C10">
        <v>44.89</v>
      </c>
      <c r="D10">
        <v>43.06</v>
      </c>
      <c r="E10">
        <v>44.71</v>
      </c>
      <c r="F10">
        <v>10440600</v>
      </c>
      <c r="G10">
        <v>16.690000000000001</v>
      </c>
      <c r="H10" s="6">
        <f t="shared" si="0"/>
        <v>1.9547953573610277E-2</v>
      </c>
      <c r="I10">
        <v>8.0000000000000004E-4</v>
      </c>
    </row>
    <row r="11" spans="1:15" x14ac:dyDescent="0.25">
      <c r="A11" s="1">
        <v>38231</v>
      </c>
      <c r="B11">
        <v>44.8</v>
      </c>
      <c r="C11">
        <v>45.88</v>
      </c>
      <c r="D11">
        <v>39.229999999999997</v>
      </c>
      <c r="E11">
        <v>40.049999999999997</v>
      </c>
      <c r="F11">
        <v>19707600</v>
      </c>
      <c r="G11">
        <v>15.04</v>
      </c>
      <c r="H11" s="6">
        <f t="shared" si="0"/>
        <v>-9.8861593768723902E-2</v>
      </c>
      <c r="I11">
        <v>1.6E-2</v>
      </c>
      <c r="K11" t="s">
        <v>19</v>
      </c>
    </row>
    <row r="12" spans="1:15" ht="15.75" thickBot="1" x14ac:dyDescent="0.3">
      <c r="A12" s="1">
        <v>38261</v>
      </c>
      <c r="B12">
        <v>40.479999999999997</v>
      </c>
      <c r="C12">
        <v>41.14</v>
      </c>
      <c r="D12">
        <v>38.299999999999997</v>
      </c>
      <c r="E12">
        <v>40.659999999999997</v>
      </c>
      <c r="F12">
        <v>14360800</v>
      </c>
      <c r="G12">
        <v>15.27</v>
      </c>
      <c r="H12" s="6">
        <f t="shared" si="0"/>
        <v>1.5292553191489391E-2</v>
      </c>
      <c r="I12">
        <v>1.43E-2</v>
      </c>
    </row>
    <row r="13" spans="1:15" x14ac:dyDescent="0.25">
      <c r="A13" s="1">
        <v>38292</v>
      </c>
      <c r="B13">
        <v>40.700000000000003</v>
      </c>
      <c r="C13">
        <v>41.74</v>
      </c>
      <c r="D13">
        <v>39.21</v>
      </c>
      <c r="E13">
        <v>39.31</v>
      </c>
      <c r="F13">
        <v>15563600</v>
      </c>
      <c r="G13">
        <v>14.85</v>
      </c>
      <c r="H13" s="6">
        <f t="shared" si="0"/>
        <v>-2.7504911591355596E-2</v>
      </c>
      <c r="I13">
        <v>4.5400000000000003E-2</v>
      </c>
      <c r="K13" s="10" t="s">
        <v>20</v>
      </c>
      <c r="L13" s="10"/>
    </row>
    <row r="14" spans="1:15" x14ac:dyDescent="0.25">
      <c r="A14" s="1">
        <v>38322</v>
      </c>
      <c r="B14">
        <v>39.450000000000003</v>
      </c>
      <c r="C14">
        <v>41.91</v>
      </c>
      <c r="D14">
        <v>39.299999999999997</v>
      </c>
      <c r="E14">
        <v>41.64</v>
      </c>
      <c r="F14">
        <v>14202200</v>
      </c>
      <c r="G14">
        <v>15.73</v>
      </c>
      <c r="H14" s="6">
        <f t="shared" si="0"/>
        <v>5.925925925925931E-2</v>
      </c>
      <c r="I14">
        <v>3.4300000000000004E-2</v>
      </c>
      <c r="K14" s="7" t="s">
        <v>21</v>
      </c>
      <c r="L14" s="7">
        <v>0.46489629560078871</v>
      </c>
    </row>
    <row r="15" spans="1:15" x14ac:dyDescent="0.25">
      <c r="A15" s="1">
        <v>38355</v>
      </c>
      <c r="B15">
        <v>41.9</v>
      </c>
      <c r="C15">
        <v>42</v>
      </c>
      <c r="D15">
        <v>40.549999999999997</v>
      </c>
      <c r="E15">
        <v>41.49</v>
      </c>
      <c r="F15">
        <v>12546100</v>
      </c>
      <c r="G15">
        <v>15.68</v>
      </c>
      <c r="H15" s="6">
        <f t="shared" si="0"/>
        <v>-3.1786395422759512E-3</v>
      </c>
      <c r="I15">
        <v>-2.76E-2</v>
      </c>
      <c r="K15" s="7" t="s">
        <v>22</v>
      </c>
      <c r="L15" s="7">
        <v>0.21612856566333591</v>
      </c>
    </row>
    <row r="16" spans="1:15" x14ac:dyDescent="0.25">
      <c r="A16" s="1">
        <v>38384</v>
      </c>
      <c r="B16">
        <v>41.5</v>
      </c>
      <c r="C16">
        <v>44.15</v>
      </c>
      <c r="D16">
        <v>41.13</v>
      </c>
      <c r="E16">
        <v>42.8</v>
      </c>
      <c r="F16">
        <v>13354100</v>
      </c>
      <c r="G16">
        <v>16.170000000000002</v>
      </c>
      <c r="H16" s="6">
        <f t="shared" si="0"/>
        <v>3.1250000000000125E-2</v>
      </c>
      <c r="I16">
        <v>1.89E-2</v>
      </c>
      <c r="K16" s="7" t="s">
        <v>23</v>
      </c>
      <c r="L16" s="7">
        <v>0.20948558740624554</v>
      </c>
    </row>
    <row r="17" spans="1:19" x14ac:dyDescent="0.25">
      <c r="A17" s="1">
        <v>38412</v>
      </c>
      <c r="B17">
        <v>42.8</v>
      </c>
      <c r="C17">
        <v>43.85</v>
      </c>
      <c r="D17">
        <v>40.909999999999997</v>
      </c>
      <c r="E17">
        <v>41.67</v>
      </c>
      <c r="F17">
        <v>12665000</v>
      </c>
      <c r="G17">
        <v>15.85</v>
      </c>
      <c r="H17" s="6">
        <f t="shared" si="0"/>
        <v>-1.9789734075448488E-2</v>
      </c>
      <c r="I17">
        <v>-1.9699999999999999E-2</v>
      </c>
      <c r="K17" s="7" t="s">
        <v>24</v>
      </c>
      <c r="L17" s="7">
        <v>4.042337463013277E-2</v>
      </c>
    </row>
    <row r="18" spans="1:19" ht="15.75" thickBot="1" x14ac:dyDescent="0.3">
      <c r="A18" s="1">
        <v>38443</v>
      </c>
      <c r="B18">
        <v>41.83</v>
      </c>
      <c r="C18">
        <v>43.5</v>
      </c>
      <c r="D18">
        <v>40.74</v>
      </c>
      <c r="E18">
        <v>43.44</v>
      </c>
      <c r="F18">
        <v>13975800</v>
      </c>
      <c r="G18">
        <v>16.52</v>
      </c>
      <c r="H18" s="6">
        <f t="shared" si="0"/>
        <v>4.2271293375394321E-2</v>
      </c>
      <c r="I18">
        <v>-2.6099999999999998E-2</v>
      </c>
      <c r="K18" s="8" t="s">
        <v>25</v>
      </c>
      <c r="L18" s="8">
        <v>120</v>
      </c>
    </row>
    <row r="19" spans="1:19" x14ac:dyDescent="0.25">
      <c r="A19" s="1">
        <v>38474</v>
      </c>
      <c r="B19">
        <v>43.49</v>
      </c>
      <c r="C19">
        <v>45.26</v>
      </c>
      <c r="D19">
        <v>43.24</v>
      </c>
      <c r="E19">
        <v>44.63</v>
      </c>
      <c r="F19">
        <v>10359500</v>
      </c>
      <c r="G19">
        <v>16.97</v>
      </c>
      <c r="H19" s="6">
        <f t="shared" si="0"/>
        <v>2.7239709443099232E-2</v>
      </c>
      <c r="I19">
        <v>3.6499999999999998E-2</v>
      </c>
    </row>
    <row r="20" spans="1:19" ht="15.75" thickBot="1" x14ac:dyDescent="0.3">
      <c r="A20" s="1">
        <v>38504</v>
      </c>
      <c r="B20">
        <v>44.54</v>
      </c>
      <c r="C20">
        <v>44.93</v>
      </c>
      <c r="D20">
        <v>41.67</v>
      </c>
      <c r="E20">
        <v>41.75</v>
      </c>
      <c r="F20">
        <v>10994800</v>
      </c>
      <c r="G20">
        <v>15.98</v>
      </c>
      <c r="H20" s="6">
        <f t="shared" si="0"/>
        <v>-5.8338243959929197E-2</v>
      </c>
      <c r="I20">
        <v>5.6999999999999993E-3</v>
      </c>
      <c r="K20" t="s">
        <v>26</v>
      </c>
    </row>
    <row r="21" spans="1:19" x14ac:dyDescent="0.25">
      <c r="A21" s="1">
        <v>38534</v>
      </c>
      <c r="B21">
        <v>41.96</v>
      </c>
      <c r="C21">
        <v>44.61</v>
      </c>
      <c r="D21">
        <v>41.39</v>
      </c>
      <c r="E21">
        <v>43.76</v>
      </c>
      <c r="F21">
        <v>12576700</v>
      </c>
      <c r="G21">
        <v>16.75</v>
      </c>
      <c r="H21" s="6">
        <f t="shared" si="0"/>
        <v>4.818523153942425E-2</v>
      </c>
      <c r="I21">
        <v>3.9199999999999999E-2</v>
      </c>
      <c r="K21" s="9"/>
      <c r="L21" s="9" t="s">
        <v>31</v>
      </c>
      <c r="M21" s="9" t="s">
        <v>32</v>
      </c>
      <c r="N21" s="9" t="s">
        <v>33</v>
      </c>
      <c r="O21" s="9" t="s">
        <v>34</v>
      </c>
      <c r="P21" s="9" t="s">
        <v>35</v>
      </c>
    </row>
    <row r="22" spans="1:19" x14ac:dyDescent="0.25">
      <c r="A22" s="1">
        <v>38565</v>
      </c>
      <c r="B22">
        <v>43.99</v>
      </c>
      <c r="C22">
        <v>44.75</v>
      </c>
      <c r="D22">
        <v>43.11</v>
      </c>
      <c r="E22">
        <v>44</v>
      </c>
      <c r="F22">
        <v>11001600</v>
      </c>
      <c r="G22">
        <v>16.84</v>
      </c>
      <c r="H22" s="6">
        <f t="shared" si="0"/>
        <v>5.3731343283582008E-3</v>
      </c>
      <c r="I22">
        <v>-1.2199999999999999E-2</v>
      </c>
      <c r="K22" s="7" t="s">
        <v>27</v>
      </c>
      <c r="L22" s="7">
        <v>1</v>
      </c>
      <c r="M22" s="7">
        <v>5.3163611216988815E-2</v>
      </c>
      <c r="N22" s="7">
        <v>5.3163611216988815E-2</v>
      </c>
      <c r="O22" s="7">
        <v>32.534889818832596</v>
      </c>
      <c r="P22" s="7">
        <v>8.828718267826248E-8</v>
      </c>
    </row>
    <row r="23" spans="1:19" x14ac:dyDescent="0.25">
      <c r="A23" s="1">
        <v>38596</v>
      </c>
      <c r="B23">
        <v>43.81</v>
      </c>
      <c r="C23">
        <v>44.71</v>
      </c>
      <c r="D23">
        <v>41.85</v>
      </c>
      <c r="E23">
        <v>43.19</v>
      </c>
      <c r="F23">
        <v>13922200</v>
      </c>
      <c r="G23">
        <v>16.64</v>
      </c>
      <c r="H23" s="6">
        <f t="shared" si="0"/>
        <v>-1.1876484560570029E-2</v>
      </c>
      <c r="I23">
        <v>4.8999999999999998E-3</v>
      </c>
      <c r="K23" s="7" t="s">
        <v>28</v>
      </c>
      <c r="L23" s="7">
        <v>118</v>
      </c>
      <c r="M23" s="7">
        <v>0.19281780754559127</v>
      </c>
      <c r="N23" s="7">
        <v>1.6340492164880617E-3</v>
      </c>
      <c r="O23" s="7"/>
      <c r="P23" s="7"/>
    </row>
    <row r="24" spans="1:19" ht="15.75" thickBot="1" x14ac:dyDescent="0.3">
      <c r="A24" s="1">
        <v>38628</v>
      </c>
      <c r="B24">
        <v>43.21</v>
      </c>
      <c r="C24">
        <v>43.6</v>
      </c>
      <c r="D24">
        <v>41.28</v>
      </c>
      <c r="E24">
        <v>42.78</v>
      </c>
      <c r="F24">
        <v>13809400</v>
      </c>
      <c r="G24">
        <v>16.48</v>
      </c>
      <c r="H24" s="6">
        <f t="shared" si="0"/>
        <v>-9.6153846153846229E-3</v>
      </c>
      <c r="I24">
        <v>-2.0199999999999999E-2</v>
      </c>
      <c r="K24" s="8" t="s">
        <v>29</v>
      </c>
      <c r="L24" s="8">
        <v>119</v>
      </c>
      <c r="M24" s="8">
        <v>0.24598141876258009</v>
      </c>
      <c r="N24" s="8"/>
      <c r="O24" s="8"/>
      <c r="P24" s="8"/>
    </row>
    <row r="25" spans="1:19" ht="15.75" thickBot="1" x14ac:dyDescent="0.3">
      <c r="A25" s="1">
        <v>38657</v>
      </c>
      <c r="B25">
        <v>42.62</v>
      </c>
      <c r="C25">
        <v>43.28</v>
      </c>
      <c r="D25">
        <v>41.87</v>
      </c>
      <c r="E25">
        <v>42.69</v>
      </c>
      <c r="F25">
        <v>11796300</v>
      </c>
      <c r="G25">
        <v>16.55</v>
      </c>
      <c r="H25" s="6">
        <f t="shared" si="0"/>
        <v>4.2475728155339978E-3</v>
      </c>
      <c r="I25">
        <v>3.61E-2</v>
      </c>
    </row>
    <row r="26" spans="1:19" x14ac:dyDescent="0.25">
      <c r="A26" s="1">
        <v>38687</v>
      </c>
      <c r="B26">
        <v>42.7</v>
      </c>
      <c r="C26">
        <v>43.03</v>
      </c>
      <c r="D26">
        <v>40.31</v>
      </c>
      <c r="E26">
        <v>40.31</v>
      </c>
      <c r="F26">
        <v>13525700</v>
      </c>
      <c r="G26">
        <v>15.63</v>
      </c>
      <c r="H26" s="6">
        <f t="shared" si="0"/>
        <v>-5.5589123867069483E-2</v>
      </c>
      <c r="I26">
        <v>-2.5000000000000001E-3</v>
      </c>
      <c r="K26" s="9"/>
      <c r="L26" s="9" t="s">
        <v>36</v>
      </c>
      <c r="M26" s="9" t="s">
        <v>24</v>
      </c>
      <c r="N26" s="9" t="s">
        <v>37</v>
      </c>
      <c r="O26" s="9" t="s">
        <v>38</v>
      </c>
      <c r="P26" s="9" t="s">
        <v>39</v>
      </c>
      <c r="Q26" s="9" t="s">
        <v>40</v>
      </c>
      <c r="R26" s="9" t="s">
        <v>41</v>
      </c>
      <c r="S26" s="9" t="s">
        <v>42</v>
      </c>
    </row>
    <row r="27" spans="1:19" x14ac:dyDescent="0.25">
      <c r="A27" s="1">
        <v>38720</v>
      </c>
      <c r="B27">
        <v>40.79</v>
      </c>
      <c r="C27">
        <v>41.99</v>
      </c>
      <c r="D27">
        <v>39.36</v>
      </c>
      <c r="E27">
        <v>41.38</v>
      </c>
      <c r="F27">
        <v>14850500</v>
      </c>
      <c r="G27">
        <v>16.04</v>
      </c>
      <c r="H27" s="6">
        <f t="shared" si="0"/>
        <v>2.6231605886116338E-2</v>
      </c>
      <c r="I27">
        <v>3.04E-2</v>
      </c>
      <c r="K27" s="7" t="s">
        <v>30</v>
      </c>
      <c r="L27" s="7">
        <v>4.4341954464436695E-3</v>
      </c>
      <c r="M27" s="7">
        <v>3.7277363996878147E-3</v>
      </c>
      <c r="N27" s="7">
        <v>1.1895142174792774</v>
      </c>
      <c r="O27" s="7">
        <v>0.23662536473414605</v>
      </c>
      <c r="P27" s="7">
        <v>-2.9477374984628489E-3</v>
      </c>
      <c r="Q27" s="7">
        <v>1.1816128391350187E-2</v>
      </c>
      <c r="R27" s="7">
        <v>-2.9477374984628489E-3</v>
      </c>
      <c r="S27" s="7">
        <v>1.1816128391350187E-2</v>
      </c>
    </row>
    <row r="28" spans="1:19" ht="15.75" thickBot="1" x14ac:dyDescent="0.3">
      <c r="A28" s="1">
        <v>38749</v>
      </c>
      <c r="B28">
        <v>41.19</v>
      </c>
      <c r="C28">
        <v>42.58</v>
      </c>
      <c r="D28">
        <v>40.520000000000003</v>
      </c>
      <c r="E28">
        <v>41.97</v>
      </c>
      <c r="F28">
        <v>14988200</v>
      </c>
      <c r="G28">
        <v>16.27</v>
      </c>
      <c r="H28" s="6">
        <f t="shared" si="0"/>
        <v>1.4339152119700776E-2</v>
      </c>
      <c r="I28">
        <v>-3.0000000000000001E-3</v>
      </c>
      <c r="K28" s="8" t="s">
        <v>43</v>
      </c>
      <c r="L28" s="8">
        <v>0.48569624357702768</v>
      </c>
      <c r="M28" s="8">
        <v>8.5151063102204355E-2</v>
      </c>
      <c r="N28" s="8">
        <v>5.7039363442128792</v>
      </c>
      <c r="O28" s="8">
        <v>8.828718267826248E-8</v>
      </c>
      <c r="P28" s="8">
        <v>0.31707395631964075</v>
      </c>
      <c r="Q28" s="8">
        <v>0.6543185308344146</v>
      </c>
      <c r="R28" s="8">
        <v>0.31707395631964075</v>
      </c>
      <c r="S28" s="8">
        <v>0.6543185308344146</v>
      </c>
    </row>
    <row r="29" spans="1:19" x14ac:dyDescent="0.25">
      <c r="A29" s="1">
        <v>38777</v>
      </c>
      <c r="B29">
        <v>41.9</v>
      </c>
      <c r="C29">
        <v>42.99</v>
      </c>
      <c r="D29">
        <v>41.57</v>
      </c>
      <c r="E29">
        <v>41.87</v>
      </c>
      <c r="F29">
        <v>13158000</v>
      </c>
      <c r="G29">
        <v>16.350000000000001</v>
      </c>
      <c r="H29" s="6">
        <f t="shared" si="0"/>
        <v>4.9170251997542628E-3</v>
      </c>
      <c r="I29">
        <v>1.46E-2</v>
      </c>
    </row>
    <row r="30" spans="1:19" x14ac:dyDescent="0.25">
      <c r="A30" s="1">
        <v>38810</v>
      </c>
      <c r="B30">
        <v>42.1</v>
      </c>
      <c r="C30">
        <v>42.24</v>
      </c>
      <c r="D30">
        <v>40.86</v>
      </c>
      <c r="E30">
        <v>41.96</v>
      </c>
      <c r="F30">
        <v>12146500</v>
      </c>
      <c r="G30">
        <v>16.39</v>
      </c>
      <c r="H30" s="6">
        <f t="shared" si="0"/>
        <v>2.4464831804280824E-3</v>
      </c>
      <c r="I30">
        <v>7.3000000000000001E-3</v>
      </c>
    </row>
    <row r="31" spans="1:19" x14ac:dyDescent="0.25">
      <c r="A31" s="1">
        <v>38838</v>
      </c>
      <c r="B31">
        <v>42.09</v>
      </c>
      <c r="C31">
        <v>44.76</v>
      </c>
      <c r="D31">
        <v>41.8</v>
      </c>
      <c r="E31">
        <v>44.03</v>
      </c>
      <c r="F31">
        <v>16698200</v>
      </c>
      <c r="G31">
        <v>17.2</v>
      </c>
      <c r="H31" s="6">
        <f t="shared" si="0"/>
        <v>4.9420378279438605E-2</v>
      </c>
      <c r="I31">
        <v>-3.5699999999999996E-2</v>
      </c>
    </row>
    <row r="32" spans="1:19" x14ac:dyDescent="0.25">
      <c r="A32" s="1">
        <v>38869</v>
      </c>
      <c r="B32">
        <v>43.98</v>
      </c>
      <c r="C32">
        <v>44.13</v>
      </c>
      <c r="D32">
        <v>42.27</v>
      </c>
      <c r="E32">
        <v>43.02</v>
      </c>
      <c r="F32">
        <v>14268400</v>
      </c>
      <c r="G32">
        <v>16.920000000000002</v>
      </c>
      <c r="H32" s="6">
        <f t="shared" si="0"/>
        <v>-1.6279069767441721E-2</v>
      </c>
      <c r="I32">
        <v>-3.4999999999999996E-3</v>
      </c>
    </row>
    <row r="33" spans="1:9" x14ac:dyDescent="0.25">
      <c r="A33" s="1">
        <v>38901</v>
      </c>
      <c r="B33">
        <v>43.2</v>
      </c>
      <c r="C33">
        <v>44.79</v>
      </c>
      <c r="D33">
        <v>42.37</v>
      </c>
      <c r="E33">
        <v>44.5</v>
      </c>
      <c r="F33">
        <v>13231600</v>
      </c>
      <c r="G33">
        <v>17.5</v>
      </c>
      <c r="H33" s="6">
        <f t="shared" si="0"/>
        <v>3.4278959810874601E-2</v>
      </c>
      <c r="I33">
        <v>-7.8000000000000005E-3</v>
      </c>
    </row>
    <row r="34" spans="1:9" x14ac:dyDescent="0.25">
      <c r="A34" s="1">
        <v>38930</v>
      </c>
      <c r="B34">
        <v>44.5</v>
      </c>
      <c r="C34">
        <v>45.4</v>
      </c>
      <c r="D34">
        <v>43.48</v>
      </c>
      <c r="E34">
        <v>44.81</v>
      </c>
      <c r="F34">
        <v>9380600</v>
      </c>
      <c r="G34">
        <v>17.63</v>
      </c>
      <c r="H34" s="6">
        <f t="shared" si="0"/>
        <v>7.4285714285713721E-3</v>
      </c>
      <c r="I34">
        <v>2.0299999999999999E-2</v>
      </c>
    </row>
    <row r="35" spans="1:9" x14ac:dyDescent="0.25">
      <c r="A35" s="1">
        <v>38961</v>
      </c>
      <c r="B35">
        <v>44.98</v>
      </c>
      <c r="C35">
        <v>45.13</v>
      </c>
      <c r="D35">
        <v>43.94</v>
      </c>
      <c r="E35">
        <v>44.68</v>
      </c>
      <c r="F35">
        <v>10652200</v>
      </c>
      <c r="G35">
        <v>17.7</v>
      </c>
      <c r="H35" s="6">
        <f t="shared" si="0"/>
        <v>3.9705048213272993E-3</v>
      </c>
      <c r="I35">
        <v>1.84E-2</v>
      </c>
    </row>
    <row r="36" spans="1:9" x14ac:dyDescent="0.25">
      <c r="A36" s="1">
        <v>38992</v>
      </c>
      <c r="B36">
        <v>44.9</v>
      </c>
      <c r="C36">
        <v>47.5</v>
      </c>
      <c r="D36">
        <v>43.72</v>
      </c>
      <c r="E36">
        <v>46.72</v>
      </c>
      <c r="F36">
        <v>18112300</v>
      </c>
      <c r="G36">
        <v>18.510000000000002</v>
      </c>
      <c r="H36" s="6">
        <f t="shared" si="0"/>
        <v>4.5762711864406912E-2</v>
      </c>
      <c r="I36">
        <v>3.2300000000000002E-2</v>
      </c>
    </row>
    <row r="37" spans="1:9" x14ac:dyDescent="0.25">
      <c r="A37" s="1">
        <v>39022</v>
      </c>
      <c r="B37">
        <v>46.74</v>
      </c>
      <c r="C37">
        <v>47.37</v>
      </c>
      <c r="D37">
        <v>46.16</v>
      </c>
      <c r="E37">
        <v>46.83</v>
      </c>
      <c r="F37">
        <v>15438700</v>
      </c>
      <c r="G37">
        <v>18.670000000000002</v>
      </c>
      <c r="H37" s="6">
        <f t="shared" si="0"/>
        <v>8.6439762290653772E-3</v>
      </c>
      <c r="I37">
        <v>1.7100000000000001E-2</v>
      </c>
    </row>
    <row r="38" spans="1:9" x14ac:dyDescent="0.25">
      <c r="A38" s="1">
        <v>39052</v>
      </c>
      <c r="B38">
        <v>46.65</v>
      </c>
      <c r="C38">
        <v>49.35</v>
      </c>
      <c r="D38">
        <v>46.23</v>
      </c>
      <c r="E38">
        <v>48.25</v>
      </c>
      <c r="F38">
        <v>16034600</v>
      </c>
      <c r="G38">
        <v>19.239999999999998</v>
      </c>
      <c r="H38" s="6">
        <f t="shared" si="0"/>
        <v>3.053026245313319E-2</v>
      </c>
      <c r="I38">
        <v>8.6999999999999994E-3</v>
      </c>
    </row>
    <row r="39" spans="1:9" x14ac:dyDescent="0.25">
      <c r="A39" s="1">
        <v>39085</v>
      </c>
      <c r="B39">
        <v>48.36</v>
      </c>
      <c r="C39">
        <v>49</v>
      </c>
      <c r="D39">
        <v>47.49</v>
      </c>
      <c r="E39">
        <v>47.88</v>
      </c>
      <c r="F39">
        <v>12934200</v>
      </c>
      <c r="G39">
        <v>19.09</v>
      </c>
      <c r="H39" s="6">
        <f t="shared" si="0"/>
        <v>-7.796257796257723E-3</v>
      </c>
      <c r="I39">
        <v>1.3999999999999999E-2</v>
      </c>
    </row>
    <row r="40" spans="1:9" x14ac:dyDescent="0.25">
      <c r="A40" s="1">
        <v>39114</v>
      </c>
      <c r="B40">
        <v>47.99</v>
      </c>
      <c r="C40">
        <v>48.55</v>
      </c>
      <c r="D40">
        <v>45.56</v>
      </c>
      <c r="E40">
        <v>46.68</v>
      </c>
      <c r="F40">
        <v>18806500</v>
      </c>
      <c r="G40">
        <v>18.61</v>
      </c>
      <c r="H40" s="6">
        <f t="shared" si="0"/>
        <v>-2.5144054478784726E-2</v>
      </c>
      <c r="I40">
        <v>-1.9599999999999999E-2</v>
      </c>
    </row>
    <row r="41" spans="1:9" x14ac:dyDescent="0.25">
      <c r="A41" s="1">
        <v>39142</v>
      </c>
      <c r="B41">
        <v>46.42</v>
      </c>
      <c r="C41">
        <v>48.5</v>
      </c>
      <c r="D41">
        <v>45.77</v>
      </c>
      <c r="E41">
        <v>48</v>
      </c>
      <c r="F41">
        <v>23450500</v>
      </c>
      <c r="G41">
        <v>19.28</v>
      </c>
      <c r="H41" s="6">
        <f t="shared" si="0"/>
        <v>3.6002149382052755E-2</v>
      </c>
      <c r="I41">
        <v>6.8000000000000005E-3</v>
      </c>
    </row>
    <row r="42" spans="1:9" x14ac:dyDescent="0.25">
      <c r="A42" s="1">
        <v>39174</v>
      </c>
      <c r="B42">
        <v>48.2</v>
      </c>
      <c r="C42">
        <v>52.35</v>
      </c>
      <c r="D42">
        <v>48.05</v>
      </c>
      <c r="E42">
        <v>52.19</v>
      </c>
      <c r="F42">
        <v>21881700</v>
      </c>
      <c r="G42">
        <v>20.96</v>
      </c>
      <c r="H42" s="6">
        <f t="shared" si="0"/>
        <v>8.7136929460580895E-2</v>
      </c>
      <c r="I42">
        <v>3.49E-2</v>
      </c>
    </row>
    <row r="43" spans="1:9" x14ac:dyDescent="0.25">
      <c r="A43" s="1">
        <v>39203</v>
      </c>
      <c r="B43">
        <v>52.19</v>
      </c>
      <c r="C43">
        <v>53.65</v>
      </c>
      <c r="D43">
        <v>51.15</v>
      </c>
      <c r="E43">
        <v>52.99</v>
      </c>
      <c r="F43">
        <v>19663800</v>
      </c>
      <c r="G43">
        <v>21.28</v>
      </c>
      <c r="H43" s="6">
        <f t="shared" si="0"/>
        <v>1.5267175572519097E-2</v>
      </c>
      <c r="I43">
        <v>3.2400000000000005E-2</v>
      </c>
    </row>
    <row r="44" spans="1:9" x14ac:dyDescent="0.25">
      <c r="A44" s="1">
        <v>39234</v>
      </c>
      <c r="B44">
        <v>53.01</v>
      </c>
      <c r="C44">
        <v>53.13</v>
      </c>
      <c r="D44">
        <v>51.03</v>
      </c>
      <c r="E44">
        <v>52.31</v>
      </c>
      <c r="F44">
        <v>20312700</v>
      </c>
      <c r="G44">
        <v>21.15</v>
      </c>
      <c r="H44" s="6">
        <f t="shared" si="0"/>
        <v>-6.1090225563910977E-3</v>
      </c>
      <c r="I44">
        <v>-1.9599999999999999E-2</v>
      </c>
    </row>
    <row r="45" spans="1:9" x14ac:dyDescent="0.25">
      <c r="A45" s="1">
        <v>39265</v>
      </c>
      <c r="B45">
        <v>52.65</v>
      </c>
      <c r="C45">
        <v>54.49</v>
      </c>
      <c r="D45">
        <v>51.79</v>
      </c>
      <c r="E45">
        <v>52.11</v>
      </c>
      <c r="F45">
        <v>20918900</v>
      </c>
      <c r="G45">
        <v>21.07</v>
      </c>
      <c r="H45" s="6">
        <f t="shared" si="0"/>
        <v>-3.7825059101654042E-3</v>
      </c>
      <c r="I45">
        <v>-3.73E-2</v>
      </c>
    </row>
    <row r="46" spans="1:9" x14ac:dyDescent="0.25">
      <c r="A46" s="1">
        <v>39295</v>
      </c>
      <c r="B46">
        <v>52.36</v>
      </c>
      <c r="C46">
        <v>56.85</v>
      </c>
      <c r="D46">
        <v>52.18</v>
      </c>
      <c r="E46">
        <v>53.78</v>
      </c>
      <c r="F46">
        <v>20857400</v>
      </c>
      <c r="G46">
        <v>21.74</v>
      </c>
      <c r="H46" s="6">
        <f t="shared" si="0"/>
        <v>3.1798766018035031E-2</v>
      </c>
      <c r="I46">
        <v>9.1999999999999998E-3</v>
      </c>
    </row>
    <row r="47" spans="1:9" x14ac:dyDescent="0.25">
      <c r="A47" s="1">
        <v>39329</v>
      </c>
      <c r="B47">
        <v>53.67</v>
      </c>
      <c r="C47">
        <v>57.78</v>
      </c>
      <c r="D47">
        <v>53.2</v>
      </c>
      <c r="E47">
        <v>57.47</v>
      </c>
      <c r="F47">
        <v>18465500</v>
      </c>
      <c r="G47">
        <v>23.38</v>
      </c>
      <c r="H47" s="6">
        <f t="shared" si="0"/>
        <v>7.5436982520699206E-2</v>
      </c>
      <c r="I47">
        <v>3.2199999999999999E-2</v>
      </c>
    </row>
    <row r="48" spans="1:9" x14ac:dyDescent="0.25">
      <c r="A48" s="1">
        <v>39356</v>
      </c>
      <c r="B48">
        <v>57.61</v>
      </c>
      <c r="C48">
        <v>62.15</v>
      </c>
      <c r="D48">
        <v>56.92</v>
      </c>
      <c r="E48">
        <v>61.76</v>
      </c>
      <c r="F48">
        <v>16760100</v>
      </c>
      <c r="G48">
        <v>25.12</v>
      </c>
      <c r="H48" s="6">
        <f t="shared" si="0"/>
        <v>7.4422583404619422E-2</v>
      </c>
      <c r="I48">
        <v>1.8000000000000002E-2</v>
      </c>
    </row>
    <row r="49" spans="1:9" x14ac:dyDescent="0.25">
      <c r="A49" s="1">
        <v>39387</v>
      </c>
      <c r="B49">
        <v>61.63</v>
      </c>
      <c r="C49">
        <v>63.45</v>
      </c>
      <c r="D49">
        <v>59.65</v>
      </c>
      <c r="E49">
        <v>62.1</v>
      </c>
      <c r="F49">
        <v>19428900</v>
      </c>
      <c r="G49">
        <v>25.4</v>
      </c>
      <c r="H49" s="6">
        <f t="shared" si="0"/>
        <v>1.1146496815286528E-2</v>
      </c>
      <c r="I49">
        <v>-4.8300000000000003E-2</v>
      </c>
    </row>
    <row r="50" spans="1:9" x14ac:dyDescent="0.25">
      <c r="A50" s="1">
        <v>39419</v>
      </c>
      <c r="B50">
        <v>62.1</v>
      </c>
      <c r="C50">
        <v>64.319999999999993</v>
      </c>
      <c r="D50">
        <v>61.22</v>
      </c>
      <c r="E50">
        <v>61.37</v>
      </c>
      <c r="F50">
        <v>15718200</v>
      </c>
      <c r="G50">
        <v>25.1</v>
      </c>
      <c r="H50" s="6">
        <f t="shared" si="0"/>
        <v>-1.1811023622047133E-2</v>
      </c>
      <c r="I50">
        <v>-8.6999999999999994E-3</v>
      </c>
    </row>
    <row r="51" spans="1:9" x14ac:dyDescent="0.25">
      <c r="A51" s="1">
        <v>39449</v>
      </c>
      <c r="B51">
        <v>61.45</v>
      </c>
      <c r="C51">
        <v>65.59</v>
      </c>
      <c r="D51">
        <v>56.49</v>
      </c>
      <c r="E51">
        <v>59</v>
      </c>
      <c r="F51">
        <v>27331700</v>
      </c>
      <c r="G51">
        <v>24.13</v>
      </c>
      <c r="H51" s="6">
        <f t="shared" si="0"/>
        <v>-3.8645418326693319E-2</v>
      </c>
      <c r="I51">
        <v>-6.3600000000000004E-2</v>
      </c>
    </row>
    <row r="52" spans="1:9" x14ac:dyDescent="0.25">
      <c r="A52" s="1">
        <v>39479</v>
      </c>
      <c r="B52">
        <v>59.29</v>
      </c>
      <c r="C52">
        <v>60.5</v>
      </c>
      <c r="D52">
        <v>57.31</v>
      </c>
      <c r="E52">
        <v>58.46</v>
      </c>
      <c r="F52">
        <v>19674100</v>
      </c>
      <c r="G52">
        <v>23.91</v>
      </c>
      <c r="H52" s="6">
        <f t="shared" si="0"/>
        <v>-9.1172813924574742E-3</v>
      </c>
      <c r="I52">
        <v>-3.0899999999999997E-2</v>
      </c>
    </row>
    <row r="53" spans="1:9" x14ac:dyDescent="0.25">
      <c r="A53" s="1">
        <v>39510</v>
      </c>
      <c r="B53">
        <v>58.35</v>
      </c>
      <c r="C53">
        <v>61.9</v>
      </c>
      <c r="D53">
        <v>56.75</v>
      </c>
      <c r="E53">
        <v>60.87</v>
      </c>
      <c r="F53">
        <v>20237200</v>
      </c>
      <c r="G53">
        <v>25.05</v>
      </c>
      <c r="H53" s="6">
        <f t="shared" si="0"/>
        <v>4.7678795483061504E-2</v>
      </c>
      <c r="I53">
        <v>-9.300000000000001E-3</v>
      </c>
    </row>
    <row r="54" spans="1:9" x14ac:dyDescent="0.25">
      <c r="A54" s="1">
        <v>39539</v>
      </c>
      <c r="B54">
        <v>61.01</v>
      </c>
      <c r="C54">
        <v>61.84</v>
      </c>
      <c r="D54">
        <v>58.37</v>
      </c>
      <c r="E54">
        <v>58.87</v>
      </c>
      <c r="F54">
        <v>19024400</v>
      </c>
      <c r="G54">
        <v>24.23</v>
      </c>
      <c r="H54" s="6">
        <f t="shared" si="0"/>
        <v>-3.2734530938123764E-2</v>
      </c>
      <c r="I54">
        <v>4.5999999999999999E-2</v>
      </c>
    </row>
    <row r="55" spans="1:9" x14ac:dyDescent="0.25">
      <c r="A55" s="1">
        <v>39569</v>
      </c>
      <c r="B55">
        <v>58.61</v>
      </c>
      <c r="C55">
        <v>59.5</v>
      </c>
      <c r="D55">
        <v>55.83</v>
      </c>
      <c r="E55">
        <v>57.26</v>
      </c>
      <c r="F55">
        <v>22294400</v>
      </c>
      <c r="G55">
        <v>23.57</v>
      </c>
      <c r="H55" s="6">
        <f t="shared" si="0"/>
        <v>-2.7238959966983084E-2</v>
      </c>
      <c r="I55">
        <v>1.8600000000000002E-2</v>
      </c>
    </row>
    <row r="56" spans="1:9" x14ac:dyDescent="0.25">
      <c r="A56" s="1">
        <v>39601</v>
      </c>
      <c r="B56">
        <v>57.05</v>
      </c>
      <c r="C56">
        <v>58.6</v>
      </c>
      <c r="D56">
        <v>51.44</v>
      </c>
      <c r="E56">
        <v>51.98</v>
      </c>
      <c r="F56">
        <v>28020700</v>
      </c>
      <c r="G56">
        <v>21.54</v>
      </c>
      <c r="H56" s="6">
        <f t="shared" si="0"/>
        <v>-8.6126431904963982E-2</v>
      </c>
      <c r="I56">
        <v>-8.4399999999999989E-2</v>
      </c>
    </row>
    <row r="57" spans="1:9" x14ac:dyDescent="0.25">
      <c r="A57" s="1">
        <v>39630</v>
      </c>
      <c r="B57">
        <v>51.92</v>
      </c>
      <c r="C57">
        <v>52.89</v>
      </c>
      <c r="D57">
        <v>49.44</v>
      </c>
      <c r="E57">
        <v>51.5</v>
      </c>
      <c r="F57">
        <v>29129900</v>
      </c>
      <c r="G57">
        <v>21.34</v>
      </c>
      <c r="H57" s="6">
        <f t="shared" si="0"/>
        <v>-9.2850510677808407E-3</v>
      </c>
      <c r="I57">
        <v>-7.7000000000000002E-3</v>
      </c>
    </row>
    <row r="58" spans="1:9" x14ac:dyDescent="0.25">
      <c r="A58" s="1">
        <v>39661</v>
      </c>
      <c r="B58">
        <v>51.94</v>
      </c>
      <c r="C58">
        <v>55.84</v>
      </c>
      <c r="D58">
        <v>51.74</v>
      </c>
      <c r="E58">
        <v>52.07</v>
      </c>
      <c r="F58">
        <v>18916500</v>
      </c>
      <c r="G58">
        <v>21.57</v>
      </c>
      <c r="H58" s="6">
        <f t="shared" si="0"/>
        <v>1.0777881911902551E-2</v>
      </c>
      <c r="I58">
        <v>1.5300000000000001E-2</v>
      </c>
    </row>
    <row r="59" spans="1:9" x14ac:dyDescent="0.25">
      <c r="A59" s="1">
        <v>39693</v>
      </c>
      <c r="B59">
        <v>52.22</v>
      </c>
      <c r="C59">
        <v>55.77</v>
      </c>
      <c r="D59">
        <v>49.87</v>
      </c>
      <c r="E59">
        <v>52.88</v>
      </c>
      <c r="F59">
        <v>30527700</v>
      </c>
      <c r="G59">
        <v>22.06</v>
      </c>
      <c r="H59" s="6">
        <f t="shared" si="0"/>
        <v>2.2716736207695803E-2</v>
      </c>
      <c r="I59">
        <v>-9.2399999999999996E-2</v>
      </c>
    </row>
    <row r="60" spans="1:9" x14ac:dyDescent="0.25">
      <c r="A60" s="1">
        <v>39722</v>
      </c>
      <c r="B60">
        <v>52.62</v>
      </c>
      <c r="C60">
        <v>55</v>
      </c>
      <c r="D60">
        <v>40.29</v>
      </c>
      <c r="E60">
        <v>44.06</v>
      </c>
      <c r="F60">
        <v>41769800</v>
      </c>
      <c r="G60">
        <v>18.38</v>
      </c>
      <c r="H60" s="6">
        <f t="shared" si="0"/>
        <v>-0.16681776971894832</v>
      </c>
      <c r="I60">
        <v>-0.17230000000000001</v>
      </c>
    </row>
    <row r="61" spans="1:9" x14ac:dyDescent="0.25">
      <c r="A61" s="1">
        <v>39755</v>
      </c>
      <c r="B61">
        <v>44.51</v>
      </c>
      <c r="C61">
        <v>47.29</v>
      </c>
      <c r="D61">
        <v>40.5</v>
      </c>
      <c r="E61">
        <v>46.87</v>
      </c>
      <c r="F61">
        <v>31313400</v>
      </c>
      <c r="G61">
        <v>19.72</v>
      </c>
      <c r="H61" s="6">
        <f t="shared" si="0"/>
        <v>7.2905331882480953E-2</v>
      </c>
      <c r="I61">
        <v>-7.8600000000000003E-2</v>
      </c>
    </row>
    <row r="62" spans="1:9" x14ac:dyDescent="0.25">
      <c r="A62" s="1">
        <v>39783</v>
      </c>
      <c r="B62">
        <v>46.19</v>
      </c>
      <c r="C62">
        <v>47.06</v>
      </c>
      <c r="D62">
        <v>42.94</v>
      </c>
      <c r="E62">
        <v>45.27</v>
      </c>
      <c r="F62">
        <v>26489200</v>
      </c>
      <c r="G62">
        <v>19.05</v>
      </c>
      <c r="H62" s="6">
        <f t="shared" si="0"/>
        <v>-3.3975659229208831E-2</v>
      </c>
      <c r="I62">
        <v>1.7399999999999999E-2</v>
      </c>
    </row>
    <row r="63" spans="1:9" x14ac:dyDescent="0.25">
      <c r="A63" s="1">
        <v>39815</v>
      </c>
      <c r="B63">
        <v>45.4</v>
      </c>
      <c r="C63">
        <v>46</v>
      </c>
      <c r="D63">
        <v>41.56</v>
      </c>
      <c r="E63">
        <v>42.72</v>
      </c>
      <c r="F63">
        <v>24142900</v>
      </c>
      <c r="G63">
        <v>17.98</v>
      </c>
      <c r="H63" s="6">
        <f t="shared" si="0"/>
        <v>-5.6167979002624685E-2</v>
      </c>
      <c r="I63">
        <v>-8.1199999999999994E-2</v>
      </c>
    </row>
    <row r="64" spans="1:9" x14ac:dyDescent="0.25">
      <c r="A64" s="1">
        <v>39846</v>
      </c>
      <c r="B64">
        <v>42.21</v>
      </c>
      <c r="C64">
        <v>44.45</v>
      </c>
      <c r="D64">
        <v>40.28</v>
      </c>
      <c r="E64">
        <v>40.85</v>
      </c>
      <c r="F64">
        <v>27695500</v>
      </c>
      <c r="G64">
        <v>17.190000000000001</v>
      </c>
      <c r="H64" s="6">
        <f t="shared" si="0"/>
        <v>-4.3937708565072252E-2</v>
      </c>
      <c r="I64">
        <v>-0.10099999999999999</v>
      </c>
    </row>
    <row r="65" spans="1:9" x14ac:dyDescent="0.25">
      <c r="A65" s="1">
        <v>39874</v>
      </c>
      <c r="B65">
        <v>40.450000000000003</v>
      </c>
      <c r="C65">
        <v>45.2</v>
      </c>
      <c r="D65">
        <v>37.44</v>
      </c>
      <c r="E65">
        <v>43.95</v>
      </c>
      <c r="F65">
        <v>29406700</v>
      </c>
      <c r="G65">
        <v>18.690000000000001</v>
      </c>
      <c r="H65" s="6">
        <f t="shared" si="0"/>
        <v>8.7260034904013961E-2</v>
      </c>
      <c r="I65">
        <v>8.9499999999999996E-2</v>
      </c>
    </row>
    <row r="66" spans="1:9" x14ac:dyDescent="0.25">
      <c r="A66" s="1">
        <v>39904</v>
      </c>
      <c r="B66">
        <v>43.76</v>
      </c>
      <c r="C66">
        <v>45.83</v>
      </c>
      <c r="D66">
        <v>42</v>
      </c>
      <c r="E66">
        <v>43.05</v>
      </c>
      <c r="F66">
        <v>23688100</v>
      </c>
      <c r="G66">
        <v>18.309999999999999</v>
      </c>
      <c r="H66" s="6">
        <f t="shared" si="0"/>
        <v>-2.0331728196896871E-2</v>
      </c>
      <c r="I66">
        <v>0.10189999999999999</v>
      </c>
    </row>
    <row r="67" spans="1:9" x14ac:dyDescent="0.25">
      <c r="A67" s="1">
        <v>39934</v>
      </c>
      <c r="B67">
        <v>43.14</v>
      </c>
      <c r="C67">
        <v>49.16</v>
      </c>
      <c r="D67">
        <v>42.18</v>
      </c>
      <c r="E67">
        <v>49.16</v>
      </c>
      <c r="F67">
        <v>29667200</v>
      </c>
      <c r="G67">
        <v>20.91</v>
      </c>
      <c r="H67" s="6">
        <f t="shared" si="0"/>
        <v>0.14199890770071008</v>
      </c>
      <c r="I67">
        <v>5.21E-2</v>
      </c>
    </row>
    <row r="68" spans="1:9" x14ac:dyDescent="0.25">
      <c r="A68" s="1">
        <v>39965</v>
      </c>
      <c r="B68">
        <v>49.25</v>
      </c>
      <c r="C68">
        <v>49.94</v>
      </c>
      <c r="D68">
        <v>47.18</v>
      </c>
      <c r="E68">
        <v>47.99</v>
      </c>
      <c r="F68">
        <v>24402500</v>
      </c>
      <c r="G68">
        <v>20.58</v>
      </c>
      <c r="H68" s="6">
        <f t="shared" ref="H68:H128" si="1">(G68-G67)/G67</f>
        <v>-1.5781922525107694E-2</v>
      </c>
      <c r="I68">
        <v>4.3E-3</v>
      </c>
    </row>
    <row r="69" spans="1:9" x14ac:dyDescent="0.25">
      <c r="A69" s="1">
        <v>39995</v>
      </c>
      <c r="B69">
        <v>48.48</v>
      </c>
      <c r="C69">
        <v>51.03</v>
      </c>
      <c r="D69">
        <v>48.02</v>
      </c>
      <c r="E69">
        <v>49.84</v>
      </c>
      <c r="F69">
        <v>20425400</v>
      </c>
      <c r="G69">
        <v>21.38</v>
      </c>
      <c r="H69" s="6">
        <f t="shared" si="1"/>
        <v>3.8872691933916459E-2</v>
      </c>
      <c r="I69">
        <v>7.7199999999999991E-2</v>
      </c>
    </row>
    <row r="70" spans="1:9" x14ac:dyDescent="0.25">
      <c r="A70" s="1">
        <v>40028</v>
      </c>
      <c r="B70">
        <v>50.03</v>
      </c>
      <c r="C70">
        <v>50.15</v>
      </c>
      <c r="D70">
        <v>47.42</v>
      </c>
      <c r="E70">
        <v>48.77</v>
      </c>
      <c r="F70">
        <v>17890900</v>
      </c>
      <c r="G70">
        <v>20.92</v>
      </c>
      <c r="H70" s="6">
        <f t="shared" si="1"/>
        <v>-2.1515434985968068E-2</v>
      </c>
      <c r="I70">
        <v>3.3300000000000003E-2</v>
      </c>
    </row>
    <row r="71" spans="1:9" x14ac:dyDescent="0.25">
      <c r="A71" s="1">
        <v>40057</v>
      </c>
      <c r="B71">
        <v>48.72</v>
      </c>
      <c r="C71">
        <v>54.12</v>
      </c>
      <c r="D71">
        <v>48.38</v>
      </c>
      <c r="E71">
        <v>53.7</v>
      </c>
      <c r="F71">
        <v>30686800</v>
      </c>
      <c r="G71">
        <v>23.22</v>
      </c>
      <c r="H71" s="6">
        <f t="shared" si="1"/>
        <v>0.10994263862332682</v>
      </c>
      <c r="I71">
        <v>4.0800000000000003E-2</v>
      </c>
    </row>
    <row r="72" spans="1:9" x14ac:dyDescent="0.25">
      <c r="A72" s="1">
        <v>40087</v>
      </c>
      <c r="B72">
        <v>53.4</v>
      </c>
      <c r="C72">
        <v>55.5</v>
      </c>
      <c r="D72">
        <v>52.71</v>
      </c>
      <c r="E72">
        <v>53.31</v>
      </c>
      <c r="F72">
        <v>20079000</v>
      </c>
      <c r="G72">
        <v>23.05</v>
      </c>
      <c r="H72" s="6">
        <f t="shared" si="1"/>
        <v>-7.3212747631351488E-3</v>
      </c>
      <c r="I72">
        <v>-2.5899999999999999E-2</v>
      </c>
    </row>
    <row r="73" spans="1:9" x14ac:dyDescent="0.25">
      <c r="A73" s="1">
        <v>40119</v>
      </c>
      <c r="B73">
        <v>53.51</v>
      </c>
      <c r="C73">
        <v>58.43</v>
      </c>
      <c r="D73">
        <v>52.77</v>
      </c>
      <c r="E73">
        <v>57.2</v>
      </c>
      <c r="F73">
        <v>17343900</v>
      </c>
      <c r="G73">
        <v>24.91</v>
      </c>
      <c r="H73" s="6">
        <f t="shared" si="1"/>
        <v>8.0694143167028179E-2</v>
      </c>
      <c r="I73">
        <v>5.5599999999999997E-2</v>
      </c>
    </row>
    <row r="74" spans="1:9" x14ac:dyDescent="0.25">
      <c r="A74" s="1">
        <v>40148</v>
      </c>
      <c r="B74">
        <v>57.59</v>
      </c>
      <c r="C74">
        <v>59.45</v>
      </c>
      <c r="D74">
        <v>56.31</v>
      </c>
      <c r="E74">
        <v>57</v>
      </c>
      <c r="F74">
        <v>18028500</v>
      </c>
      <c r="G74">
        <v>24.82</v>
      </c>
      <c r="H74" s="6">
        <f t="shared" si="1"/>
        <v>-3.6130068245684406E-3</v>
      </c>
      <c r="I74">
        <v>2.75E-2</v>
      </c>
    </row>
    <row r="75" spans="1:9" x14ac:dyDescent="0.25">
      <c r="A75" s="1">
        <v>40182</v>
      </c>
      <c r="B75">
        <v>57.16</v>
      </c>
      <c r="C75">
        <v>57.43</v>
      </c>
      <c r="D75">
        <v>53.7</v>
      </c>
      <c r="E75">
        <v>54.25</v>
      </c>
      <c r="F75">
        <v>21449100</v>
      </c>
      <c r="G75">
        <v>23.62</v>
      </c>
      <c r="H75" s="6">
        <f t="shared" si="1"/>
        <v>-4.8348106365833976E-2</v>
      </c>
      <c r="I75">
        <v>-3.3599999999999998E-2</v>
      </c>
    </row>
    <row r="76" spans="1:9" x14ac:dyDescent="0.25">
      <c r="A76" s="1">
        <v>40210</v>
      </c>
      <c r="B76">
        <v>54.51</v>
      </c>
      <c r="C76">
        <v>55.92</v>
      </c>
      <c r="D76">
        <v>52.23</v>
      </c>
      <c r="E76">
        <v>52.72</v>
      </c>
      <c r="F76">
        <v>27425300</v>
      </c>
      <c r="G76">
        <v>22.96</v>
      </c>
      <c r="H76" s="6">
        <f t="shared" si="1"/>
        <v>-2.7942421676545304E-2</v>
      </c>
      <c r="I76">
        <v>3.4000000000000002E-2</v>
      </c>
    </row>
    <row r="77" spans="1:9" x14ac:dyDescent="0.25">
      <c r="A77" s="1">
        <v>40238</v>
      </c>
      <c r="B77">
        <v>53.22</v>
      </c>
      <c r="C77">
        <v>55.36</v>
      </c>
      <c r="D77">
        <v>52.79</v>
      </c>
      <c r="E77">
        <v>55</v>
      </c>
      <c r="F77">
        <v>24288100</v>
      </c>
      <c r="G77">
        <v>24.15</v>
      </c>
      <c r="H77" s="6">
        <f t="shared" si="1"/>
        <v>5.1829268292682827E-2</v>
      </c>
      <c r="I77">
        <v>6.3099999999999989E-2</v>
      </c>
    </row>
    <row r="78" spans="1:9" x14ac:dyDescent="0.25">
      <c r="A78" s="1">
        <v>40269</v>
      </c>
      <c r="B78">
        <v>55.36</v>
      </c>
      <c r="C78">
        <v>55.56</v>
      </c>
      <c r="D78">
        <v>52.56</v>
      </c>
      <c r="E78">
        <v>53.45</v>
      </c>
      <c r="F78">
        <v>22056200</v>
      </c>
      <c r="G78">
        <v>23.47</v>
      </c>
      <c r="H78" s="6">
        <f t="shared" si="1"/>
        <v>-2.8157349896480322E-2</v>
      </c>
      <c r="I78">
        <v>0.02</v>
      </c>
    </row>
    <row r="79" spans="1:9" x14ac:dyDescent="0.25">
      <c r="A79" s="1">
        <v>40301</v>
      </c>
      <c r="B79">
        <v>53.71</v>
      </c>
      <c r="C79">
        <v>54.2</v>
      </c>
      <c r="D79">
        <v>49.94</v>
      </c>
      <c r="E79">
        <v>51.4</v>
      </c>
      <c r="F79">
        <v>27630900</v>
      </c>
      <c r="G79">
        <v>22.57</v>
      </c>
      <c r="H79" s="6">
        <f t="shared" si="1"/>
        <v>-3.8346825734980765E-2</v>
      </c>
      <c r="I79">
        <v>-7.8899999999999998E-2</v>
      </c>
    </row>
    <row r="80" spans="1:9" x14ac:dyDescent="0.25">
      <c r="A80" s="1">
        <v>40330</v>
      </c>
      <c r="B80">
        <v>51.12</v>
      </c>
      <c r="C80">
        <v>53.08</v>
      </c>
      <c r="D80">
        <v>50.01</v>
      </c>
      <c r="E80">
        <v>50.12</v>
      </c>
      <c r="F80">
        <v>23027500</v>
      </c>
      <c r="G80">
        <v>22.19</v>
      </c>
      <c r="H80" s="6">
        <f t="shared" si="1"/>
        <v>-1.6836508639787286E-2</v>
      </c>
      <c r="I80">
        <v>-5.5599999999999997E-2</v>
      </c>
    </row>
    <row r="81" spans="1:9" x14ac:dyDescent="0.25">
      <c r="A81" s="1">
        <v>40360</v>
      </c>
      <c r="B81">
        <v>50.3</v>
      </c>
      <c r="C81">
        <v>55.31</v>
      </c>
      <c r="D81">
        <v>49.47</v>
      </c>
      <c r="E81">
        <v>55.11</v>
      </c>
      <c r="F81">
        <v>18570300</v>
      </c>
      <c r="G81">
        <v>24.4</v>
      </c>
      <c r="H81" s="6">
        <f t="shared" si="1"/>
        <v>9.9594411897250892E-2</v>
      </c>
      <c r="I81">
        <v>6.93E-2</v>
      </c>
    </row>
    <row r="82" spans="1:9" x14ac:dyDescent="0.25">
      <c r="A82" s="1">
        <v>40392</v>
      </c>
      <c r="B82">
        <v>55.82</v>
      </c>
      <c r="C82">
        <v>57.4</v>
      </c>
      <c r="D82">
        <v>54.92</v>
      </c>
      <c r="E82">
        <v>55.88</v>
      </c>
      <c r="F82">
        <v>18580000</v>
      </c>
      <c r="G82">
        <v>24.74</v>
      </c>
      <c r="H82" s="6">
        <f t="shared" si="1"/>
        <v>1.3934426229508192E-2</v>
      </c>
      <c r="I82">
        <v>-4.7699999999999992E-2</v>
      </c>
    </row>
    <row r="83" spans="1:9" x14ac:dyDescent="0.25">
      <c r="A83" s="1">
        <v>40422</v>
      </c>
      <c r="B83">
        <v>56.38</v>
      </c>
      <c r="C83">
        <v>59.23</v>
      </c>
      <c r="D83">
        <v>56.27</v>
      </c>
      <c r="E83">
        <v>58.52</v>
      </c>
      <c r="F83">
        <v>17351300</v>
      </c>
      <c r="G83">
        <v>26.11</v>
      </c>
      <c r="H83" s="6">
        <f t="shared" si="1"/>
        <v>5.5375909458367061E-2</v>
      </c>
      <c r="I83">
        <v>9.5399999999999985E-2</v>
      </c>
    </row>
    <row r="84" spans="1:9" x14ac:dyDescent="0.25">
      <c r="A84" s="1">
        <v>40452</v>
      </c>
      <c r="B84">
        <v>59.04</v>
      </c>
      <c r="C84">
        <v>61.75</v>
      </c>
      <c r="D84">
        <v>58.52</v>
      </c>
      <c r="E84">
        <v>61.32</v>
      </c>
      <c r="F84">
        <v>19112500</v>
      </c>
      <c r="G84">
        <v>27.36</v>
      </c>
      <c r="H84" s="6">
        <f t="shared" si="1"/>
        <v>4.787437763309077E-2</v>
      </c>
      <c r="I84">
        <v>3.8800000000000001E-2</v>
      </c>
    </row>
    <row r="85" spans="1:9" x14ac:dyDescent="0.25">
      <c r="A85" s="1">
        <v>40483</v>
      </c>
      <c r="B85">
        <v>61.37</v>
      </c>
      <c r="C85">
        <v>64.63</v>
      </c>
      <c r="D85">
        <v>61.21</v>
      </c>
      <c r="E85">
        <v>63.17</v>
      </c>
      <c r="F85">
        <v>22091400</v>
      </c>
      <c r="G85">
        <v>28.38</v>
      </c>
      <c r="H85" s="6">
        <f t="shared" si="1"/>
        <v>3.7280701754385949E-2</v>
      </c>
      <c r="I85">
        <v>6.0000000000000001E-3</v>
      </c>
    </row>
    <row r="86" spans="1:9" x14ac:dyDescent="0.25">
      <c r="A86" s="1">
        <v>40513</v>
      </c>
      <c r="B86">
        <v>63.94</v>
      </c>
      <c r="C86">
        <v>65.88</v>
      </c>
      <c r="D86">
        <v>63.7</v>
      </c>
      <c r="E86">
        <v>65.77</v>
      </c>
      <c r="F86">
        <v>18993600</v>
      </c>
      <c r="G86">
        <v>29.54</v>
      </c>
      <c r="H86" s="6">
        <f t="shared" si="1"/>
        <v>4.0873854827343209E-2</v>
      </c>
      <c r="I86">
        <v>6.8199999999999997E-2</v>
      </c>
    </row>
    <row r="87" spans="1:9" x14ac:dyDescent="0.25">
      <c r="A87" s="1">
        <v>40546</v>
      </c>
      <c r="B87">
        <v>65.88</v>
      </c>
      <c r="C87">
        <v>65.88</v>
      </c>
      <c r="D87">
        <v>61.89</v>
      </c>
      <c r="E87">
        <v>62.85</v>
      </c>
      <c r="F87">
        <v>19122700</v>
      </c>
      <c r="G87">
        <v>28.23</v>
      </c>
      <c r="H87" s="6">
        <f t="shared" si="1"/>
        <v>-4.4346648612051412E-2</v>
      </c>
      <c r="I87">
        <v>1.9900000000000001E-2</v>
      </c>
    </row>
    <row r="88" spans="1:9" x14ac:dyDescent="0.25">
      <c r="A88" s="1">
        <v>40575</v>
      </c>
      <c r="B88">
        <v>62.88</v>
      </c>
      <c r="C88">
        <v>64.75</v>
      </c>
      <c r="D88">
        <v>62.13</v>
      </c>
      <c r="E88">
        <v>63.92</v>
      </c>
      <c r="F88">
        <v>17598800</v>
      </c>
      <c r="G88">
        <v>28.71</v>
      </c>
      <c r="H88" s="6">
        <f t="shared" si="1"/>
        <v>1.7003188097768348E-2</v>
      </c>
      <c r="I88">
        <v>3.49E-2</v>
      </c>
    </row>
    <row r="89" spans="1:9" x14ac:dyDescent="0.25">
      <c r="A89" s="1">
        <v>40603</v>
      </c>
      <c r="B89">
        <v>64.28</v>
      </c>
      <c r="C89">
        <v>66.849999999999994</v>
      </c>
      <c r="D89">
        <v>61.29</v>
      </c>
      <c r="E89">
        <v>66.34</v>
      </c>
      <c r="F89">
        <v>19518000</v>
      </c>
      <c r="G89">
        <v>30.02</v>
      </c>
      <c r="H89" s="6">
        <f t="shared" si="1"/>
        <v>4.5628700801114551E-2</v>
      </c>
      <c r="I89">
        <v>4.5000000000000005E-3</v>
      </c>
    </row>
    <row r="90" spans="1:9" x14ac:dyDescent="0.25">
      <c r="A90" s="1">
        <v>40634</v>
      </c>
      <c r="B90">
        <v>66.89</v>
      </c>
      <c r="C90">
        <v>68.47</v>
      </c>
      <c r="D90">
        <v>65.81</v>
      </c>
      <c r="E90">
        <v>67.459999999999994</v>
      </c>
      <c r="F90">
        <v>15928000</v>
      </c>
      <c r="G90">
        <v>30.52</v>
      </c>
      <c r="H90" s="6">
        <f t="shared" si="1"/>
        <v>1.6655562958027982E-2</v>
      </c>
      <c r="I90">
        <v>2.8999999999999998E-2</v>
      </c>
    </row>
    <row r="91" spans="1:9" x14ac:dyDescent="0.25">
      <c r="A91" s="1">
        <v>40665</v>
      </c>
      <c r="B91">
        <v>67.760000000000005</v>
      </c>
      <c r="C91">
        <v>68.77</v>
      </c>
      <c r="D91">
        <v>66.3</v>
      </c>
      <c r="E91">
        <v>66.81</v>
      </c>
      <c r="F91">
        <v>14235400</v>
      </c>
      <c r="G91">
        <v>30.23</v>
      </c>
      <c r="H91" s="6">
        <f t="shared" si="1"/>
        <v>-9.5019659239842444E-3</v>
      </c>
      <c r="I91">
        <v>-1.2699999999999999E-2</v>
      </c>
    </row>
    <row r="92" spans="1:9" x14ac:dyDescent="0.25">
      <c r="A92" s="1">
        <v>40695</v>
      </c>
      <c r="B92">
        <v>66.599999999999994</v>
      </c>
      <c r="C92">
        <v>67.489999999999995</v>
      </c>
      <c r="D92">
        <v>64.430000000000007</v>
      </c>
      <c r="E92">
        <v>67.290000000000006</v>
      </c>
      <c r="F92">
        <v>16582500</v>
      </c>
      <c r="G92">
        <v>30.67</v>
      </c>
      <c r="H92" s="6">
        <f t="shared" si="1"/>
        <v>1.4555077737347048E-2</v>
      </c>
      <c r="I92">
        <v>-1.7500000000000002E-2</v>
      </c>
    </row>
    <row r="93" spans="1:9" x14ac:dyDescent="0.25">
      <c r="A93" s="1">
        <v>40725</v>
      </c>
      <c r="B93">
        <v>67.02</v>
      </c>
      <c r="C93">
        <v>69.819999999999993</v>
      </c>
      <c r="D93">
        <v>66.59</v>
      </c>
      <c r="E93">
        <v>68.010000000000005</v>
      </c>
      <c r="F93">
        <v>17301500</v>
      </c>
      <c r="G93">
        <v>30.99</v>
      </c>
      <c r="H93" s="6">
        <f t="shared" si="1"/>
        <v>1.0433648516465494E-2</v>
      </c>
      <c r="I93">
        <v>-2.3599999999999999E-2</v>
      </c>
    </row>
    <row r="94" spans="1:9" x14ac:dyDescent="0.25">
      <c r="A94" s="1">
        <v>40756</v>
      </c>
      <c r="B94">
        <v>68.5</v>
      </c>
      <c r="C94">
        <v>70.77</v>
      </c>
      <c r="D94">
        <v>63.59</v>
      </c>
      <c r="E94">
        <v>70.45</v>
      </c>
      <c r="F94">
        <v>29140800</v>
      </c>
      <c r="G94">
        <v>32.11</v>
      </c>
      <c r="H94" s="6">
        <f t="shared" si="1"/>
        <v>3.6140690545337237E-2</v>
      </c>
      <c r="I94">
        <v>-5.9900000000000002E-2</v>
      </c>
    </row>
    <row r="95" spans="1:9" x14ac:dyDescent="0.25">
      <c r="A95" s="1">
        <v>40787</v>
      </c>
      <c r="B95">
        <v>70.09</v>
      </c>
      <c r="C95">
        <v>71.77</v>
      </c>
      <c r="D95">
        <v>66.62</v>
      </c>
      <c r="E95">
        <v>67.56</v>
      </c>
      <c r="F95">
        <v>25822300</v>
      </c>
      <c r="G95">
        <v>31</v>
      </c>
      <c r="H95" s="6">
        <f t="shared" si="1"/>
        <v>-3.4568670196200545E-2</v>
      </c>
      <c r="I95">
        <v>-7.5899999999999995E-2</v>
      </c>
    </row>
    <row r="96" spans="1:9" x14ac:dyDescent="0.25">
      <c r="A96" s="1">
        <v>40819</v>
      </c>
      <c r="B96">
        <v>66.59</v>
      </c>
      <c r="C96">
        <v>69.09</v>
      </c>
      <c r="D96">
        <v>63.34</v>
      </c>
      <c r="E96">
        <v>68.319999999999993</v>
      </c>
      <c r="F96">
        <v>20260900</v>
      </c>
      <c r="G96">
        <v>31.35</v>
      </c>
      <c r="H96" s="6">
        <f t="shared" si="1"/>
        <v>1.1290322580645207E-2</v>
      </c>
      <c r="I96">
        <v>0.11349999999999999</v>
      </c>
    </row>
    <row r="97" spans="1:9" x14ac:dyDescent="0.25">
      <c r="A97" s="1">
        <v>40848</v>
      </c>
      <c r="B97">
        <v>67.13</v>
      </c>
      <c r="C97">
        <v>68.819999999999993</v>
      </c>
      <c r="D97">
        <v>64.739999999999995</v>
      </c>
      <c r="E97">
        <v>67.23</v>
      </c>
      <c r="F97">
        <v>17326800</v>
      </c>
      <c r="G97">
        <v>31.07</v>
      </c>
      <c r="H97" s="6">
        <f t="shared" si="1"/>
        <v>-8.9314194577352832E-3</v>
      </c>
      <c r="I97">
        <v>-2.8000000000000004E-3</v>
      </c>
    </row>
    <row r="98" spans="1:9" x14ac:dyDescent="0.25">
      <c r="A98" s="1">
        <v>40878</v>
      </c>
      <c r="B98">
        <v>67</v>
      </c>
      <c r="C98">
        <v>70.290000000000006</v>
      </c>
      <c r="D98">
        <v>65.88</v>
      </c>
      <c r="E98">
        <v>69.97</v>
      </c>
      <c r="F98">
        <v>15115100</v>
      </c>
      <c r="G98">
        <v>32.340000000000003</v>
      </c>
      <c r="H98" s="6">
        <f t="shared" si="1"/>
        <v>4.0875442549082819E-2</v>
      </c>
      <c r="I98">
        <v>7.4000000000000003E-3</v>
      </c>
    </row>
    <row r="99" spans="1:9" x14ac:dyDescent="0.25">
      <c r="A99" s="1">
        <v>40911</v>
      </c>
      <c r="B99">
        <v>70.150000000000006</v>
      </c>
      <c r="C99">
        <v>70.709999999999994</v>
      </c>
      <c r="D99">
        <v>66.569999999999993</v>
      </c>
      <c r="E99">
        <v>67.53</v>
      </c>
      <c r="F99">
        <v>15688700</v>
      </c>
      <c r="G99">
        <v>31.21</v>
      </c>
      <c r="H99" s="6">
        <f t="shared" si="1"/>
        <v>-3.4941249226963587E-2</v>
      </c>
      <c r="I99">
        <v>5.0499999999999996E-2</v>
      </c>
    </row>
    <row r="100" spans="1:9" x14ac:dyDescent="0.25">
      <c r="A100" s="1">
        <v>40940</v>
      </c>
      <c r="B100">
        <v>67.88</v>
      </c>
      <c r="C100">
        <v>69.98</v>
      </c>
      <c r="D100">
        <v>67.42</v>
      </c>
      <c r="E100">
        <v>69.86</v>
      </c>
      <c r="F100">
        <v>15556400</v>
      </c>
      <c r="G100">
        <v>32.29</v>
      </c>
      <c r="H100" s="6">
        <f t="shared" si="1"/>
        <v>3.4604293495674406E-2</v>
      </c>
      <c r="I100">
        <v>4.4199999999999996E-2</v>
      </c>
    </row>
    <row r="101" spans="1:9" x14ac:dyDescent="0.25">
      <c r="A101" s="1">
        <v>40969</v>
      </c>
      <c r="B101">
        <v>69.87</v>
      </c>
      <c r="C101">
        <v>74.39</v>
      </c>
      <c r="D101">
        <v>68.5</v>
      </c>
      <c r="E101">
        <v>74.010000000000005</v>
      </c>
      <c r="F101">
        <v>19854800</v>
      </c>
      <c r="G101">
        <v>34.46</v>
      </c>
      <c r="H101" s="6">
        <f t="shared" si="1"/>
        <v>6.7203468566119598E-2</v>
      </c>
      <c r="I101">
        <v>3.1099999999999999E-2</v>
      </c>
    </row>
    <row r="102" spans="1:9" x14ac:dyDescent="0.25">
      <c r="A102" s="1">
        <v>41001</v>
      </c>
      <c r="B102">
        <v>73.83</v>
      </c>
      <c r="C102">
        <v>77.819999999999993</v>
      </c>
      <c r="D102">
        <v>71.819999999999993</v>
      </c>
      <c r="E102">
        <v>76.319999999999993</v>
      </c>
      <c r="F102">
        <v>15944300</v>
      </c>
      <c r="G102">
        <v>35.53</v>
      </c>
      <c r="H102" s="6">
        <f t="shared" si="1"/>
        <v>3.10504933255949E-2</v>
      </c>
      <c r="I102">
        <v>-8.5000000000000006E-3</v>
      </c>
    </row>
    <row r="103" spans="1:9" x14ac:dyDescent="0.25">
      <c r="A103" s="1">
        <v>41030</v>
      </c>
      <c r="B103">
        <v>76.540000000000006</v>
      </c>
      <c r="C103">
        <v>77.739999999999995</v>
      </c>
      <c r="D103">
        <v>73.47</v>
      </c>
      <c r="E103">
        <v>74.73</v>
      </c>
      <c r="F103">
        <v>15933500</v>
      </c>
      <c r="G103">
        <v>34.79</v>
      </c>
      <c r="H103" s="6">
        <f t="shared" si="1"/>
        <v>-2.0827469743878467E-2</v>
      </c>
      <c r="I103">
        <v>-6.1900000000000004E-2</v>
      </c>
    </row>
    <row r="104" spans="1:9" x14ac:dyDescent="0.25">
      <c r="A104" s="1">
        <v>41061</v>
      </c>
      <c r="B104">
        <v>73.989999999999995</v>
      </c>
      <c r="C104">
        <v>78.19</v>
      </c>
      <c r="D104">
        <v>72.56</v>
      </c>
      <c r="E104">
        <v>78.19</v>
      </c>
      <c r="F104">
        <v>14194900</v>
      </c>
      <c r="G104">
        <v>36.65</v>
      </c>
      <c r="H104" s="6">
        <f t="shared" si="1"/>
        <v>5.346363897671743E-2</v>
      </c>
      <c r="I104">
        <v>3.8900000000000004E-2</v>
      </c>
    </row>
    <row r="105" spans="1:9" x14ac:dyDescent="0.25">
      <c r="A105" s="1">
        <v>41092</v>
      </c>
      <c r="B105">
        <v>78.099999999999994</v>
      </c>
      <c r="C105">
        <v>81.33</v>
      </c>
      <c r="D105">
        <v>76.099999999999994</v>
      </c>
      <c r="E105">
        <v>80.8</v>
      </c>
      <c r="F105">
        <v>14540600</v>
      </c>
      <c r="G105">
        <v>37.869999999999997</v>
      </c>
      <c r="H105" s="6">
        <f t="shared" si="1"/>
        <v>3.3287858117326027E-2</v>
      </c>
      <c r="I105">
        <v>7.9000000000000008E-3</v>
      </c>
    </row>
    <row r="106" spans="1:9" x14ac:dyDescent="0.25">
      <c r="A106" s="1">
        <v>41122</v>
      </c>
      <c r="B106">
        <v>80.97</v>
      </c>
      <c r="C106">
        <v>81.25</v>
      </c>
      <c r="D106">
        <v>37.130000000000003</v>
      </c>
      <c r="E106">
        <v>37.4</v>
      </c>
      <c r="F106">
        <v>14297300</v>
      </c>
      <c r="G106">
        <v>35.06</v>
      </c>
      <c r="H106" s="6">
        <f t="shared" si="1"/>
        <v>-7.4201214681806058E-2</v>
      </c>
      <c r="I106">
        <v>2.5499999999999998E-2</v>
      </c>
    </row>
    <row r="107" spans="1:9" x14ac:dyDescent="0.25">
      <c r="A107" s="1">
        <v>41156</v>
      </c>
      <c r="B107">
        <v>37.520000000000003</v>
      </c>
      <c r="C107">
        <v>39</v>
      </c>
      <c r="D107">
        <v>37.11</v>
      </c>
      <c r="E107">
        <v>37.93</v>
      </c>
      <c r="F107">
        <v>25909600</v>
      </c>
      <c r="G107">
        <v>35.799999999999997</v>
      </c>
      <c r="H107" s="6">
        <f t="shared" si="1"/>
        <v>2.1106674272675267E-2</v>
      </c>
      <c r="I107">
        <v>2.7300000000000001E-2</v>
      </c>
    </row>
    <row r="108" spans="1:9" x14ac:dyDescent="0.25">
      <c r="A108" s="1">
        <v>41183</v>
      </c>
      <c r="B108">
        <v>38.159999999999997</v>
      </c>
      <c r="C108">
        <v>38.83</v>
      </c>
      <c r="D108">
        <v>36.54</v>
      </c>
      <c r="E108">
        <v>37.18</v>
      </c>
      <c r="F108">
        <v>14546300</v>
      </c>
      <c r="G108">
        <v>35.090000000000003</v>
      </c>
      <c r="H108" s="6">
        <f t="shared" si="1"/>
        <v>-1.9832402234636698E-2</v>
      </c>
      <c r="I108">
        <v>-1.7600000000000001E-2</v>
      </c>
    </row>
    <row r="109" spans="1:9" x14ac:dyDescent="0.25">
      <c r="A109" s="1">
        <v>41214</v>
      </c>
      <c r="B109">
        <v>37.15</v>
      </c>
      <c r="C109">
        <v>37.979999999999997</v>
      </c>
      <c r="D109">
        <v>35.86</v>
      </c>
      <c r="E109">
        <v>37.92</v>
      </c>
      <c r="F109">
        <v>13070800</v>
      </c>
      <c r="G109">
        <v>36.04</v>
      </c>
      <c r="H109" s="6">
        <f t="shared" si="1"/>
        <v>2.7073240239384316E-2</v>
      </c>
      <c r="I109">
        <v>7.8000000000000005E-3</v>
      </c>
    </row>
    <row r="110" spans="1:9" x14ac:dyDescent="0.25">
      <c r="A110" s="1">
        <v>41246</v>
      </c>
      <c r="B110">
        <v>37.9</v>
      </c>
      <c r="C110">
        <v>37.99</v>
      </c>
      <c r="D110">
        <v>35.58</v>
      </c>
      <c r="E110">
        <v>36.25</v>
      </c>
      <c r="F110">
        <v>14263800</v>
      </c>
      <c r="G110">
        <v>34.450000000000003</v>
      </c>
      <c r="H110" s="6">
        <f t="shared" si="1"/>
        <v>-4.4117647058823428E-2</v>
      </c>
      <c r="I110">
        <v>1.18E-2</v>
      </c>
    </row>
    <row r="111" spans="1:9" x14ac:dyDescent="0.25">
      <c r="A111" s="1">
        <v>41276</v>
      </c>
      <c r="B111">
        <v>36.99</v>
      </c>
      <c r="C111">
        <v>37.869999999999997</v>
      </c>
      <c r="D111">
        <v>36.520000000000003</v>
      </c>
      <c r="E111">
        <v>37.24</v>
      </c>
      <c r="F111">
        <v>15034500</v>
      </c>
      <c r="G111">
        <v>35.39</v>
      </c>
      <c r="H111" s="6">
        <f t="shared" si="1"/>
        <v>2.7285921625544197E-2</v>
      </c>
      <c r="I111">
        <v>5.57E-2</v>
      </c>
    </row>
    <row r="112" spans="1:9" x14ac:dyDescent="0.25">
      <c r="A112" s="1">
        <v>41306</v>
      </c>
      <c r="B112">
        <v>37.54</v>
      </c>
      <c r="C112">
        <v>39.06</v>
      </c>
      <c r="D112">
        <v>36.54</v>
      </c>
      <c r="E112">
        <v>38.72</v>
      </c>
      <c r="F112">
        <v>18102300</v>
      </c>
      <c r="G112">
        <v>36.799999999999997</v>
      </c>
      <c r="H112" s="6">
        <f t="shared" si="1"/>
        <v>3.9841763209946215E-2</v>
      </c>
      <c r="I112">
        <v>1.29E-2</v>
      </c>
    </row>
    <row r="113" spans="1:9" x14ac:dyDescent="0.25">
      <c r="A113" s="1">
        <v>41334</v>
      </c>
      <c r="B113">
        <v>38.49</v>
      </c>
      <c r="C113">
        <v>40.700000000000003</v>
      </c>
      <c r="D113">
        <v>38.450000000000003</v>
      </c>
      <c r="E113">
        <v>40.44</v>
      </c>
      <c r="F113">
        <v>15132800</v>
      </c>
      <c r="G113">
        <v>38.71</v>
      </c>
      <c r="H113" s="6">
        <f t="shared" si="1"/>
        <v>5.1902173913043581E-2</v>
      </c>
      <c r="I113">
        <v>4.0300000000000002E-2</v>
      </c>
    </row>
    <row r="114" spans="1:9" x14ac:dyDescent="0.25">
      <c r="A114" s="1">
        <v>41365</v>
      </c>
      <c r="B114">
        <v>40.39</v>
      </c>
      <c r="C114">
        <v>42.96</v>
      </c>
      <c r="D114">
        <v>39.770000000000003</v>
      </c>
      <c r="E114">
        <v>42.33</v>
      </c>
      <c r="F114">
        <v>15054700</v>
      </c>
      <c r="G114">
        <v>40.520000000000003</v>
      </c>
      <c r="H114" s="6">
        <f t="shared" si="1"/>
        <v>4.6757943683802691E-2</v>
      </c>
      <c r="I114">
        <v>1.5600000000000001E-2</v>
      </c>
    </row>
    <row r="115" spans="1:9" x14ac:dyDescent="0.25">
      <c r="A115" s="1">
        <v>41395</v>
      </c>
      <c r="B115">
        <v>42.15</v>
      </c>
      <c r="C115">
        <v>43.43</v>
      </c>
      <c r="D115">
        <v>39.99</v>
      </c>
      <c r="E115">
        <v>39.99</v>
      </c>
      <c r="F115">
        <v>14291200</v>
      </c>
      <c r="G115">
        <v>38.28</v>
      </c>
      <c r="H115" s="6">
        <f t="shared" si="1"/>
        <v>-5.5281342546890468E-2</v>
      </c>
      <c r="I115">
        <v>2.7999999999999997E-2</v>
      </c>
    </row>
    <row r="116" spans="1:9" x14ac:dyDescent="0.25">
      <c r="A116" s="1">
        <v>41428</v>
      </c>
      <c r="B116">
        <v>39.950000000000003</v>
      </c>
      <c r="C116">
        <v>41.73</v>
      </c>
      <c r="D116">
        <v>38.97</v>
      </c>
      <c r="E116">
        <v>40.11</v>
      </c>
      <c r="F116">
        <v>16106200</v>
      </c>
      <c r="G116">
        <v>38.659999999999997</v>
      </c>
      <c r="H116" s="6">
        <f t="shared" si="1"/>
        <v>9.926854754440842E-3</v>
      </c>
      <c r="I116">
        <v>-1.2E-2</v>
      </c>
    </row>
    <row r="117" spans="1:9" x14ac:dyDescent="0.25">
      <c r="A117" s="1">
        <v>41456</v>
      </c>
      <c r="B117">
        <v>40.5</v>
      </c>
      <c r="C117">
        <v>41.25</v>
      </c>
      <c r="D117">
        <v>39.5</v>
      </c>
      <c r="E117">
        <v>40.08</v>
      </c>
      <c r="F117">
        <v>12476200</v>
      </c>
      <c r="G117">
        <v>38.630000000000003</v>
      </c>
      <c r="H117" s="6">
        <f t="shared" si="1"/>
        <v>-7.759958613552518E-4</v>
      </c>
      <c r="I117">
        <v>5.6500000000000002E-2</v>
      </c>
    </row>
    <row r="118" spans="1:9" x14ac:dyDescent="0.25">
      <c r="A118" s="1">
        <v>41487</v>
      </c>
      <c r="B118">
        <v>40.4</v>
      </c>
      <c r="C118">
        <v>40.75</v>
      </c>
      <c r="D118">
        <v>37.799999999999997</v>
      </c>
      <c r="E118">
        <v>38.18</v>
      </c>
      <c r="F118">
        <v>14140800</v>
      </c>
      <c r="G118">
        <v>36.799999999999997</v>
      </c>
      <c r="H118" s="6">
        <f t="shared" si="1"/>
        <v>-4.7372508413150535E-2</v>
      </c>
      <c r="I118">
        <v>-2.7099999999999999E-2</v>
      </c>
    </row>
    <row r="119" spans="1:9" x14ac:dyDescent="0.25">
      <c r="A119" s="1">
        <v>41520</v>
      </c>
      <c r="B119">
        <v>38.270000000000003</v>
      </c>
      <c r="C119">
        <v>39.67</v>
      </c>
      <c r="D119">
        <v>37.75</v>
      </c>
      <c r="E119">
        <v>37.880000000000003</v>
      </c>
      <c r="F119">
        <v>15953000</v>
      </c>
      <c r="G119">
        <v>36.770000000000003</v>
      </c>
      <c r="H119" s="6">
        <f t="shared" si="1"/>
        <v>-8.1521739130418569E-4</v>
      </c>
      <c r="I119">
        <v>3.7699999999999997E-2</v>
      </c>
    </row>
    <row r="120" spans="1:9" x14ac:dyDescent="0.25">
      <c r="A120" s="1">
        <v>41548</v>
      </c>
      <c r="B120">
        <v>38</v>
      </c>
      <c r="C120">
        <v>39.96</v>
      </c>
      <c r="D120">
        <v>36.83</v>
      </c>
      <c r="E120">
        <v>39.57</v>
      </c>
      <c r="F120">
        <v>17123100</v>
      </c>
      <c r="G120">
        <v>38.409999999999997</v>
      </c>
      <c r="H120" s="6">
        <f t="shared" si="1"/>
        <v>4.460157737285813E-2</v>
      </c>
      <c r="I120">
        <v>4.1799999999999997E-2</v>
      </c>
    </row>
    <row r="121" spans="1:9" x14ac:dyDescent="0.25">
      <c r="A121" s="1">
        <v>41579</v>
      </c>
      <c r="B121">
        <v>39.57</v>
      </c>
      <c r="C121">
        <v>40.880000000000003</v>
      </c>
      <c r="D121">
        <v>39.22</v>
      </c>
      <c r="E121">
        <v>40.19</v>
      </c>
      <c r="F121">
        <v>13829500</v>
      </c>
      <c r="G121">
        <v>39.29</v>
      </c>
      <c r="H121" s="6">
        <f t="shared" si="1"/>
        <v>2.2910700338453598E-2</v>
      </c>
      <c r="I121">
        <v>3.1200000000000002E-2</v>
      </c>
    </row>
    <row r="122" spans="1:9" x14ac:dyDescent="0.25">
      <c r="A122" s="1">
        <v>41610</v>
      </c>
      <c r="B122">
        <v>40.1</v>
      </c>
      <c r="C122">
        <v>41.39</v>
      </c>
      <c r="D122">
        <v>38.869999999999997</v>
      </c>
      <c r="E122">
        <v>41.31</v>
      </c>
      <c r="F122">
        <v>14898700</v>
      </c>
      <c r="G122">
        <v>40.39</v>
      </c>
      <c r="H122" s="6">
        <f t="shared" si="1"/>
        <v>2.7996945787732284E-2</v>
      </c>
      <c r="I122">
        <v>2.81E-2</v>
      </c>
    </row>
    <row r="123" spans="1:9" x14ac:dyDescent="0.25">
      <c r="A123" s="1">
        <v>41641</v>
      </c>
      <c r="B123">
        <v>41.12</v>
      </c>
      <c r="C123">
        <v>41.23</v>
      </c>
      <c r="D123">
        <v>37.72</v>
      </c>
      <c r="E123">
        <v>37.82</v>
      </c>
      <c r="F123">
        <v>14551700</v>
      </c>
      <c r="G123">
        <v>36.97</v>
      </c>
      <c r="H123" s="6">
        <f t="shared" si="1"/>
        <v>-8.4674424362466E-2</v>
      </c>
      <c r="I123">
        <v>-3.32E-2</v>
      </c>
    </row>
    <row r="124" spans="1:9" x14ac:dyDescent="0.25">
      <c r="A124" s="1">
        <v>41673</v>
      </c>
      <c r="B124">
        <v>38.020000000000003</v>
      </c>
      <c r="C124">
        <v>39.020000000000003</v>
      </c>
      <c r="D124">
        <v>36.89</v>
      </c>
      <c r="E124">
        <v>38.200000000000003</v>
      </c>
      <c r="F124">
        <v>21105000</v>
      </c>
      <c r="G124">
        <v>37.340000000000003</v>
      </c>
      <c r="H124" s="6">
        <f t="shared" si="1"/>
        <v>1.0008114687584651E-2</v>
      </c>
      <c r="I124">
        <v>4.6500000000000007E-2</v>
      </c>
    </row>
    <row r="125" spans="1:9" x14ac:dyDescent="0.25">
      <c r="A125" s="1">
        <v>41701</v>
      </c>
      <c r="B125">
        <v>37.880000000000003</v>
      </c>
      <c r="C125">
        <v>39.03</v>
      </c>
      <c r="D125">
        <v>37.85</v>
      </c>
      <c r="E125">
        <v>38.659999999999997</v>
      </c>
      <c r="F125">
        <v>17788700</v>
      </c>
      <c r="G125">
        <v>38.090000000000003</v>
      </c>
      <c r="H125" s="6">
        <f t="shared" si="1"/>
        <v>2.0085698982324582E-2</v>
      </c>
      <c r="I125">
        <v>4.3E-3</v>
      </c>
    </row>
    <row r="126" spans="1:9" x14ac:dyDescent="0.25">
      <c r="A126" s="1">
        <v>41730</v>
      </c>
      <c r="B126">
        <v>38.53</v>
      </c>
      <c r="C126">
        <v>41.28</v>
      </c>
      <c r="D126">
        <v>38.04</v>
      </c>
      <c r="E126">
        <v>40.79</v>
      </c>
      <c r="F126">
        <v>18813600</v>
      </c>
      <c r="G126">
        <v>40.19</v>
      </c>
      <c r="H126" s="6">
        <f t="shared" si="1"/>
        <v>5.5132580729850202E-2</v>
      </c>
      <c r="I126">
        <v>-1.9E-3</v>
      </c>
    </row>
    <row r="127" spans="1:9" x14ac:dyDescent="0.25">
      <c r="A127" s="1">
        <v>41760</v>
      </c>
      <c r="B127">
        <v>40.79</v>
      </c>
      <c r="C127">
        <v>41.22</v>
      </c>
      <c r="D127">
        <v>40.26</v>
      </c>
      <c r="E127">
        <v>40.909999999999997</v>
      </c>
      <c r="F127">
        <v>10670100</v>
      </c>
      <c r="G127">
        <v>40.31</v>
      </c>
      <c r="H127" s="6">
        <f t="shared" si="1"/>
        <v>2.9858173675044678E-3</v>
      </c>
      <c r="I127">
        <v>2.06E-2</v>
      </c>
    </row>
    <row r="128" spans="1:9" x14ac:dyDescent="0.25">
      <c r="A128" s="1">
        <v>41792</v>
      </c>
      <c r="B128">
        <v>40.75</v>
      </c>
      <c r="C128">
        <v>42.49</v>
      </c>
      <c r="D128">
        <v>40.15</v>
      </c>
      <c r="E128">
        <v>42.36</v>
      </c>
      <c r="F128">
        <v>14096800</v>
      </c>
      <c r="G128">
        <v>42.05</v>
      </c>
      <c r="H128" s="6">
        <f t="shared" si="1"/>
        <v>4.3165467625899151E-2</v>
      </c>
      <c r="I128">
        <v>2.6099999999999998E-2</v>
      </c>
    </row>
  </sheetData>
  <sortState ref="A2:G129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8"/>
  <sheetViews>
    <sheetView showGridLines="0" topLeftCell="E1" workbookViewId="0">
      <selection activeCell="K1" sqref="K1:O3"/>
    </sheetView>
  </sheetViews>
  <sheetFormatPr defaultRowHeight="15" x14ac:dyDescent="0.25"/>
  <cols>
    <col min="1" max="1" width="9.7109375" bestFit="1" customWidth="1"/>
    <col min="13" max="13" width="18" bestFit="1" customWidth="1"/>
    <col min="15" max="15" width="14.5703125" bestFit="1" customWidth="1"/>
    <col min="16" max="16" width="12.7109375" bestFit="1" customWidth="1"/>
    <col min="17" max="17" width="12" bestFit="1" customWidth="1"/>
    <col min="18" max="18" width="13.42578125" bestFit="1" customWidth="1"/>
    <col min="19" max="19" width="12" bestFit="1" customWidth="1"/>
    <col min="20" max="20" width="12.4257812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2"/>
      <c r="L1" s="12" t="s">
        <v>14</v>
      </c>
      <c r="M1" s="12" t="s">
        <v>15</v>
      </c>
      <c r="N1" s="12" t="s">
        <v>17</v>
      </c>
      <c r="O1" s="12" t="s">
        <v>52</v>
      </c>
    </row>
    <row r="2" spans="1:15" x14ac:dyDescent="0.25">
      <c r="A2" s="1">
        <v>37956</v>
      </c>
      <c r="B2">
        <v>34.08</v>
      </c>
      <c r="C2">
        <v>35.39</v>
      </c>
      <c r="D2">
        <v>33.85</v>
      </c>
      <c r="E2">
        <v>35.33</v>
      </c>
      <c r="F2">
        <v>16320500</v>
      </c>
      <c r="G2">
        <v>23.01</v>
      </c>
      <c r="K2" s="12" t="s">
        <v>9</v>
      </c>
      <c r="L2" s="12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3.8114431866483681E-3</v>
      </c>
    </row>
    <row r="3" spans="1:15" x14ac:dyDescent="0.25">
      <c r="A3" s="1">
        <v>37988</v>
      </c>
      <c r="B3">
        <v>35.43</v>
      </c>
      <c r="C3">
        <v>36.869999999999997</v>
      </c>
      <c r="D3">
        <v>34.49</v>
      </c>
      <c r="E3">
        <v>36.630000000000003</v>
      </c>
      <c r="F3">
        <v>20240000</v>
      </c>
      <c r="G3">
        <v>23.86</v>
      </c>
      <c r="H3" s="6">
        <f>(G3-G2)/G2</f>
        <v>3.6940460669274131E-2</v>
      </c>
      <c r="I3">
        <v>2.1499999999999998E-2</v>
      </c>
      <c r="K3" s="12" t="s">
        <v>16</v>
      </c>
      <c r="L3" s="12">
        <v>4.3518008370340304E-2</v>
      </c>
      <c r="M3" s="12">
        <v>4.3411771338616241E-2</v>
      </c>
      <c r="N3" s="12"/>
      <c r="O3" s="12">
        <f>_xlfn.STDEV.S(H3:H122)</f>
        <v>5.7275305137393935E-2</v>
      </c>
    </row>
    <row r="4" spans="1:15" x14ac:dyDescent="0.25">
      <c r="A4" s="1">
        <v>38019</v>
      </c>
      <c r="B4">
        <v>36.89</v>
      </c>
      <c r="C4">
        <v>38.89</v>
      </c>
      <c r="D4">
        <v>36.6</v>
      </c>
      <c r="E4">
        <v>36.65</v>
      </c>
      <c r="F4">
        <v>19309400</v>
      </c>
      <c r="G4">
        <v>23.98</v>
      </c>
      <c r="H4" s="6">
        <f t="shared" ref="H4:H67" si="0">(G4-G3)/G3</f>
        <v>5.0293378038558673E-3</v>
      </c>
      <c r="I4">
        <v>1.3999999999999999E-2</v>
      </c>
    </row>
    <row r="5" spans="1:15" x14ac:dyDescent="0.25">
      <c r="A5" s="1">
        <v>38047</v>
      </c>
      <c r="B5">
        <v>37.14</v>
      </c>
      <c r="C5">
        <v>37.97</v>
      </c>
      <c r="D5">
        <v>33.5</v>
      </c>
      <c r="E5">
        <v>35.049999999999997</v>
      </c>
      <c r="F5">
        <v>19314000</v>
      </c>
      <c r="G5">
        <v>22.93</v>
      </c>
      <c r="H5" s="6">
        <f t="shared" si="0"/>
        <v>-4.3786488740617212E-2</v>
      </c>
      <c r="I5">
        <v>-1.32E-2</v>
      </c>
      <c r="K5" t="s">
        <v>46</v>
      </c>
      <c r="L5">
        <f>(N2+L25*(L2))</f>
        <v>0.73936999999999997</v>
      </c>
    </row>
    <row r="6" spans="1:15" x14ac:dyDescent="0.25">
      <c r="A6" s="1">
        <v>38078</v>
      </c>
      <c r="B6">
        <v>35.700000000000003</v>
      </c>
      <c r="C6">
        <v>37.9</v>
      </c>
      <c r="D6">
        <v>35.15</v>
      </c>
      <c r="E6">
        <v>35.76</v>
      </c>
      <c r="F6">
        <v>19193200</v>
      </c>
      <c r="G6">
        <v>23.39</v>
      </c>
      <c r="H6" s="6">
        <f t="shared" si="0"/>
        <v>2.0061055385957299E-2</v>
      </c>
      <c r="I6">
        <v>-1.83E-2</v>
      </c>
    </row>
    <row r="7" spans="1:15" x14ac:dyDescent="0.25">
      <c r="A7" s="1">
        <v>38110</v>
      </c>
      <c r="B7">
        <v>35.89</v>
      </c>
      <c r="C7">
        <v>37</v>
      </c>
      <c r="D7">
        <v>34.22</v>
      </c>
      <c r="E7">
        <v>35.340000000000003</v>
      </c>
      <c r="F7">
        <v>14329800</v>
      </c>
      <c r="G7">
        <v>23.23</v>
      </c>
      <c r="H7" s="6">
        <f t="shared" si="0"/>
        <v>-6.8405301410859399E-3</v>
      </c>
      <c r="I7">
        <v>1.1699999999999999E-2</v>
      </c>
      <c r="L7" s="2"/>
    </row>
    <row r="8" spans="1:15" x14ac:dyDescent="0.25">
      <c r="A8" s="1">
        <v>38139</v>
      </c>
      <c r="B8">
        <v>35.15</v>
      </c>
      <c r="C8">
        <v>36.299999999999997</v>
      </c>
      <c r="D8">
        <v>33.82</v>
      </c>
      <c r="E8">
        <v>34.28</v>
      </c>
      <c r="F8">
        <v>16241100</v>
      </c>
      <c r="G8">
        <v>22.53</v>
      </c>
      <c r="H8" s="6">
        <f t="shared" si="0"/>
        <v>-3.0133448127421407E-2</v>
      </c>
      <c r="I8">
        <v>1.8600000000000002E-2</v>
      </c>
    </row>
    <row r="9" spans="1:15" x14ac:dyDescent="0.25">
      <c r="A9" s="1">
        <v>38169</v>
      </c>
      <c r="B9">
        <v>34.21</v>
      </c>
      <c r="C9">
        <v>34.46</v>
      </c>
      <c r="D9">
        <v>31.2</v>
      </c>
      <c r="E9">
        <v>31.96</v>
      </c>
      <c r="F9">
        <v>17726000</v>
      </c>
      <c r="G9">
        <v>21.01</v>
      </c>
      <c r="H9" s="6">
        <f t="shared" si="0"/>
        <v>-6.7465601420328425E-2</v>
      </c>
      <c r="I9">
        <v>-4.0599999999999997E-2</v>
      </c>
    </row>
    <row r="10" spans="1:15" x14ac:dyDescent="0.25">
      <c r="A10" s="1">
        <v>38201</v>
      </c>
      <c r="B10">
        <v>31.77</v>
      </c>
      <c r="C10">
        <v>32.729999999999997</v>
      </c>
      <c r="D10">
        <v>30.99</v>
      </c>
      <c r="E10">
        <v>32.67</v>
      </c>
      <c r="F10">
        <v>14021200</v>
      </c>
      <c r="G10">
        <v>21.59</v>
      </c>
      <c r="H10" s="6">
        <f t="shared" si="0"/>
        <v>2.7605901951451607E-2</v>
      </c>
      <c r="I10">
        <v>8.0000000000000004E-4</v>
      </c>
    </row>
    <row r="11" spans="1:15" x14ac:dyDescent="0.25">
      <c r="A11" s="1">
        <v>38231</v>
      </c>
      <c r="B11">
        <v>32.549999999999997</v>
      </c>
      <c r="C11">
        <v>33.049999999999997</v>
      </c>
      <c r="D11">
        <v>29.58</v>
      </c>
      <c r="E11">
        <v>30.6</v>
      </c>
      <c r="F11">
        <v>24306800</v>
      </c>
      <c r="G11">
        <v>20.22</v>
      </c>
      <c r="H11" s="6">
        <f t="shared" si="0"/>
        <v>-6.3455303381195038E-2</v>
      </c>
      <c r="I11">
        <v>1.6E-2</v>
      </c>
    </row>
    <row r="12" spans="1:15" x14ac:dyDescent="0.25">
      <c r="A12" s="1">
        <v>38261</v>
      </c>
      <c r="B12">
        <v>31.05</v>
      </c>
      <c r="C12">
        <v>31.5</v>
      </c>
      <c r="D12">
        <v>27.25</v>
      </c>
      <c r="E12">
        <v>28.95</v>
      </c>
      <c r="F12">
        <v>30012300</v>
      </c>
      <c r="G12">
        <v>19.13</v>
      </c>
      <c r="H12" s="6">
        <f t="shared" si="0"/>
        <v>-5.3907022749752717E-2</v>
      </c>
      <c r="I12">
        <v>1.43E-2</v>
      </c>
      <c r="K12" t="s">
        <v>19</v>
      </c>
    </row>
    <row r="13" spans="1:15" ht="15.75" thickBot="1" x14ac:dyDescent="0.3">
      <c r="A13" s="1">
        <v>38292</v>
      </c>
      <c r="B13">
        <v>28.95</v>
      </c>
      <c r="C13">
        <v>30.5</v>
      </c>
      <c r="D13">
        <v>26.55</v>
      </c>
      <c r="E13">
        <v>27.77</v>
      </c>
      <c r="F13">
        <v>37449100</v>
      </c>
      <c r="G13">
        <v>18.46</v>
      </c>
      <c r="H13" s="6">
        <f t="shared" si="0"/>
        <v>-3.5023523261892224E-2</v>
      </c>
      <c r="I13">
        <v>4.5400000000000003E-2</v>
      </c>
    </row>
    <row r="14" spans="1:15" x14ac:dyDescent="0.25">
      <c r="A14" s="1">
        <v>38322</v>
      </c>
      <c r="B14">
        <v>28.01</v>
      </c>
      <c r="C14">
        <v>29.1</v>
      </c>
      <c r="D14">
        <v>21.99</v>
      </c>
      <c r="E14">
        <v>26.89</v>
      </c>
      <c r="F14">
        <v>57481900</v>
      </c>
      <c r="G14">
        <v>17.88</v>
      </c>
      <c r="H14" s="6">
        <f t="shared" si="0"/>
        <v>-3.1419284940411803E-2</v>
      </c>
      <c r="I14">
        <v>3.4300000000000004E-2</v>
      </c>
      <c r="K14" s="10" t="s">
        <v>20</v>
      </c>
      <c r="L14" s="10"/>
    </row>
    <row r="15" spans="1:15" x14ac:dyDescent="0.25">
      <c r="A15" s="1">
        <v>38355</v>
      </c>
      <c r="B15">
        <v>27.31</v>
      </c>
      <c r="C15">
        <v>27.35</v>
      </c>
      <c r="D15">
        <v>23.99</v>
      </c>
      <c r="E15">
        <v>24.16</v>
      </c>
      <c r="F15">
        <v>33708000</v>
      </c>
      <c r="G15">
        <v>16.059999999999999</v>
      </c>
      <c r="H15" s="6">
        <f t="shared" si="0"/>
        <v>-0.10178970917225953</v>
      </c>
      <c r="I15">
        <v>-2.76E-2</v>
      </c>
      <c r="K15" s="7" t="s">
        <v>21</v>
      </c>
      <c r="L15" s="7">
        <v>0.51385215285218155</v>
      </c>
    </row>
    <row r="16" spans="1:15" x14ac:dyDescent="0.25">
      <c r="A16" s="1">
        <v>38384</v>
      </c>
      <c r="B16">
        <v>24.13</v>
      </c>
      <c r="C16">
        <v>27.2</v>
      </c>
      <c r="D16">
        <v>23.8</v>
      </c>
      <c r="E16">
        <v>26.29</v>
      </c>
      <c r="F16">
        <v>38961400</v>
      </c>
      <c r="G16">
        <v>17.61</v>
      </c>
      <c r="H16" s="6">
        <f t="shared" si="0"/>
        <v>9.6513075965130812E-2</v>
      </c>
      <c r="I16">
        <v>1.89E-2</v>
      </c>
      <c r="K16" s="7" t="s">
        <v>22</v>
      </c>
      <c r="L16" s="7">
        <v>0.2640440349908218</v>
      </c>
    </row>
    <row r="17" spans="1:19" x14ac:dyDescent="0.25">
      <c r="A17" s="1">
        <v>38412</v>
      </c>
      <c r="B17">
        <v>26.53</v>
      </c>
      <c r="C17">
        <v>27.34</v>
      </c>
      <c r="D17">
        <v>25.4</v>
      </c>
      <c r="E17">
        <v>26.27</v>
      </c>
      <c r="F17">
        <v>22862800</v>
      </c>
      <c r="G17">
        <v>17.600000000000001</v>
      </c>
      <c r="H17" s="6">
        <f t="shared" si="0"/>
        <v>-5.6785917092549748E-4</v>
      </c>
      <c r="I17">
        <v>-1.9699999999999999E-2</v>
      </c>
      <c r="K17" s="7" t="s">
        <v>23</v>
      </c>
      <c r="L17" s="7">
        <v>0.2578071200331169</v>
      </c>
    </row>
    <row r="18" spans="1:19" x14ac:dyDescent="0.25">
      <c r="A18" s="1">
        <v>38443</v>
      </c>
      <c r="B18">
        <v>26.37</v>
      </c>
      <c r="C18">
        <v>28.23</v>
      </c>
      <c r="D18">
        <v>25.76</v>
      </c>
      <c r="E18">
        <v>27.17</v>
      </c>
      <c r="F18">
        <v>31573200</v>
      </c>
      <c r="G18">
        <v>18.2</v>
      </c>
      <c r="H18" s="6">
        <f t="shared" si="0"/>
        <v>3.409090909090897E-2</v>
      </c>
      <c r="I18">
        <v>-2.6099999999999998E-2</v>
      </c>
      <c r="K18" s="7" t="s">
        <v>24</v>
      </c>
      <c r="L18" s="7">
        <v>4.9343028731881629E-2</v>
      </c>
    </row>
    <row r="19" spans="1:19" ht="15.75" thickBot="1" x14ac:dyDescent="0.3">
      <c r="A19" s="1">
        <v>38474</v>
      </c>
      <c r="B19">
        <v>27.25</v>
      </c>
      <c r="C19">
        <v>28.94</v>
      </c>
      <c r="D19">
        <v>27.2</v>
      </c>
      <c r="E19">
        <v>27.9</v>
      </c>
      <c r="F19">
        <v>21454300</v>
      </c>
      <c r="G19">
        <v>18.82</v>
      </c>
      <c r="H19" s="6">
        <f t="shared" si="0"/>
        <v>3.4065934065934125E-2</v>
      </c>
      <c r="I19">
        <v>3.6499999999999998E-2</v>
      </c>
      <c r="K19" s="8" t="s">
        <v>25</v>
      </c>
      <c r="L19" s="8">
        <v>120</v>
      </c>
    </row>
    <row r="20" spans="1:19" x14ac:dyDescent="0.25">
      <c r="A20" s="1">
        <v>38504</v>
      </c>
      <c r="B20">
        <v>27.93</v>
      </c>
      <c r="C20">
        <v>29.21</v>
      </c>
      <c r="D20">
        <v>27.31</v>
      </c>
      <c r="E20">
        <v>27.58</v>
      </c>
      <c r="F20">
        <v>25812400</v>
      </c>
      <c r="G20">
        <v>18.600000000000001</v>
      </c>
      <c r="H20" s="6">
        <f t="shared" si="0"/>
        <v>-1.1689691817215667E-2</v>
      </c>
      <c r="I20">
        <v>5.6999999999999993E-3</v>
      </c>
    </row>
    <row r="21" spans="1:19" ht="15.75" thickBot="1" x14ac:dyDescent="0.3">
      <c r="A21" s="1">
        <v>38534</v>
      </c>
      <c r="B21">
        <v>26.85</v>
      </c>
      <c r="C21">
        <v>27.82</v>
      </c>
      <c r="D21">
        <v>26.2</v>
      </c>
      <c r="E21">
        <v>26.5</v>
      </c>
      <c r="F21">
        <v>27527800</v>
      </c>
      <c r="G21">
        <v>17.87</v>
      </c>
      <c r="H21" s="6">
        <f t="shared" si="0"/>
        <v>-3.9247311827957009E-2</v>
      </c>
      <c r="I21">
        <v>3.9199999999999999E-2</v>
      </c>
      <c r="K21" t="s">
        <v>26</v>
      </c>
    </row>
    <row r="22" spans="1:19" x14ac:dyDescent="0.25">
      <c r="A22" s="1">
        <v>38565</v>
      </c>
      <c r="B22">
        <v>26.98</v>
      </c>
      <c r="C22">
        <v>26.98</v>
      </c>
      <c r="D22">
        <v>24.76</v>
      </c>
      <c r="E22">
        <v>25.48</v>
      </c>
      <c r="F22">
        <v>21961200</v>
      </c>
      <c r="G22">
        <v>17.309999999999999</v>
      </c>
      <c r="H22" s="6">
        <f t="shared" si="0"/>
        <v>-3.1337437045327488E-2</v>
      </c>
      <c r="I22">
        <v>-1.2199999999999999E-2</v>
      </c>
      <c r="K22" s="9"/>
      <c r="L22" s="9" t="s">
        <v>31</v>
      </c>
      <c r="M22" s="9" t="s">
        <v>32</v>
      </c>
      <c r="N22" s="9" t="s">
        <v>33</v>
      </c>
      <c r="O22" s="9" t="s">
        <v>34</v>
      </c>
      <c r="P22" s="9" t="s">
        <v>35</v>
      </c>
    </row>
    <row r="23" spans="1:19" x14ac:dyDescent="0.25">
      <c r="A23" s="1">
        <v>38596</v>
      </c>
      <c r="B23">
        <v>25.46</v>
      </c>
      <c r="C23">
        <v>26.65</v>
      </c>
      <c r="D23">
        <v>24.67</v>
      </c>
      <c r="E23">
        <v>24.97</v>
      </c>
      <c r="F23">
        <v>24809700</v>
      </c>
      <c r="G23">
        <v>16.96</v>
      </c>
      <c r="H23" s="6">
        <f t="shared" si="0"/>
        <v>-2.0219526285384048E-2</v>
      </c>
      <c r="I23">
        <v>4.8999999999999998E-3</v>
      </c>
      <c r="K23" s="7" t="s">
        <v>27</v>
      </c>
      <c r="L23" s="7">
        <v>1</v>
      </c>
      <c r="M23" s="7">
        <v>0.10307613968784396</v>
      </c>
      <c r="N23" s="7">
        <v>0.10307613968784396</v>
      </c>
      <c r="O23" s="7">
        <v>42.335679864390265</v>
      </c>
      <c r="P23" s="7">
        <v>1.9450487673088317E-9</v>
      </c>
    </row>
    <row r="24" spans="1:19" x14ac:dyDescent="0.25">
      <c r="A24" s="1">
        <v>38628</v>
      </c>
      <c r="B24">
        <v>25.18</v>
      </c>
      <c r="C24">
        <v>25.57</v>
      </c>
      <c r="D24">
        <v>20.71</v>
      </c>
      <c r="E24">
        <v>21.74</v>
      </c>
      <c r="F24">
        <v>41521900</v>
      </c>
      <c r="G24">
        <v>14.77</v>
      </c>
      <c r="H24" s="6">
        <f t="shared" si="0"/>
        <v>-0.12912735849056611</v>
      </c>
      <c r="I24">
        <v>-2.0199999999999999E-2</v>
      </c>
      <c r="K24" s="7" t="s">
        <v>28</v>
      </c>
      <c r="L24" s="7">
        <v>118</v>
      </c>
      <c r="M24" s="7">
        <v>0.28729866916336488</v>
      </c>
      <c r="N24" s="7">
        <v>2.4347344844352957E-3</v>
      </c>
      <c r="O24" s="7"/>
      <c r="P24" s="7"/>
    </row>
    <row r="25" spans="1:19" ht="15.75" thickBot="1" x14ac:dyDescent="0.3">
      <c r="A25" s="1">
        <v>38657</v>
      </c>
      <c r="B25">
        <v>21.75</v>
      </c>
      <c r="C25">
        <v>22.61</v>
      </c>
      <c r="D25">
        <v>21.17</v>
      </c>
      <c r="E25">
        <v>21.2</v>
      </c>
      <c r="F25">
        <v>33480600</v>
      </c>
      <c r="G25">
        <v>14.52</v>
      </c>
      <c r="H25" s="6">
        <f t="shared" si="0"/>
        <v>-1.6926201760324982E-2</v>
      </c>
      <c r="I25">
        <v>3.61E-2</v>
      </c>
      <c r="K25" s="8" t="s">
        <v>29</v>
      </c>
      <c r="L25" s="8">
        <v>119</v>
      </c>
      <c r="M25" s="8">
        <v>0.39037480885120884</v>
      </c>
      <c r="N25" s="8"/>
      <c r="O25" s="8"/>
      <c r="P25" s="8"/>
    </row>
    <row r="26" spans="1:19" ht="15.75" thickBot="1" x14ac:dyDescent="0.3">
      <c r="A26" s="1">
        <v>38687</v>
      </c>
      <c r="B26">
        <v>21.27</v>
      </c>
      <c r="C26">
        <v>25.2</v>
      </c>
      <c r="D26">
        <v>20.27</v>
      </c>
      <c r="E26">
        <v>23.32</v>
      </c>
      <c r="F26">
        <v>45867100</v>
      </c>
      <c r="G26">
        <v>15.98</v>
      </c>
      <c r="H26" s="6">
        <f t="shared" si="0"/>
        <v>0.10055096418732788</v>
      </c>
      <c r="I26">
        <v>-2.5000000000000001E-3</v>
      </c>
    </row>
    <row r="27" spans="1:19" x14ac:dyDescent="0.25">
      <c r="A27" s="1">
        <v>38720</v>
      </c>
      <c r="B27">
        <v>23.65</v>
      </c>
      <c r="C27">
        <v>26.34</v>
      </c>
      <c r="D27">
        <v>23.6</v>
      </c>
      <c r="E27">
        <v>25.68</v>
      </c>
      <c r="F27">
        <v>37167900</v>
      </c>
      <c r="G27">
        <v>17.59</v>
      </c>
      <c r="H27" s="6">
        <f t="shared" si="0"/>
        <v>0.10075093867334164</v>
      </c>
      <c r="I27">
        <v>3.04E-2</v>
      </c>
      <c r="K27" s="9"/>
      <c r="L27" s="9" t="s">
        <v>36</v>
      </c>
      <c r="M27" s="9" t="s">
        <v>24</v>
      </c>
      <c r="N27" s="9" t="s">
        <v>37</v>
      </c>
      <c r="O27" s="9" t="s">
        <v>38</v>
      </c>
      <c r="P27" s="9" t="s">
        <v>39</v>
      </c>
      <c r="Q27" s="9" t="s">
        <v>40</v>
      </c>
      <c r="R27" s="9" t="s">
        <v>41</v>
      </c>
      <c r="S27" s="9" t="s">
        <v>42</v>
      </c>
    </row>
    <row r="28" spans="1:19" x14ac:dyDescent="0.25">
      <c r="A28" s="1">
        <v>38749</v>
      </c>
      <c r="B28">
        <v>25.75</v>
      </c>
      <c r="C28">
        <v>26.84</v>
      </c>
      <c r="D28">
        <v>24.95</v>
      </c>
      <c r="E28">
        <v>26.19</v>
      </c>
      <c r="F28">
        <v>32161900</v>
      </c>
      <c r="G28">
        <v>18.12</v>
      </c>
      <c r="H28" s="6">
        <f t="shared" si="0"/>
        <v>3.0130756111427012E-2</v>
      </c>
      <c r="I28">
        <v>-3.0000000000000001E-3</v>
      </c>
      <c r="K28" s="7" t="s">
        <v>30</v>
      </c>
      <c r="L28" s="7">
        <v>-3.8328045314613059E-4</v>
      </c>
      <c r="M28" s="7">
        <v>4.5502832447235656E-3</v>
      </c>
      <c r="N28" s="7">
        <v>-8.4232218640581627E-2</v>
      </c>
      <c r="O28" s="7">
        <v>0.9330145401479083</v>
      </c>
      <c r="P28" s="7">
        <v>-9.3940800890039804E-3</v>
      </c>
      <c r="Q28" s="7">
        <v>8.6275191827117209E-3</v>
      </c>
      <c r="R28" s="7">
        <v>-9.3940800890039804E-3</v>
      </c>
      <c r="S28" s="7">
        <v>8.6275191827117209E-3</v>
      </c>
    </row>
    <row r="29" spans="1:19" ht="15.75" thickBot="1" x14ac:dyDescent="0.3">
      <c r="A29" s="1">
        <v>38777</v>
      </c>
      <c r="B29">
        <v>26.1</v>
      </c>
      <c r="C29">
        <v>26.6</v>
      </c>
      <c r="D29">
        <v>24.83</v>
      </c>
      <c r="E29">
        <v>24.92</v>
      </c>
      <c r="F29">
        <v>24134200</v>
      </c>
      <c r="G29">
        <v>17.239999999999998</v>
      </c>
      <c r="H29" s="6">
        <f t="shared" si="0"/>
        <v>-4.8565121412803669E-2</v>
      </c>
      <c r="I29">
        <v>1.46E-2</v>
      </c>
      <c r="K29" s="8" t="s">
        <v>43</v>
      </c>
      <c r="L29" s="8">
        <v>0.6762956291486496</v>
      </c>
      <c r="M29" s="8">
        <v>0.10394014333653208</v>
      </c>
      <c r="N29" s="8">
        <v>6.5065874207905816</v>
      </c>
      <c r="O29" s="8">
        <v>1.9450487673088458E-9</v>
      </c>
      <c r="P29" s="8">
        <v>0.47046584771386013</v>
      </c>
      <c r="Q29" s="8">
        <v>0.88212541058343907</v>
      </c>
      <c r="R29" s="8">
        <v>0.47046584771386013</v>
      </c>
      <c r="S29" s="8">
        <v>0.88212541058343907</v>
      </c>
    </row>
    <row r="30" spans="1:19" x14ac:dyDescent="0.25">
      <c r="A30" s="1">
        <v>38810</v>
      </c>
      <c r="B30">
        <v>25.09</v>
      </c>
      <c r="C30">
        <v>25.44</v>
      </c>
      <c r="D30">
        <v>24.18</v>
      </c>
      <c r="E30">
        <v>25.33</v>
      </c>
      <c r="F30">
        <v>24767100</v>
      </c>
      <c r="G30">
        <v>17.52</v>
      </c>
      <c r="H30" s="6">
        <f t="shared" si="0"/>
        <v>1.6241299303944384E-2</v>
      </c>
      <c r="I30">
        <v>7.3000000000000001E-3</v>
      </c>
    </row>
    <row r="31" spans="1:19" x14ac:dyDescent="0.25">
      <c r="A31" s="1">
        <v>38838</v>
      </c>
      <c r="B31">
        <v>25.5</v>
      </c>
      <c r="C31">
        <v>25.72</v>
      </c>
      <c r="D31">
        <v>23.52</v>
      </c>
      <c r="E31">
        <v>23.66</v>
      </c>
      <c r="F31">
        <v>26783500</v>
      </c>
      <c r="G31">
        <v>16.52</v>
      </c>
      <c r="H31" s="6">
        <f t="shared" si="0"/>
        <v>-5.7077625570776259E-2</v>
      </c>
      <c r="I31">
        <v>-3.5699999999999996E-2</v>
      </c>
    </row>
    <row r="32" spans="1:19" x14ac:dyDescent="0.25">
      <c r="A32" s="1">
        <v>38869</v>
      </c>
      <c r="B32">
        <v>23.83</v>
      </c>
      <c r="C32">
        <v>24.41</v>
      </c>
      <c r="D32">
        <v>22.51</v>
      </c>
      <c r="E32">
        <v>23.47</v>
      </c>
      <c r="F32">
        <v>29493200</v>
      </c>
      <c r="G32">
        <v>16.39</v>
      </c>
      <c r="H32" s="6">
        <f t="shared" si="0"/>
        <v>-7.8692493946730634E-3</v>
      </c>
      <c r="I32">
        <v>-3.4999999999999996E-3</v>
      </c>
    </row>
    <row r="33" spans="1:9" x14ac:dyDescent="0.25">
      <c r="A33" s="1">
        <v>38901</v>
      </c>
      <c r="B33">
        <v>23.54</v>
      </c>
      <c r="C33">
        <v>26.66</v>
      </c>
      <c r="D33">
        <v>22.16</v>
      </c>
      <c r="E33">
        <v>25.99</v>
      </c>
      <c r="F33">
        <v>32149400</v>
      </c>
      <c r="G33">
        <v>18.149999999999999</v>
      </c>
      <c r="H33" s="6">
        <f t="shared" si="0"/>
        <v>0.10738255033557034</v>
      </c>
      <c r="I33">
        <v>-7.8000000000000005E-3</v>
      </c>
    </row>
    <row r="34" spans="1:9" x14ac:dyDescent="0.25">
      <c r="A34" s="1">
        <v>38930</v>
      </c>
      <c r="B34">
        <v>26.04</v>
      </c>
      <c r="C34">
        <v>27.88</v>
      </c>
      <c r="D34">
        <v>25.32</v>
      </c>
      <c r="E34">
        <v>27.56</v>
      </c>
      <c r="F34">
        <v>28259100</v>
      </c>
      <c r="G34">
        <v>19.420000000000002</v>
      </c>
      <c r="H34" s="6">
        <f t="shared" si="0"/>
        <v>6.9972451790633786E-2</v>
      </c>
      <c r="I34">
        <v>2.0299999999999999E-2</v>
      </c>
    </row>
    <row r="35" spans="1:9" x14ac:dyDescent="0.25">
      <c r="A35" s="1">
        <v>38961</v>
      </c>
      <c r="B35">
        <v>27.79</v>
      </c>
      <c r="C35">
        <v>28.58</v>
      </c>
      <c r="D35">
        <v>27.32</v>
      </c>
      <c r="E35">
        <v>28.36</v>
      </c>
      <c r="F35">
        <v>25293500</v>
      </c>
      <c r="G35">
        <v>19.989999999999998</v>
      </c>
      <c r="H35" s="6">
        <f t="shared" si="0"/>
        <v>2.9351184346034846E-2</v>
      </c>
      <c r="I35">
        <v>1.84E-2</v>
      </c>
    </row>
    <row r="36" spans="1:9" x14ac:dyDescent="0.25">
      <c r="A36" s="1">
        <v>38992</v>
      </c>
      <c r="B36">
        <v>28.2</v>
      </c>
      <c r="C36">
        <v>28.6</v>
      </c>
      <c r="D36">
        <v>26.38</v>
      </c>
      <c r="E36">
        <v>26.65</v>
      </c>
      <c r="F36">
        <v>37722000</v>
      </c>
      <c r="G36">
        <v>18.78</v>
      </c>
      <c r="H36" s="6">
        <f t="shared" si="0"/>
        <v>-6.0530265132566152E-2</v>
      </c>
      <c r="I36">
        <v>3.2300000000000002E-2</v>
      </c>
    </row>
    <row r="37" spans="1:9" x14ac:dyDescent="0.25">
      <c r="A37" s="1">
        <v>39022</v>
      </c>
      <c r="B37">
        <v>26.7</v>
      </c>
      <c r="C37">
        <v>27.88</v>
      </c>
      <c r="D37">
        <v>25</v>
      </c>
      <c r="E37">
        <v>27.49</v>
      </c>
      <c r="F37">
        <v>42224200</v>
      </c>
      <c r="G37">
        <v>19.55</v>
      </c>
      <c r="H37" s="6">
        <f t="shared" si="0"/>
        <v>4.1001064962726277E-2</v>
      </c>
      <c r="I37">
        <v>1.7100000000000001E-2</v>
      </c>
    </row>
    <row r="38" spans="1:9" x14ac:dyDescent="0.25">
      <c r="A38" s="1">
        <v>39052</v>
      </c>
      <c r="B38">
        <v>27.61</v>
      </c>
      <c r="C38">
        <v>27.86</v>
      </c>
      <c r="D38">
        <v>23.5</v>
      </c>
      <c r="E38">
        <v>25.9</v>
      </c>
      <c r="F38">
        <v>56246900</v>
      </c>
      <c r="G38">
        <v>18.41</v>
      </c>
      <c r="H38" s="6">
        <f t="shared" si="0"/>
        <v>-5.8312020460358084E-2</v>
      </c>
      <c r="I38">
        <v>8.6999999999999994E-3</v>
      </c>
    </row>
    <row r="39" spans="1:9" x14ac:dyDescent="0.25">
      <c r="A39" s="1">
        <v>39085</v>
      </c>
      <c r="B39">
        <v>26.15</v>
      </c>
      <c r="C39">
        <v>27.41</v>
      </c>
      <c r="D39">
        <v>25.78</v>
      </c>
      <c r="E39">
        <v>26.24</v>
      </c>
      <c r="F39">
        <v>37766700</v>
      </c>
      <c r="G39">
        <v>18.66</v>
      </c>
      <c r="H39" s="6">
        <f t="shared" si="0"/>
        <v>1.3579576317218903E-2</v>
      </c>
      <c r="I39">
        <v>1.3999999999999999E-2</v>
      </c>
    </row>
    <row r="40" spans="1:9" x14ac:dyDescent="0.25">
      <c r="A40" s="1">
        <v>39114</v>
      </c>
      <c r="B40">
        <v>26.39</v>
      </c>
      <c r="C40">
        <v>27</v>
      </c>
      <c r="D40">
        <v>24.94</v>
      </c>
      <c r="E40">
        <v>24.96</v>
      </c>
      <c r="F40">
        <v>34694000</v>
      </c>
      <c r="G40">
        <v>17.940000000000001</v>
      </c>
      <c r="H40" s="6">
        <f t="shared" si="0"/>
        <v>-3.8585209003215375E-2</v>
      </c>
      <c r="I40">
        <v>-1.9599999999999999E-2</v>
      </c>
    </row>
    <row r="41" spans="1:9" x14ac:dyDescent="0.25">
      <c r="A41" s="1">
        <v>39142</v>
      </c>
      <c r="B41">
        <v>24.85</v>
      </c>
      <c r="C41">
        <v>25.96</v>
      </c>
      <c r="D41">
        <v>24.55</v>
      </c>
      <c r="E41">
        <v>25.26</v>
      </c>
      <c r="F41">
        <v>36864000</v>
      </c>
      <c r="G41">
        <v>18.16</v>
      </c>
      <c r="H41" s="6">
        <f t="shared" si="0"/>
        <v>1.2263099219620894E-2</v>
      </c>
      <c r="I41">
        <v>6.8000000000000005E-3</v>
      </c>
    </row>
    <row r="42" spans="1:9" x14ac:dyDescent="0.25">
      <c r="A42" s="1">
        <v>39174</v>
      </c>
      <c r="B42">
        <v>25.23</v>
      </c>
      <c r="C42">
        <v>27.24</v>
      </c>
      <c r="D42">
        <v>25.23</v>
      </c>
      <c r="E42">
        <v>26.46</v>
      </c>
      <c r="F42">
        <v>38969700</v>
      </c>
      <c r="G42">
        <v>19.02</v>
      </c>
      <c r="H42" s="6">
        <f t="shared" si="0"/>
        <v>4.7356828193832565E-2</v>
      </c>
      <c r="I42">
        <v>3.49E-2</v>
      </c>
    </row>
    <row r="43" spans="1:9" x14ac:dyDescent="0.25">
      <c r="A43" s="1">
        <v>39203</v>
      </c>
      <c r="B43">
        <v>26.36</v>
      </c>
      <c r="C43">
        <v>27.63</v>
      </c>
      <c r="D43">
        <v>26.28</v>
      </c>
      <c r="E43">
        <v>27.49</v>
      </c>
      <c r="F43">
        <v>35842900</v>
      </c>
      <c r="G43">
        <v>19.97</v>
      </c>
      <c r="H43" s="6">
        <f t="shared" si="0"/>
        <v>4.9947423764458432E-2</v>
      </c>
      <c r="I43">
        <v>3.2400000000000005E-2</v>
      </c>
    </row>
    <row r="44" spans="1:9" x14ac:dyDescent="0.25">
      <c r="A44" s="1">
        <v>39234</v>
      </c>
      <c r="B44">
        <v>27.53</v>
      </c>
      <c r="C44">
        <v>27.73</v>
      </c>
      <c r="D44">
        <v>25.31</v>
      </c>
      <c r="E44">
        <v>25.57</v>
      </c>
      <c r="F44">
        <v>43969900</v>
      </c>
      <c r="G44">
        <v>18.579999999999998</v>
      </c>
      <c r="H44" s="6">
        <f t="shared" si="0"/>
        <v>-6.9604406609914904E-2</v>
      </c>
      <c r="I44">
        <v>-1.9599999999999999E-2</v>
      </c>
    </row>
    <row r="45" spans="1:9" x14ac:dyDescent="0.25">
      <c r="A45" s="1">
        <v>39265</v>
      </c>
      <c r="B45">
        <v>25.7</v>
      </c>
      <c r="C45">
        <v>26.15</v>
      </c>
      <c r="D45">
        <v>23.5</v>
      </c>
      <c r="E45">
        <v>23.51</v>
      </c>
      <c r="F45">
        <v>47445800</v>
      </c>
      <c r="G45">
        <v>17.079999999999998</v>
      </c>
      <c r="H45" s="6">
        <f t="shared" si="0"/>
        <v>-8.073196986006459E-2</v>
      </c>
      <c r="I45">
        <v>-3.73E-2</v>
      </c>
    </row>
    <row r="46" spans="1:9" x14ac:dyDescent="0.25">
      <c r="A46" s="1">
        <v>39295</v>
      </c>
      <c r="B46">
        <v>23.51</v>
      </c>
      <c r="C46">
        <v>25</v>
      </c>
      <c r="D46">
        <v>23.13</v>
      </c>
      <c r="E46">
        <v>24.84</v>
      </c>
      <c r="F46">
        <v>46080300</v>
      </c>
      <c r="G46">
        <v>18.260000000000002</v>
      </c>
      <c r="H46" s="6">
        <f t="shared" si="0"/>
        <v>6.908665105386437E-2</v>
      </c>
      <c r="I46">
        <v>9.1999999999999998E-3</v>
      </c>
    </row>
    <row r="47" spans="1:9" x14ac:dyDescent="0.25">
      <c r="A47" s="1">
        <v>39329</v>
      </c>
      <c r="B47">
        <v>24.78</v>
      </c>
      <c r="C47">
        <v>25.17</v>
      </c>
      <c r="D47">
        <v>23.85</v>
      </c>
      <c r="E47">
        <v>24.43</v>
      </c>
      <c r="F47">
        <v>39031100</v>
      </c>
      <c r="G47">
        <v>17.96</v>
      </c>
      <c r="H47" s="6">
        <f t="shared" si="0"/>
        <v>-1.6429353778751408E-2</v>
      </c>
      <c r="I47">
        <v>3.2199999999999999E-2</v>
      </c>
    </row>
    <row r="48" spans="1:9" x14ac:dyDescent="0.25">
      <c r="A48" s="1">
        <v>39356</v>
      </c>
      <c r="B48">
        <v>24.45</v>
      </c>
      <c r="C48">
        <v>25.71</v>
      </c>
      <c r="D48">
        <v>23.36</v>
      </c>
      <c r="E48">
        <v>24.61</v>
      </c>
      <c r="F48">
        <v>37296900</v>
      </c>
      <c r="G48">
        <v>18.09</v>
      </c>
      <c r="H48" s="6">
        <f t="shared" si="0"/>
        <v>7.2383073496658686E-3</v>
      </c>
      <c r="I48">
        <v>1.8000000000000002E-2</v>
      </c>
    </row>
    <row r="49" spans="1:9" x14ac:dyDescent="0.25">
      <c r="A49" s="1">
        <v>39387</v>
      </c>
      <c r="B49">
        <v>24.58</v>
      </c>
      <c r="C49">
        <v>24.6</v>
      </c>
      <c r="D49">
        <v>22.24</v>
      </c>
      <c r="E49">
        <v>23.76</v>
      </c>
      <c r="F49">
        <v>45543900</v>
      </c>
      <c r="G49">
        <v>17.68</v>
      </c>
      <c r="H49" s="6">
        <f t="shared" si="0"/>
        <v>-2.2664455500276404E-2</v>
      </c>
      <c r="I49">
        <v>-4.8300000000000003E-2</v>
      </c>
    </row>
    <row r="50" spans="1:9" x14ac:dyDescent="0.25">
      <c r="A50" s="1">
        <v>39419</v>
      </c>
      <c r="B50">
        <v>23.62</v>
      </c>
      <c r="C50">
        <v>24.5</v>
      </c>
      <c r="D50">
        <v>22.69</v>
      </c>
      <c r="E50">
        <v>22.73</v>
      </c>
      <c r="F50">
        <v>37556800</v>
      </c>
      <c r="G50">
        <v>16.920000000000002</v>
      </c>
      <c r="H50" s="6">
        <f t="shared" si="0"/>
        <v>-4.2986425339366405E-2</v>
      </c>
      <c r="I50">
        <v>-8.6999999999999994E-3</v>
      </c>
    </row>
    <row r="51" spans="1:9" x14ac:dyDescent="0.25">
      <c r="A51" s="1">
        <v>39449</v>
      </c>
      <c r="B51">
        <v>22.76</v>
      </c>
      <c r="C51">
        <v>24.24</v>
      </c>
      <c r="D51">
        <v>21.56</v>
      </c>
      <c r="E51">
        <v>23.36</v>
      </c>
      <c r="F51">
        <v>54002400</v>
      </c>
      <c r="G51">
        <v>17.39</v>
      </c>
      <c r="H51" s="6">
        <f t="shared" si="0"/>
        <v>2.7777777777777707E-2</v>
      </c>
      <c r="I51">
        <v>-6.3600000000000004E-2</v>
      </c>
    </row>
    <row r="52" spans="1:9" x14ac:dyDescent="0.25">
      <c r="A52" s="1">
        <v>39479</v>
      </c>
      <c r="B52">
        <v>23.4</v>
      </c>
      <c r="C52">
        <v>23.79</v>
      </c>
      <c r="D52">
        <v>22.03</v>
      </c>
      <c r="E52">
        <v>22.28</v>
      </c>
      <c r="F52">
        <v>41346200</v>
      </c>
      <c r="G52">
        <v>16.82</v>
      </c>
      <c r="H52" s="6">
        <f t="shared" si="0"/>
        <v>-3.2777458309373217E-2</v>
      </c>
      <c r="I52">
        <v>-3.0899999999999997E-2</v>
      </c>
    </row>
    <row r="53" spans="1:9" x14ac:dyDescent="0.25">
      <c r="A53" s="1">
        <v>39510</v>
      </c>
      <c r="B53">
        <v>22.42</v>
      </c>
      <c r="C53">
        <v>22.44</v>
      </c>
      <c r="D53">
        <v>20.190000000000001</v>
      </c>
      <c r="E53">
        <v>20.93</v>
      </c>
      <c r="F53">
        <v>43695400</v>
      </c>
      <c r="G53">
        <v>15.8</v>
      </c>
      <c r="H53" s="6">
        <f t="shared" si="0"/>
        <v>-6.0642092746730054E-2</v>
      </c>
      <c r="I53">
        <v>-9.300000000000001E-3</v>
      </c>
    </row>
    <row r="54" spans="1:9" x14ac:dyDescent="0.25">
      <c r="A54" s="1">
        <v>39539</v>
      </c>
      <c r="B54">
        <v>21.05</v>
      </c>
      <c r="C54">
        <v>21.6</v>
      </c>
      <c r="D54">
        <v>19.79</v>
      </c>
      <c r="E54">
        <v>20.11</v>
      </c>
      <c r="F54">
        <v>45646900</v>
      </c>
      <c r="G54">
        <v>15.18</v>
      </c>
      <c r="H54" s="6">
        <f t="shared" si="0"/>
        <v>-3.9240506329113987E-2</v>
      </c>
      <c r="I54">
        <v>4.5999999999999999E-2</v>
      </c>
    </row>
    <row r="55" spans="1:9" x14ac:dyDescent="0.25">
      <c r="A55" s="1">
        <v>39569</v>
      </c>
      <c r="B55">
        <v>20.170000000000002</v>
      </c>
      <c r="C55">
        <v>20.65</v>
      </c>
      <c r="D55">
        <v>19.16</v>
      </c>
      <c r="E55">
        <v>19.36</v>
      </c>
      <c r="F55">
        <v>47916300</v>
      </c>
      <c r="G55">
        <v>14.85</v>
      </c>
      <c r="H55" s="6">
        <f t="shared" si="0"/>
        <v>-2.1739130434782615E-2</v>
      </c>
      <c r="I55">
        <v>1.8600000000000002E-2</v>
      </c>
    </row>
    <row r="56" spans="1:9" x14ac:dyDescent="0.25">
      <c r="A56" s="1">
        <v>39601</v>
      </c>
      <c r="B56">
        <v>19.43</v>
      </c>
      <c r="C56">
        <v>19.46</v>
      </c>
      <c r="D56">
        <v>17.12</v>
      </c>
      <c r="E56">
        <v>17.47</v>
      </c>
      <c r="F56">
        <v>62092800</v>
      </c>
      <c r="G56">
        <v>13.4</v>
      </c>
      <c r="H56" s="6">
        <f t="shared" si="0"/>
        <v>-9.7643097643097601E-2</v>
      </c>
      <c r="I56">
        <v>-8.4399999999999989E-2</v>
      </c>
    </row>
    <row r="57" spans="1:9" x14ac:dyDescent="0.25">
      <c r="A57" s="1">
        <v>39630</v>
      </c>
      <c r="B57">
        <v>17.43</v>
      </c>
      <c r="C57">
        <v>19.25</v>
      </c>
      <c r="D57">
        <v>17.260000000000002</v>
      </c>
      <c r="E57">
        <v>18.670000000000002</v>
      </c>
      <c r="F57">
        <v>48802400</v>
      </c>
      <c r="G57">
        <v>14.32</v>
      </c>
      <c r="H57" s="6">
        <f t="shared" si="0"/>
        <v>6.8656716417910435E-2</v>
      </c>
      <c r="I57">
        <v>-7.7000000000000002E-3</v>
      </c>
    </row>
    <row r="58" spans="1:9" x14ac:dyDescent="0.25">
      <c r="A58" s="1">
        <v>39661</v>
      </c>
      <c r="B58">
        <v>18.809999999999999</v>
      </c>
      <c r="C58">
        <v>20.13</v>
      </c>
      <c r="D58">
        <v>18.53</v>
      </c>
      <c r="E58">
        <v>19.11</v>
      </c>
      <c r="F58">
        <v>38395300</v>
      </c>
      <c r="G58">
        <v>14.9</v>
      </c>
      <c r="H58" s="6">
        <f t="shared" si="0"/>
        <v>4.0502793296089391E-2</v>
      </c>
      <c r="I58">
        <v>1.5300000000000001E-2</v>
      </c>
    </row>
    <row r="59" spans="1:9" x14ac:dyDescent="0.25">
      <c r="A59" s="1">
        <v>39693</v>
      </c>
      <c r="B59">
        <v>19.3</v>
      </c>
      <c r="C59">
        <v>19.59</v>
      </c>
      <c r="D59">
        <v>17.16</v>
      </c>
      <c r="E59">
        <v>18.440000000000001</v>
      </c>
      <c r="F59">
        <v>58766800</v>
      </c>
      <c r="G59">
        <v>14.37</v>
      </c>
      <c r="H59" s="6">
        <f t="shared" si="0"/>
        <v>-3.5570469798657793E-2</v>
      </c>
      <c r="I59">
        <v>-9.2399999999999996E-2</v>
      </c>
    </row>
    <row r="60" spans="1:9" x14ac:dyDescent="0.25">
      <c r="A60" s="1">
        <v>39722</v>
      </c>
      <c r="B60">
        <v>18.260000000000002</v>
      </c>
      <c r="C60">
        <v>19.39</v>
      </c>
      <c r="D60">
        <v>14.31</v>
      </c>
      <c r="E60">
        <v>17.71</v>
      </c>
      <c r="F60">
        <v>82144100</v>
      </c>
      <c r="G60">
        <v>13.8</v>
      </c>
      <c r="H60" s="6">
        <f t="shared" si="0"/>
        <v>-3.9665970772442487E-2</v>
      </c>
      <c r="I60">
        <v>-0.17230000000000001</v>
      </c>
    </row>
    <row r="61" spans="1:9" x14ac:dyDescent="0.25">
      <c r="A61" s="1">
        <v>39755</v>
      </c>
      <c r="B61">
        <v>17.850000000000001</v>
      </c>
      <c r="C61">
        <v>18.45</v>
      </c>
      <c r="D61">
        <v>14.26</v>
      </c>
      <c r="E61">
        <v>16.43</v>
      </c>
      <c r="F61">
        <v>54908500</v>
      </c>
      <c r="G61">
        <v>13.03</v>
      </c>
      <c r="H61" s="6">
        <f t="shared" si="0"/>
        <v>-5.5797101449275459E-2</v>
      </c>
      <c r="I61">
        <v>-7.8600000000000003E-2</v>
      </c>
    </row>
    <row r="62" spans="1:9" x14ac:dyDescent="0.25">
      <c r="A62" s="1">
        <v>39783</v>
      </c>
      <c r="B62">
        <v>16.18</v>
      </c>
      <c r="C62">
        <v>17.97</v>
      </c>
      <c r="D62">
        <v>15.2</v>
      </c>
      <c r="E62">
        <v>17.71</v>
      </c>
      <c r="F62">
        <v>46406500</v>
      </c>
      <c r="G62">
        <v>14.05</v>
      </c>
      <c r="H62" s="6">
        <f t="shared" si="0"/>
        <v>7.8280890253261806E-2</v>
      </c>
      <c r="I62">
        <v>1.7399999999999999E-2</v>
      </c>
    </row>
    <row r="63" spans="1:9" x14ac:dyDescent="0.25">
      <c r="A63" s="1">
        <v>39815</v>
      </c>
      <c r="B63">
        <v>17.88</v>
      </c>
      <c r="C63">
        <v>18.48</v>
      </c>
      <c r="D63">
        <v>14.5</v>
      </c>
      <c r="E63">
        <v>14.58</v>
      </c>
      <c r="F63">
        <v>69039400</v>
      </c>
      <c r="G63">
        <v>11.57</v>
      </c>
      <c r="H63" s="6">
        <f t="shared" si="0"/>
        <v>-0.17651245551601424</v>
      </c>
      <c r="I63">
        <v>-8.1199999999999994E-2</v>
      </c>
    </row>
    <row r="64" spans="1:9" x14ac:dyDescent="0.25">
      <c r="A64" s="1">
        <v>39846</v>
      </c>
      <c r="B64">
        <v>14.63</v>
      </c>
      <c r="C64">
        <v>15.38</v>
      </c>
      <c r="D64">
        <v>12.28</v>
      </c>
      <c r="E64">
        <v>12.31</v>
      </c>
      <c r="F64">
        <v>70298300</v>
      </c>
      <c r="G64">
        <v>9.9700000000000006</v>
      </c>
      <c r="H64" s="6">
        <f t="shared" si="0"/>
        <v>-0.13828867761452027</v>
      </c>
      <c r="I64">
        <v>-0.10099999999999999</v>
      </c>
    </row>
    <row r="65" spans="1:9" x14ac:dyDescent="0.25">
      <c r="A65" s="1">
        <v>39874</v>
      </c>
      <c r="B65">
        <v>12.08</v>
      </c>
      <c r="C65">
        <v>14.99</v>
      </c>
      <c r="D65">
        <v>11.62</v>
      </c>
      <c r="E65">
        <v>13.62</v>
      </c>
      <c r="F65">
        <v>77053100</v>
      </c>
      <c r="G65">
        <v>11.04</v>
      </c>
      <c r="H65" s="6">
        <f t="shared" si="0"/>
        <v>0.10732196589769293</v>
      </c>
      <c r="I65">
        <v>8.9499999999999996E-2</v>
      </c>
    </row>
    <row r="66" spans="1:9" x14ac:dyDescent="0.25">
      <c r="A66" s="1">
        <v>39904</v>
      </c>
      <c r="B66">
        <v>13.59</v>
      </c>
      <c r="C66">
        <v>14.27</v>
      </c>
      <c r="D66">
        <v>12.75</v>
      </c>
      <c r="E66">
        <v>13.36</v>
      </c>
      <c r="F66">
        <v>63945100</v>
      </c>
      <c r="G66">
        <v>10.83</v>
      </c>
      <c r="H66" s="6">
        <f t="shared" si="0"/>
        <v>-1.9021739130434701E-2</v>
      </c>
      <c r="I66">
        <v>0.10189999999999999</v>
      </c>
    </row>
    <row r="67" spans="1:9" x14ac:dyDescent="0.25">
      <c r="A67" s="1">
        <v>39934</v>
      </c>
      <c r="B67">
        <v>13.39</v>
      </c>
      <c r="C67">
        <v>15.6</v>
      </c>
      <c r="D67">
        <v>13.25</v>
      </c>
      <c r="E67">
        <v>15.19</v>
      </c>
      <c r="F67">
        <v>60089800</v>
      </c>
      <c r="G67">
        <v>12.45</v>
      </c>
      <c r="H67" s="6">
        <f t="shared" si="0"/>
        <v>0.14958448753462597</v>
      </c>
      <c r="I67">
        <v>5.21E-2</v>
      </c>
    </row>
    <row r="68" spans="1:9" x14ac:dyDescent="0.25">
      <c r="A68" s="1">
        <v>39965</v>
      </c>
      <c r="B68">
        <v>15.36</v>
      </c>
      <c r="C68">
        <v>15.45</v>
      </c>
      <c r="D68">
        <v>13.94</v>
      </c>
      <c r="E68">
        <v>15</v>
      </c>
      <c r="F68">
        <v>56001500</v>
      </c>
      <c r="G68">
        <v>12.29</v>
      </c>
      <c r="H68" s="6">
        <f t="shared" ref="H68:H128" si="1">(G68-G67)/G67</f>
        <v>-1.2851405622489973E-2</v>
      </c>
      <c r="I68">
        <v>4.3E-3</v>
      </c>
    </row>
    <row r="69" spans="1:9" x14ac:dyDescent="0.25">
      <c r="A69" s="1">
        <v>39995</v>
      </c>
      <c r="B69">
        <v>14.97</v>
      </c>
      <c r="C69">
        <v>16.66</v>
      </c>
      <c r="D69">
        <v>14.11</v>
      </c>
      <c r="E69">
        <v>15.93</v>
      </c>
      <c r="F69">
        <v>54600100</v>
      </c>
      <c r="G69">
        <v>13.05</v>
      </c>
      <c r="H69" s="6">
        <f t="shared" si="1"/>
        <v>6.1838893409275966E-2</v>
      </c>
      <c r="I69">
        <v>7.7199999999999991E-2</v>
      </c>
    </row>
    <row r="70" spans="1:9" x14ac:dyDescent="0.25">
      <c r="A70" s="1">
        <v>40028</v>
      </c>
      <c r="B70">
        <v>16.12</v>
      </c>
      <c r="C70">
        <v>16.98</v>
      </c>
      <c r="D70">
        <v>15.54</v>
      </c>
      <c r="E70">
        <v>16.7</v>
      </c>
      <c r="F70">
        <v>41817100</v>
      </c>
      <c r="G70">
        <v>13.82</v>
      </c>
      <c r="H70" s="6">
        <f t="shared" si="1"/>
        <v>5.9003831417624483E-2</v>
      </c>
      <c r="I70">
        <v>3.3300000000000003E-2</v>
      </c>
    </row>
    <row r="71" spans="1:9" x14ac:dyDescent="0.25">
      <c r="A71" s="1">
        <v>40057</v>
      </c>
      <c r="B71">
        <v>16.54</v>
      </c>
      <c r="C71">
        <v>16.940000000000001</v>
      </c>
      <c r="D71">
        <v>15.95</v>
      </c>
      <c r="E71">
        <v>16.55</v>
      </c>
      <c r="F71">
        <v>46738300</v>
      </c>
      <c r="G71">
        <v>13.7</v>
      </c>
      <c r="H71" s="6">
        <f t="shared" si="1"/>
        <v>-8.6830680173662078E-3</v>
      </c>
      <c r="I71">
        <v>4.0800000000000003E-2</v>
      </c>
    </row>
    <row r="72" spans="1:9" x14ac:dyDescent="0.25">
      <c r="A72" s="1">
        <v>40087</v>
      </c>
      <c r="B72">
        <v>16.5</v>
      </c>
      <c r="C72">
        <v>18.43</v>
      </c>
      <c r="D72">
        <v>16.07</v>
      </c>
      <c r="E72">
        <v>17.03</v>
      </c>
      <c r="F72">
        <v>70879700</v>
      </c>
      <c r="G72">
        <v>14.1</v>
      </c>
      <c r="H72" s="6">
        <f t="shared" si="1"/>
        <v>2.919708029197083E-2</v>
      </c>
      <c r="I72">
        <v>-2.5899999999999999E-2</v>
      </c>
    </row>
    <row r="73" spans="1:9" x14ac:dyDescent="0.25">
      <c r="A73" s="1">
        <v>40119</v>
      </c>
      <c r="B73">
        <v>17.05</v>
      </c>
      <c r="C73">
        <v>18.899999999999999</v>
      </c>
      <c r="D73">
        <v>16.72</v>
      </c>
      <c r="E73">
        <v>18.170000000000002</v>
      </c>
      <c r="F73">
        <v>50452700</v>
      </c>
      <c r="G73">
        <v>15.18</v>
      </c>
      <c r="H73" s="6">
        <f t="shared" si="1"/>
        <v>7.6595744680851077E-2</v>
      </c>
      <c r="I73">
        <v>5.5599999999999997E-2</v>
      </c>
    </row>
    <row r="74" spans="1:9" x14ac:dyDescent="0.25">
      <c r="A74" s="1">
        <v>40148</v>
      </c>
      <c r="B74">
        <v>18.54</v>
      </c>
      <c r="C74">
        <v>18.989999999999998</v>
      </c>
      <c r="D74">
        <v>17.63</v>
      </c>
      <c r="E74">
        <v>18.190000000000001</v>
      </c>
      <c r="F74">
        <v>43792000</v>
      </c>
      <c r="G74">
        <v>15.2</v>
      </c>
      <c r="H74" s="6">
        <f t="shared" si="1"/>
        <v>1.3175230566534633E-3</v>
      </c>
      <c r="I74">
        <v>2.75E-2</v>
      </c>
    </row>
    <row r="75" spans="1:9" x14ac:dyDescent="0.25">
      <c r="A75" s="1">
        <v>40182</v>
      </c>
      <c r="B75">
        <v>18.27</v>
      </c>
      <c r="C75">
        <v>20.36</v>
      </c>
      <c r="D75">
        <v>18.239999999999998</v>
      </c>
      <c r="E75">
        <v>18.66</v>
      </c>
      <c r="F75">
        <v>56357400</v>
      </c>
      <c r="G75">
        <v>15.59</v>
      </c>
      <c r="H75" s="6">
        <f t="shared" si="1"/>
        <v>2.5657894736842143E-2</v>
      </c>
      <c r="I75">
        <v>-3.3599999999999998E-2</v>
      </c>
    </row>
    <row r="76" spans="1:9" x14ac:dyDescent="0.25">
      <c r="A76" s="1">
        <v>40210</v>
      </c>
      <c r="B76">
        <v>18.79</v>
      </c>
      <c r="C76">
        <v>19.329999999999998</v>
      </c>
      <c r="D76">
        <v>17.43</v>
      </c>
      <c r="E76">
        <v>17.55</v>
      </c>
      <c r="F76">
        <v>66955500</v>
      </c>
      <c r="G76">
        <v>14.8</v>
      </c>
      <c r="H76" s="6">
        <f t="shared" si="1"/>
        <v>-5.0673508659396994E-2</v>
      </c>
      <c r="I76">
        <v>3.4000000000000002E-2</v>
      </c>
    </row>
    <row r="77" spans="1:9" x14ac:dyDescent="0.25">
      <c r="A77" s="1">
        <v>40238</v>
      </c>
      <c r="B77">
        <v>17.61</v>
      </c>
      <c r="C77">
        <v>17.88</v>
      </c>
      <c r="D77">
        <v>16.8</v>
      </c>
      <c r="E77">
        <v>17.149999999999999</v>
      </c>
      <c r="F77">
        <v>64463500</v>
      </c>
      <c r="G77">
        <v>14.47</v>
      </c>
      <c r="H77" s="6">
        <f t="shared" si="1"/>
        <v>-2.2297297297297302E-2</v>
      </c>
      <c r="I77">
        <v>6.3099999999999989E-2</v>
      </c>
    </row>
    <row r="78" spans="1:9" x14ac:dyDescent="0.25">
      <c r="A78" s="1">
        <v>40269</v>
      </c>
      <c r="B78">
        <v>17.21</v>
      </c>
      <c r="C78">
        <v>17.329999999999998</v>
      </c>
      <c r="D78">
        <v>16.329999999999998</v>
      </c>
      <c r="E78">
        <v>16.72</v>
      </c>
      <c r="F78">
        <v>71789500</v>
      </c>
      <c r="G78">
        <v>14.1</v>
      </c>
      <c r="H78" s="6">
        <f t="shared" si="1"/>
        <v>-2.5570145127850795E-2</v>
      </c>
      <c r="I78">
        <v>0.02</v>
      </c>
    </row>
    <row r="79" spans="1:9" x14ac:dyDescent="0.25">
      <c r="A79" s="1">
        <v>40301</v>
      </c>
      <c r="B79">
        <v>16.8</v>
      </c>
      <c r="C79">
        <v>17.39</v>
      </c>
      <c r="D79">
        <v>14.75</v>
      </c>
      <c r="E79">
        <v>15.23</v>
      </c>
      <c r="F79">
        <v>87303400</v>
      </c>
      <c r="G79">
        <v>12.98</v>
      </c>
      <c r="H79" s="6">
        <f t="shared" si="1"/>
        <v>-7.9432624113475125E-2</v>
      </c>
      <c r="I79">
        <v>-7.8899999999999998E-2</v>
      </c>
    </row>
    <row r="80" spans="1:9" x14ac:dyDescent="0.25">
      <c r="A80" s="1">
        <v>40330</v>
      </c>
      <c r="B80">
        <v>15.16</v>
      </c>
      <c r="C80">
        <v>15.6</v>
      </c>
      <c r="D80">
        <v>14.17</v>
      </c>
      <c r="E80">
        <v>14.26</v>
      </c>
      <c r="F80">
        <v>60257300</v>
      </c>
      <c r="G80">
        <v>12.16</v>
      </c>
      <c r="H80" s="6">
        <f t="shared" si="1"/>
        <v>-6.3174114021571665E-2</v>
      </c>
      <c r="I80">
        <v>-5.5599999999999997E-2</v>
      </c>
    </row>
    <row r="81" spans="1:9" x14ac:dyDescent="0.25">
      <c r="A81" s="1">
        <v>40360</v>
      </c>
      <c r="B81">
        <v>14.29</v>
      </c>
      <c r="C81">
        <v>15.44</v>
      </c>
      <c r="D81">
        <v>14</v>
      </c>
      <c r="E81">
        <v>15</v>
      </c>
      <c r="F81">
        <v>51233300</v>
      </c>
      <c r="G81">
        <v>12.79</v>
      </c>
      <c r="H81" s="6">
        <f t="shared" si="1"/>
        <v>5.1809210526315708E-2</v>
      </c>
      <c r="I81">
        <v>6.93E-2</v>
      </c>
    </row>
    <row r="82" spans="1:9" x14ac:dyDescent="0.25">
      <c r="A82" s="1">
        <v>40392</v>
      </c>
      <c r="B82">
        <v>15.16</v>
      </c>
      <c r="C82">
        <v>16.600000000000001</v>
      </c>
      <c r="D82">
        <v>15.1</v>
      </c>
      <c r="E82">
        <v>15.91</v>
      </c>
      <c r="F82">
        <v>57078000</v>
      </c>
      <c r="G82">
        <v>13.71</v>
      </c>
      <c r="H82" s="6">
        <f t="shared" si="1"/>
        <v>7.193119624706816E-2</v>
      </c>
      <c r="I82">
        <v>-4.7699999999999992E-2</v>
      </c>
    </row>
    <row r="83" spans="1:9" x14ac:dyDescent="0.25">
      <c r="A83" s="1">
        <v>40422</v>
      </c>
      <c r="B83">
        <v>16.13</v>
      </c>
      <c r="C83">
        <v>17.5</v>
      </c>
      <c r="D83">
        <v>16.07</v>
      </c>
      <c r="E83">
        <v>17.170000000000002</v>
      </c>
      <c r="F83">
        <v>44877200</v>
      </c>
      <c r="G83">
        <v>14.8</v>
      </c>
      <c r="H83" s="6">
        <f t="shared" si="1"/>
        <v>7.9504011670313623E-2</v>
      </c>
      <c r="I83">
        <v>9.5399999999999985E-2</v>
      </c>
    </row>
    <row r="84" spans="1:9" x14ac:dyDescent="0.25">
      <c r="A84" s="1">
        <v>40452</v>
      </c>
      <c r="B84">
        <v>17.25</v>
      </c>
      <c r="C84">
        <v>17.899999999999999</v>
      </c>
      <c r="D84">
        <v>16.86</v>
      </c>
      <c r="E84">
        <v>17.420000000000002</v>
      </c>
      <c r="F84">
        <v>46214700</v>
      </c>
      <c r="G84">
        <v>15.01</v>
      </c>
      <c r="H84" s="6">
        <f t="shared" si="1"/>
        <v>1.4189189189189126E-2</v>
      </c>
      <c r="I84">
        <v>3.8800000000000001E-2</v>
      </c>
    </row>
    <row r="85" spans="1:9" x14ac:dyDescent="0.25">
      <c r="A85" s="1">
        <v>40483</v>
      </c>
      <c r="B85">
        <v>17.63</v>
      </c>
      <c r="C85">
        <v>17.84</v>
      </c>
      <c r="D85">
        <v>16.25</v>
      </c>
      <c r="E85">
        <v>16.3</v>
      </c>
      <c r="F85">
        <v>43786400</v>
      </c>
      <c r="G85">
        <v>14.19</v>
      </c>
      <c r="H85" s="6">
        <f t="shared" si="1"/>
        <v>-5.4630246502331802E-2</v>
      </c>
      <c r="I85">
        <v>6.0000000000000001E-3</v>
      </c>
    </row>
    <row r="86" spans="1:9" x14ac:dyDescent="0.25">
      <c r="A86" s="1">
        <v>40513</v>
      </c>
      <c r="B86">
        <v>16.489999999999998</v>
      </c>
      <c r="C86">
        <v>17.7</v>
      </c>
      <c r="D86">
        <v>16.420000000000002</v>
      </c>
      <c r="E86">
        <v>17.510000000000002</v>
      </c>
      <c r="F86">
        <v>39904500</v>
      </c>
      <c r="G86">
        <v>15.25</v>
      </c>
      <c r="H86" s="6">
        <f t="shared" si="1"/>
        <v>7.47004933051445E-2</v>
      </c>
      <c r="I86">
        <v>6.8199999999999997E-2</v>
      </c>
    </row>
    <row r="87" spans="1:9" x14ac:dyDescent="0.25">
      <c r="A87" s="1">
        <v>40546</v>
      </c>
      <c r="B87">
        <v>17.7</v>
      </c>
      <c r="C87">
        <v>18.760000000000002</v>
      </c>
      <c r="D87">
        <v>17.62</v>
      </c>
      <c r="E87">
        <v>18.22</v>
      </c>
      <c r="F87">
        <v>57805000</v>
      </c>
      <c r="G87">
        <v>15.87</v>
      </c>
      <c r="H87" s="6">
        <f t="shared" si="1"/>
        <v>4.0655737704917982E-2</v>
      </c>
      <c r="I87">
        <v>1.9900000000000001E-2</v>
      </c>
    </row>
    <row r="88" spans="1:9" x14ac:dyDescent="0.25">
      <c r="A88" s="1">
        <v>40575</v>
      </c>
      <c r="B88">
        <v>18.489999999999998</v>
      </c>
      <c r="C88">
        <v>19.39</v>
      </c>
      <c r="D88">
        <v>18.46</v>
      </c>
      <c r="E88">
        <v>19.239999999999998</v>
      </c>
      <c r="F88">
        <v>50955700</v>
      </c>
      <c r="G88">
        <v>16.93</v>
      </c>
      <c r="H88" s="6">
        <f t="shared" si="1"/>
        <v>6.6792690611216163E-2</v>
      </c>
      <c r="I88">
        <v>3.49E-2</v>
      </c>
    </row>
    <row r="89" spans="1:9" x14ac:dyDescent="0.25">
      <c r="A89" s="1">
        <v>40603</v>
      </c>
      <c r="B89">
        <v>19.350000000000001</v>
      </c>
      <c r="C89">
        <v>20.57</v>
      </c>
      <c r="D89">
        <v>18.97</v>
      </c>
      <c r="E89">
        <v>20.309999999999999</v>
      </c>
      <c r="F89">
        <v>54771000</v>
      </c>
      <c r="G89">
        <v>17.87</v>
      </c>
      <c r="H89" s="6">
        <f t="shared" si="1"/>
        <v>5.552274069698767E-2</v>
      </c>
      <c r="I89">
        <v>4.5000000000000005E-3</v>
      </c>
    </row>
    <row r="90" spans="1:9" x14ac:dyDescent="0.25">
      <c r="A90" s="1">
        <v>40634</v>
      </c>
      <c r="B90">
        <v>20.350000000000001</v>
      </c>
      <c r="C90">
        <v>21.06</v>
      </c>
      <c r="D90">
        <v>19.100000000000001</v>
      </c>
      <c r="E90">
        <v>20.97</v>
      </c>
      <c r="F90">
        <v>48380100</v>
      </c>
      <c r="G90">
        <v>18.45</v>
      </c>
      <c r="H90" s="6">
        <f t="shared" si="1"/>
        <v>3.2456631225517528E-2</v>
      </c>
      <c r="I90">
        <v>2.8999999999999998E-2</v>
      </c>
    </row>
    <row r="91" spans="1:9" x14ac:dyDescent="0.25">
      <c r="A91" s="1">
        <v>40665</v>
      </c>
      <c r="B91">
        <v>21.14</v>
      </c>
      <c r="C91">
        <v>21.45</v>
      </c>
      <c r="D91">
        <v>20.07</v>
      </c>
      <c r="E91">
        <v>21.45</v>
      </c>
      <c r="F91">
        <v>47818900</v>
      </c>
      <c r="G91">
        <v>19.059999999999999</v>
      </c>
      <c r="H91" s="6">
        <f t="shared" si="1"/>
        <v>3.3062330623306206E-2</v>
      </c>
      <c r="I91">
        <v>-1.2699999999999999E-2</v>
      </c>
    </row>
    <row r="92" spans="1:9" x14ac:dyDescent="0.25">
      <c r="A92" s="1">
        <v>40695</v>
      </c>
      <c r="B92">
        <v>21.34</v>
      </c>
      <c r="C92">
        <v>21.45</v>
      </c>
      <c r="D92">
        <v>20.03</v>
      </c>
      <c r="E92">
        <v>20.6</v>
      </c>
      <c r="F92">
        <v>46040800</v>
      </c>
      <c r="G92">
        <v>18.3</v>
      </c>
      <c r="H92" s="6">
        <f t="shared" si="1"/>
        <v>-3.9874081846799476E-2</v>
      </c>
      <c r="I92">
        <v>-1.7500000000000002E-2</v>
      </c>
    </row>
    <row r="93" spans="1:9" x14ac:dyDescent="0.25">
      <c r="A93" s="1">
        <v>40725</v>
      </c>
      <c r="B93">
        <v>20.5</v>
      </c>
      <c r="C93">
        <v>20.95</v>
      </c>
      <c r="D93">
        <v>19.05</v>
      </c>
      <c r="E93">
        <v>19.25</v>
      </c>
      <c r="F93">
        <v>46151000</v>
      </c>
      <c r="G93">
        <v>17.100000000000001</v>
      </c>
      <c r="H93" s="6">
        <f t="shared" si="1"/>
        <v>-6.557377049180324E-2</v>
      </c>
      <c r="I93">
        <v>-2.3599999999999999E-2</v>
      </c>
    </row>
    <row r="94" spans="1:9" x14ac:dyDescent="0.25">
      <c r="A94" s="1">
        <v>40756</v>
      </c>
      <c r="B94">
        <v>19.440000000000001</v>
      </c>
      <c r="C94">
        <v>19.46</v>
      </c>
      <c r="D94">
        <v>16.63</v>
      </c>
      <c r="E94">
        <v>18.98</v>
      </c>
      <c r="F94">
        <v>67274100</v>
      </c>
      <c r="G94">
        <v>17.05</v>
      </c>
      <c r="H94" s="6">
        <f t="shared" si="1"/>
        <v>-2.923976608187176E-3</v>
      </c>
      <c r="I94">
        <v>-5.9900000000000002E-2</v>
      </c>
    </row>
    <row r="95" spans="1:9" x14ac:dyDescent="0.25">
      <c r="A95" s="1">
        <v>40787</v>
      </c>
      <c r="B95">
        <v>18.91</v>
      </c>
      <c r="C95">
        <v>19.149999999999999</v>
      </c>
      <c r="D95">
        <v>17.3</v>
      </c>
      <c r="E95">
        <v>17.68</v>
      </c>
      <c r="F95">
        <v>49899900</v>
      </c>
      <c r="G95">
        <v>15.88</v>
      </c>
      <c r="H95" s="6">
        <f t="shared" si="1"/>
        <v>-6.8621700879765393E-2</v>
      </c>
      <c r="I95">
        <v>-7.5899999999999995E-2</v>
      </c>
    </row>
    <row r="96" spans="1:9" x14ac:dyDescent="0.25">
      <c r="A96" s="1">
        <v>40819</v>
      </c>
      <c r="B96">
        <v>17.690000000000001</v>
      </c>
      <c r="C96">
        <v>19.95</v>
      </c>
      <c r="D96">
        <v>17.05</v>
      </c>
      <c r="E96">
        <v>19.260000000000002</v>
      </c>
      <c r="F96">
        <v>44775100</v>
      </c>
      <c r="G96">
        <v>17.3</v>
      </c>
      <c r="H96" s="6">
        <f t="shared" si="1"/>
        <v>8.9420654911838787E-2</v>
      </c>
      <c r="I96">
        <v>0.11349999999999999</v>
      </c>
    </row>
    <row r="97" spans="1:9" x14ac:dyDescent="0.25">
      <c r="A97" s="1">
        <v>40848</v>
      </c>
      <c r="B97">
        <v>19.149999999999999</v>
      </c>
      <c r="C97">
        <v>20.149999999999999</v>
      </c>
      <c r="D97">
        <v>18.149999999999999</v>
      </c>
      <c r="E97">
        <v>20.07</v>
      </c>
      <c r="F97">
        <v>53813800</v>
      </c>
      <c r="G97">
        <v>18.21</v>
      </c>
      <c r="H97" s="6">
        <f t="shared" si="1"/>
        <v>5.260115606936417E-2</v>
      </c>
      <c r="I97">
        <v>-2.8000000000000004E-3</v>
      </c>
    </row>
    <row r="98" spans="1:9" x14ac:dyDescent="0.25">
      <c r="A98" s="1">
        <v>40878</v>
      </c>
      <c r="B98">
        <v>20.03</v>
      </c>
      <c r="C98">
        <v>21.9</v>
      </c>
      <c r="D98">
        <v>19.73</v>
      </c>
      <c r="E98">
        <v>21.64</v>
      </c>
      <c r="F98">
        <v>44507100</v>
      </c>
      <c r="G98">
        <v>19.64</v>
      </c>
      <c r="H98" s="6">
        <f t="shared" si="1"/>
        <v>7.8528281164195482E-2</v>
      </c>
      <c r="I98">
        <v>7.4000000000000003E-3</v>
      </c>
    </row>
    <row r="99" spans="1:9" x14ac:dyDescent="0.25">
      <c r="A99" s="1">
        <v>40911</v>
      </c>
      <c r="B99">
        <v>21.86</v>
      </c>
      <c r="C99">
        <v>22.17</v>
      </c>
      <c r="D99">
        <v>21.22</v>
      </c>
      <c r="E99">
        <v>21.4</v>
      </c>
      <c r="F99">
        <v>50192000</v>
      </c>
      <c r="G99">
        <v>19.420000000000002</v>
      </c>
      <c r="H99" s="6">
        <f t="shared" si="1"/>
        <v>-1.1201629327902182E-2</v>
      </c>
      <c r="I99">
        <v>5.0499999999999996E-2</v>
      </c>
    </row>
    <row r="100" spans="1:9" x14ac:dyDescent="0.25">
      <c r="A100" s="1">
        <v>40940</v>
      </c>
      <c r="B100">
        <v>21.25</v>
      </c>
      <c r="C100">
        <v>21.53</v>
      </c>
      <c r="D100">
        <v>20.75</v>
      </c>
      <c r="E100">
        <v>21.13</v>
      </c>
      <c r="F100">
        <v>35337000</v>
      </c>
      <c r="G100">
        <v>19.37</v>
      </c>
      <c r="H100" s="6">
        <f t="shared" si="1"/>
        <v>-2.57466529351188E-3</v>
      </c>
      <c r="I100">
        <v>4.4199999999999996E-2</v>
      </c>
    </row>
    <row r="101" spans="1:9" x14ac:dyDescent="0.25">
      <c r="A101" s="1">
        <v>40969</v>
      </c>
      <c r="B101">
        <v>21.07</v>
      </c>
      <c r="C101">
        <v>22.8</v>
      </c>
      <c r="D101">
        <v>21.05</v>
      </c>
      <c r="E101">
        <v>22.65</v>
      </c>
      <c r="F101">
        <v>36590700</v>
      </c>
      <c r="G101">
        <v>20.77</v>
      </c>
      <c r="H101" s="6">
        <f t="shared" si="1"/>
        <v>7.2276716572018507E-2</v>
      </c>
      <c r="I101">
        <v>3.1099999999999999E-2</v>
      </c>
    </row>
    <row r="102" spans="1:9" x14ac:dyDescent="0.25">
      <c r="A102" s="1">
        <v>41001</v>
      </c>
      <c r="B102">
        <v>22.54</v>
      </c>
      <c r="C102">
        <v>23.3</v>
      </c>
      <c r="D102">
        <v>21.77</v>
      </c>
      <c r="E102">
        <v>22.9</v>
      </c>
      <c r="F102">
        <v>45957300</v>
      </c>
      <c r="G102">
        <v>21</v>
      </c>
      <c r="H102" s="6">
        <f t="shared" si="1"/>
        <v>1.1073663938372674E-2</v>
      </c>
      <c r="I102">
        <v>-8.5000000000000006E-3</v>
      </c>
    </row>
    <row r="103" spans="1:9" x14ac:dyDescent="0.25">
      <c r="A103" s="1">
        <v>41030</v>
      </c>
      <c r="B103">
        <v>22.63</v>
      </c>
      <c r="C103">
        <v>22.99</v>
      </c>
      <c r="D103">
        <v>21.85</v>
      </c>
      <c r="E103">
        <v>21.87</v>
      </c>
      <c r="F103">
        <v>40211900</v>
      </c>
      <c r="G103">
        <v>20.25</v>
      </c>
      <c r="H103" s="6">
        <f t="shared" si="1"/>
        <v>-3.5714285714285712E-2</v>
      </c>
      <c r="I103">
        <v>-6.1900000000000004E-2</v>
      </c>
    </row>
    <row r="104" spans="1:9" x14ac:dyDescent="0.25">
      <c r="A104" s="1">
        <v>41061</v>
      </c>
      <c r="B104">
        <v>21.76</v>
      </c>
      <c r="C104">
        <v>23</v>
      </c>
      <c r="D104">
        <v>21.4</v>
      </c>
      <c r="E104">
        <v>23</v>
      </c>
      <c r="F104">
        <v>28814700</v>
      </c>
      <c r="G104">
        <v>21.3</v>
      </c>
      <c r="H104" s="6">
        <f t="shared" si="1"/>
        <v>5.1851851851851885E-2</v>
      </c>
      <c r="I104">
        <v>3.8900000000000004E-2</v>
      </c>
    </row>
    <row r="105" spans="1:9" x14ac:dyDescent="0.25">
      <c r="A105" s="1">
        <v>41092</v>
      </c>
      <c r="B105">
        <v>22.85</v>
      </c>
      <c r="C105">
        <v>24.49</v>
      </c>
      <c r="D105">
        <v>22</v>
      </c>
      <c r="E105">
        <v>24.04</v>
      </c>
      <c r="F105">
        <v>43919700</v>
      </c>
      <c r="G105">
        <v>22.26</v>
      </c>
      <c r="H105" s="6">
        <f t="shared" si="1"/>
        <v>4.5070422535211305E-2</v>
      </c>
      <c r="I105">
        <v>7.9000000000000008E-3</v>
      </c>
    </row>
    <row r="106" spans="1:9" x14ac:dyDescent="0.25">
      <c r="A106" s="1">
        <v>41122</v>
      </c>
      <c r="B106">
        <v>23.92</v>
      </c>
      <c r="C106">
        <v>24.37</v>
      </c>
      <c r="D106">
        <v>23.59</v>
      </c>
      <c r="E106">
        <v>23.86</v>
      </c>
      <c r="F106">
        <v>26691300</v>
      </c>
      <c r="G106">
        <v>22.3</v>
      </c>
      <c r="H106" s="6">
        <f t="shared" si="1"/>
        <v>1.7969451931715698E-3</v>
      </c>
      <c r="I106">
        <v>2.5499999999999998E-2</v>
      </c>
    </row>
    <row r="107" spans="1:9" x14ac:dyDescent="0.25">
      <c r="A107" s="1">
        <v>41156</v>
      </c>
      <c r="B107">
        <v>23.79</v>
      </c>
      <c r="C107">
        <v>25.15</v>
      </c>
      <c r="D107">
        <v>23.63</v>
      </c>
      <c r="E107">
        <v>24.85</v>
      </c>
      <c r="F107">
        <v>29945400</v>
      </c>
      <c r="G107">
        <v>23.22</v>
      </c>
      <c r="H107" s="6">
        <f t="shared" si="1"/>
        <v>4.1255605381165836E-2</v>
      </c>
      <c r="I107">
        <v>2.7300000000000001E-2</v>
      </c>
    </row>
    <row r="108" spans="1:9" x14ac:dyDescent="0.25">
      <c r="A108" s="1">
        <v>41183</v>
      </c>
      <c r="B108">
        <v>24.8</v>
      </c>
      <c r="C108">
        <v>26.09</v>
      </c>
      <c r="D108">
        <v>24.8</v>
      </c>
      <c r="E108">
        <v>24.87</v>
      </c>
      <c r="F108">
        <v>27708400</v>
      </c>
      <c r="G108">
        <v>23.24</v>
      </c>
      <c r="H108" s="6">
        <f t="shared" si="1"/>
        <v>8.6132644272177324E-4</v>
      </c>
      <c r="I108">
        <v>-1.7600000000000001E-2</v>
      </c>
    </row>
    <row r="109" spans="1:9" x14ac:dyDescent="0.25">
      <c r="A109" s="1">
        <v>41214</v>
      </c>
      <c r="B109">
        <v>24.82</v>
      </c>
      <c r="C109">
        <v>25.08</v>
      </c>
      <c r="D109">
        <v>23.55</v>
      </c>
      <c r="E109">
        <v>25.02</v>
      </c>
      <c r="F109">
        <v>34383500</v>
      </c>
      <c r="G109">
        <v>23.59</v>
      </c>
      <c r="H109" s="6">
        <f t="shared" si="1"/>
        <v>1.5060240963855484E-2</v>
      </c>
      <c r="I109">
        <v>7.8000000000000005E-3</v>
      </c>
    </row>
    <row r="110" spans="1:9" x14ac:dyDescent="0.25">
      <c r="A110" s="1">
        <v>41246</v>
      </c>
      <c r="B110">
        <v>25.04</v>
      </c>
      <c r="C110">
        <v>25.79</v>
      </c>
      <c r="D110">
        <v>24.63</v>
      </c>
      <c r="E110">
        <v>25.08</v>
      </c>
      <c r="F110">
        <v>31546100</v>
      </c>
      <c r="G110">
        <v>23.65</v>
      </c>
      <c r="H110" s="6">
        <f t="shared" si="1"/>
        <v>2.5434506146671779E-3</v>
      </c>
      <c r="I110">
        <v>1.18E-2</v>
      </c>
    </row>
    <row r="111" spans="1:9" x14ac:dyDescent="0.25">
      <c r="A111" s="1">
        <v>41276</v>
      </c>
      <c r="B111">
        <v>25.53</v>
      </c>
      <c r="C111">
        <v>27.84</v>
      </c>
      <c r="D111">
        <v>25.33</v>
      </c>
      <c r="E111">
        <v>27.28</v>
      </c>
      <c r="F111">
        <v>38862300</v>
      </c>
      <c r="G111">
        <v>25.95</v>
      </c>
      <c r="H111" s="6">
        <f t="shared" si="1"/>
        <v>9.725158562367868E-2</v>
      </c>
      <c r="I111">
        <v>5.57E-2</v>
      </c>
    </row>
    <row r="112" spans="1:9" x14ac:dyDescent="0.25">
      <c r="A112" s="1">
        <v>41306</v>
      </c>
      <c r="B112">
        <v>27.58</v>
      </c>
      <c r="C112">
        <v>27.8</v>
      </c>
      <c r="D112">
        <v>26.79</v>
      </c>
      <c r="E112">
        <v>27.37</v>
      </c>
      <c r="F112">
        <v>30559900</v>
      </c>
      <c r="G112">
        <v>26.03</v>
      </c>
      <c r="H112" s="6">
        <f t="shared" si="1"/>
        <v>3.0828516377650037E-3</v>
      </c>
      <c r="I112">
        <v>1.29E-2</v>
      </c>
    </row>
    <row r="113" spans="1:9" x14ac:dyDescent="0.25">
      <c r="A113" s="1">
        <v>41334</v>
      </c>
      <c r="B113">
        <v>27.18</v>
      </c>
      <c r="C113">
        <v>28.9</v>
      </c>
      <c r="D113">
        <v>27.15</v>
      </c>
      <c r="E113">
        <v>28.86</v>
      </c>
      <c r="F113">
        <v>30681800</v>
      </c>
      <c r="G113">
        <v>27.45</v>
      </c>
      <c r="H113" s="6">
        <f t="shared" si="1"/>
        <v>5.4552439492892742E-2</v>
      </c>
      <c r="I113">
        <v>4.0300000000000002E-2</v>
      </c>
    </row>
    <row r="114" spans="1:9" x14ac:dyDescent="0.25">
      <c r="A114" s="1">
        <v>41365</v>
      </c>
      <c r="B114">
        <v>28.75</v>
      </c>
      <c r="C114">
        <v>31.15</v>
      </c>
      <c r="D114">
        <v>28.64</v>
      </c>
      <c r="E114">
        <v>29.07</v>
      </c>
      <c r="F114">
        <v>38511200</v>
      </c>
      <c r="G114">
        <v>27.65</v>
      </c>
      <c r="H114" s="6">
        <f t="shared" si="1"/>
        <v>7.2859744990892272E-3</v>
      </c>
      <c r="I114">
        <v>1.5600000000000001E-2</v>
      </c>
    </row>
    <row r="115" spans="1:9" x14ac:dyDescent="0.25">
      <c r="A115" s="1">
        <v>41395</v>
      </c>
      <c r="B115">
        <v>28.83</v>
      </c>
      <c r="C115">
        <v>30.04</v>
      </c>
      <c r="D115">
        <v>27.23</v>
      </c>
      <c r="E115">
        <v>27.23</v>
      </c>
      <c r="F115">
        <v>45158200</v>
      </c>
      <c r="G115">
        <v>26.12</v>
      </c>
      <c r="H115" s="6">
        <f t="shared" si="1"/>
        <v>-5.5334538878842592E-2</v>
      </c>
      <c r="I115">
        <v>2.7999999999999997E-2</v>
      </c>
    </row>
    <row r="116" spans="1:9" x14ac:dyDescent="0.25">
      <c r="A116" s="1">
        <v>41428</v>
      </c>
      <c r="B116">
        <v>27.3</v>
      </c>
      <c r="C116">
        <v>29.81</v>
      </c>
      <c r="D116">
        <v>27.12</v>
      </c>
      <c r="E116">
        <v>28.01</v>
      </c>
      <c r="F116">
        <v>116729700</v>
      </c>
      <c r="G116">
        <v>26.86</v>
      </c>
      <c r="H116" s="6">
        <f t="shared" si="1"/>
        <v>2.8330781010719695E-2</v>
      </c>
      <c r="I116">
        <v>-1.2E-2</v>
      </c>
    </row>
    <row r="117" spans="1:9" x14ac:dyDescent="0.25">
      <c r="A117" s="1">
        <v>41456</v>
      </c>
      <c r="B117">
        <v>27.97</v>
      </c>
      <c r="C117">
        <v>30.43</v>
      </c>
      <c r="D117">
        <v>27.33</v>
      </c>
      <c r="E117">
        <v>29.23</v>
      </c>
      <c r="F117">
        <v>36234400</v>
      </c>
      <c r="G117">
        <v>28.26</v>
      </c>
      <c r="H117" s="6">
        <f t="shared" si="1"/>
        <v>5.2122114668652353E-2</v>
      </c>
      <c r="I117">
        <v>5.6500000000000002E-2</v>
      </c>
    </row>
    <row r="118" spans="1:9" x14ac:dyDescent="0.25">
      <c r="A118" s="1">
        <v>41487</v>
      </c>
      <c r="B118">
        <v>29.43</v>
      </c>
      <c r="C118">
        <v>29.45</v>
      </c>
      <c r="D118">
        <v>27.76</v>
      </c>
      <c r="E118">
        <v>28.21</v>
      </c>
      <c r="F118">
        <v>24663800</v>
      </c>
      <c r="G118">
        <v>27.28</v>
      </c>
      <c r="H118" s="6">
        <f t="shared" si="1"/>
        <v>-3.4677990092002842E-2</v>
      </c>
      <c r="I118">
        <v>-2.7099999999999999E-2</v>
      </c>
    </row>
    <row r="119" spans="1:9" x14ac:dyDescent="0.25">
      <c r="A119" s="1">
        <v>41520</v>
      </c>
      <c r="B119">
        <v>28.38</v>
      </c>
      <c r="C119">
        <v>29.27</v>
      </c>
      <c r="D119">
        <v>27.86</v>
      </c>
      <c r="E119">
        <v>28.73</v>
      </c>
      <c r="F119">
        <v>26732400</v>
      </c>
      <c r="G119">
        <v>27.78</v>
      </c>
      <c r="H119" s="6">
        <f t="shared" si="1"/>
        <v>1.8328445747800584E-2</v>
      </c>
      <c r="I119">
        <v>3.7699999999999997E-2</v>
      </c>
    </row>
    <row r="120" spans="1:9" x14ac:dyDescent="0.25">
      <c r="A120" s="1">
        <v>41548</v>
      </c>
      <c r="B120">
        <v>28.58</v>
      </c>
      <c r="C120">
        <v>31.35</v>
      </c>
      <c r="D120">
        <v>28.02</v>
      </c>
      <c r="E120">
        <v>30.69</v>
      </c>
      <c r="F120">
        <v>28383700</v>
      </c>
      <c r="G120">
        <v>29.67</v>
      </c>
      <c r="H120" s="6">
        <f t="shared" si="1"/>
        <v>6.8034557235421178E-2</v>
      </c>
      <c r="I120">
        <v>4.1799999999999997E-2</v>
      </c>
    </row>
    <row r="121" spans="1:9" x14ac:dyDescent="0.25">
      <c r="A121" s="1">
        <v>41579</v>
      </c>
      <c r="B121">
        <v>30.7</v>
      </c>
      <c r="C121">
        <v>32.5</v>
      </c>
      <c r="D121">
        <v>30.69</v>
      </c>
      <c r="E121">
        <v>31.73</v>
      </c>
      <c r="F121">
        <v>23704600</v>
      </c>
      <c r="G121">
        <v>30.92</v>
      </c>
      <c r="H121" s="6">
        <f t="shared" si="1"/>
        <v>4.2130097741826758E-2</v>
      </c>
      <c r="I121">
        <v>3.1200000000000002E-2</v>
      </c>
    </row>
    <row r="122" spans="1:9" x14ac:dyDescent="0.25">
      <c r="A122" s="1">
        <v>41610</v>
      </c>
      <c r="B122">
        <v>31.61</v>
      </c>
      <c r="C122">
        <v>31.93</v>
      </c>
      <c r="D122">
        <v>29.95</v>
      </c>
      <c r="E122">
        <v>30.63</v>
      </c>
      <c r="F122">
        <v>25872000</v>
      </c>
      <c r="G122">
        <v>29.85</v>
      </c>
      <c r="H122" s="6">
        <f t="shared" si="1"/>
        <v>-3.4605433376455379E-2</v>
      </c>
      <c r="I122">
        <v>2.81E-2</v>
      </c>
    </row>
    <row r="123" spans="1:9" x14ac:dyDescent="0.25">
      <c r="A123" s="1">
        <v>41641</v>
      </c>
      <c r="B123">
        <v>30.47</v>
      </c>
      <c r="C123">
        <v>31.42</v>
      </c>
      <c r="D123">
        <v>29.66</v>
      </c>
      <c r="E123">
        <v>30.4</v>
      </c>
      <c r="F123">
        <v>28032400</v>
      </c>
      <c r="G123">
        <v>29.62</v>
      </c>
      <c r="H123" s="6">
        <f t="shared" si="1"/>
        <v>-7.705192629815759E-3</v>
      </c>
      <c r="I123">
        <v>-3.32E-2</v>
      </c>
    </row>
    <row r="124" spans="1:9" x14ac:dyDescent="0.25">
      <c r="A124" s="1">
        <v>41673</v>
      </c>
      <c r="B124">
        <v>31.03</v>
      </c>
      <c r="C124">
        <v>32.409999999999997</v>
      </c>
      <c r="D124">
        <v>30.57</v>
      </c>
      <c r="E124">
        <v>32.11</v>
      </c>
      <c r="F124">
        <v>29503900</v>
      </c>
      <c r="G124">
        <v>31.55</v>
      </c>
      <c r="H124" s="6">
        <f t="shared" si="1"/>
        <v>6.5158676569885207E-2</v>
      </c>
      <c r="I124">
        <v>4.6500000000000007E-2</v>
      </c>
    </row>
    <row r="125" spans="1:9" x14ac:dyDescent="0.25">
      <c r="A125" s="1">
        <v>41701</v>
      </c>
      <c r="B125">
        <v>31.52</v>
      </c>
      <c r="C125">
        <v>32.96</v>
      </c>
      <c r="D125">
        <v>30.83</v>
      </c>
      <c r="E125">
        <v>32.119999999999997</v>
      </c>
      <c r="F125">
        <v>28084400</v>
      </c>
      <c r="G125">
        <v>31.56</v>
      </c>
      <c r="H125" s="6">
        <f t="shared" si="1"/>
        <v>3.1695721077648208E-4</v>
      </c>
      <c r="I125">
        <v>4.3E-3</v>
      </c>
    </row>
    <row r="126" spans="1:9" x14ac:dyDescent="0.25">
      <c r="A126" s="1">
        <v>41730</v>
      </c>
      <c r="B126">
        <v>31.93</v>
      </c>
      <c r="C126">
        <v>32.69</v>
      </c>
      <c r="D126">
        <v>29.58</v>
      </c>
      <c r="E126">
        <v>31.28</v>
      </c>
      <c r="F126">
        <v>33733800</v>
      </c>
      <c r="G126">
        <v>30.73</v>
      </c>
      <c r="H126" s="6">
        <f t="shared" si="1"/>
        <v>-2.629911280101389E-2</v>
      </c>
      <c r="I126">
        <v>-1.9E-3</v>
      </c>
    </row>
    <row r="127" spans="1:9" x14ac:dyDescent="0.25">
      <c r="A127" s="1">
        <v>41760</v>
      </c>
      <c r="B127">
        <v>31.08</v>
      </c>
      <c r="C127">
        <v>31.58</v>
      </c>
      <c r="D127">
        <v>28.77</v>
      </c>
      <c r="E127">
        <v>29.63</v>
      </c>
      <c r="F127">
        <v>33961400</v>
      </c>
      <c r="G127">
        <v>29.37</v>
      </c>
      <c r="H127" s="6">
        <f t="shared" si="1"/>
        <v>-4.4256426944354034E-2</v>
      </c>
      <c r="I127">
        <v>2.06E-2</v>
      </c>
    </row>
    <row r="128" spans="1:9" x14ac:dyDescent="0.25">
      <c r="A128" s="1">
        <v>41792</v>
      </c>
      <c r="B128">
        <v>29.59</v>
      </c>
      <c r="C128">
        <v>29.92</v>
      </c>
      <c r="D128">
        <v>29.15</v>
      </c>
      <c r="E128">
        <v>29.68</v>
      </c>
      <c r="F128">
        <v>24022400</v>
      </c>
      <c r="G128">
        <v>29.42</v>
      </c>
      <c r="H128" s="6">
        <f t="shared" si="1"/>
        <v>1.7024174327545355E-3</v>
      </c>
      <c r="I128">
        <v>2.6099999999999998E-2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28"/>
  <sheetViews>
    <sheetView showGridLines="0" topLeftCell="E1" workbookViewId="0">
      <selection activeCell="I24" sqref="I24"/>
    </sheetView>
  </sheetViews>
  <sheetFormatPr defaultRowHeight="15" x14ac:dyDescent="0.25"/>
  <cols>
    <col min="1" max="1" width="9.7109375" bestFit="1" customWidth="1"/>
    <col min="13" max="13" width="18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36"/>
      <c r="L1" s="36" t="s">
        <v>14</v>
      </c>
      <c r="M1" s="36" t="s">
        <v>15</v>
      </c>
      <c r="N1" s="36" t="s">
        <v>17</v>
      </c>
      <c r="O1" s="36" t="s">
        <v>53</v>
      </c>
    </row>
    <row r="2" spans="1:15" x14ac:dyDescent="0.25">
      <c r="A2" s="1">
        <v>37956</v>
      </c>
      <c r="B2">
        <v>96.35</v>
      </c>
      <c r="C2">
        <v>99.93</v>
      </c>
      <c r="D2">
        <v>95.62</v>
      </c>
      <c r="E2">
        <v>99.88</v>
      </c>
      <c r="F2">
        <v>6045000</v>
      </c>
      <c r="G2">
        <v>37.299999999999997</v>
      </c>
      <c r="H2" s="2"/>
      <c r="K2" s="36" t="s">
        <v>9</v>
      </c>
      <c r="L2" s="36">
        <f>AVERAGE(I3:I122)</f>
        <v>6.2024999999999997E-3</v>
      </c>
      <c r="M2" s="36">
        <f>0.007475</f>
        <v>7.4749999999999999E-3</v>
      </c>
      <c r="N2" s="36">
        <f>0.0012725</f>
        <v>1.2725E-3</v>
      </c>
      <c r="O2" s="72">
        <f>AVERAGE(H3:H122)</f>
        <v>7.1978205581836423E-3</v>
      </c>
    </row>
    <row r="3" spans="1:15" x14ac:dyDescent="0.25">
      <c r="A3" s="1">
        <v>37988</v>
      </c>
      <c r="B3">
        <v>99.65</v>
      </c>
      <c r="C3">
        <v>101.41</v>
      </c>
      <c r="D3">
        <v>97.78</v>
      </c>
      <c r="E3">
        <v>101.08</v>
      </c>
      <c r="F3">
        <v>7527200</v>
      </c>
      <c r="G3">
        <v>37.92</v>
      </c>
      <c r="H3" s="6">
        <f t="shared" ref="H3:H61" si="0">(G3-G2)/G2</f>
        <v>1.6621983914209239E-2</v>
      </c>
      <c r="I3">
        <v>2.1499999999999998E-2</v>
      </c>
      <c r="K3" s="36" t="s">
        <v>16</v>
      </c>
      <c r="L3" s="36">
        <v>4.3518008370340304E-2</v>
      </c>
      <c r="M3" s="36">
        <v>4.3411771338616241E-2</v>
      </c>
      <c r="N3" s="36"/>
      <c r="O3" s="36">
        <f>_xlfn.STDEV.S(H3:H122)</f>
        <v>4.3387028031118137E-2</v>
      </c>
    </row>
    <row r="4" spans="1:15" x14ac:dyDescent="0.25">
      <c r="A4" s="1">
        <v>38019</v>
      </c>
      <c r="B4">
        <v>100.81</v>
      </c>
      <c r="C4">
        <v>104</v>
      </c>
      <c r="D4">
        <v>100.81</v>
      </c>
      <c r="E4">
        <v>102.51</v>
      </c>
      <c r="F4">
        <v>6417600</v>
      </c>
      <c r="G4">
        <v>38.46</v>
      </c>
      <c r="H4" s="6">
        <f t="shared" si="0"/>
        <v>1.4240506329113901E-2</v>
      </c>
      <c r="I4">
        <v>1.3999999999999999E-2</v>
      </c>
    </row>
    <row r="5" spans="1:15" x14ac:dyDescent="0.25">
      <c r="A5" s="1">
        <v>38047</v>
      </c>
      <c r="B5">
        <v>102.58</v>
      </c>
      <c r="C5">
        <v>107.21</v>
      </c>
      <c r="D5">
        <v>101.1</v>
      </c>
      <c r="E5">
        <v>104.88</v>
      </c>
      <c r="F5">
        <v>7636800</v>
      </c>
      <c r="G5">
        <v>39.340000000000003</v>
      </c>
      <c r="H5" s="6">
        <f t="shared" si="0"/>
        <v>2.2880915236609529E-2</v>
      </c>
      <c r="I5">
        <v>-1.32E-2</v>
      </c>
      <c r="K5" t="s">
        <v>46</v>
      </c>
      <c r="L5">
        <f>(N2+L25*(L2))</f>
        <v>0.73316749999999997</v>
      </c>
    </row>
    <row r="6" spans="1:15" x14ac:dyDescent="0.25">
      <c r="A6" s="1">
        <v>38078</v>
      </c>
      <c r="B6">
        <v>104.95</v>
      </c>
      <c r="C6">
        <v>107.39</v>
      </c>
      <c r="D6">
        <v>103.28</v>
      </c>
      <c r="E6">
        <v>105.79</v>
      </c>
      <c r="F6">
        <v>6408800</v>
      </c>
      <c r="G6">
        <v>39.880000000000003</v>
      </c>
      <c r="H6" s="6">
        <f t="shared" si="0"/>
        <v>1.3726487036095554E-2</v>
      </c>
      <c r="I6">
        <v>-1.83E-2</v>
      </c>
    </row>
    <row r="7" spans="1:15" x14ac:dyDescent="0.25">
      <c r="A7" s="1">
        <v>38110</v>
      </c>
      <c r="B7">
        <v>105.47</v>
      </c>
      <c r="C7">
        <v>108.85</v>
      </c>
      <c r="D7">
        <v>104.74</v>
      </c>
      <c r="E7">
        <v>107.82</v>
      </c>
      <c r="F7">
        <v>6651000</v>
      </c>
      <c r="G7">
        <v>40.64</v>
      </c>
      <c r="H7" s="6">
        <f t="shared" si="0"/>
        <v>1.9057171514543579E-2</v>
      </c>
      <c r="I7">
        <v>1.1699999999999999E-2</v>
      </c>
      <c r="L7" s="2"/>
    </row>
    <row r="8" spans="1:15" x14ac:dyDescent="0.25">
      <c r="A8" s="1">
        <v>38139</v>
      </c>
      <c r="B8">
        <v>107.51</v>
      </c>
      <c r="C8">
        <v>111.59</v>
      </c>
      <c r="D8">
        <v>54.22</v>
      </c>
      <c r="E8">
        <v>54.44</v>
      </c>
      <c r="F8">
        <v>6649300</v>
      </c>
      <c r="G8">
        <v>41.04</v>
      </c>
      <c r="H8" s="6">
        <f t="shared" si="0"/>
        <v>9.8425196850393352E-3</v>
      </c>
      <c r="I8">
        <v>1.8600000000000002E-2</v>
      </c>
    </row>
    <row r="9" spans="1:15" x14ac:dyDescent="0.25">
      <c r="A9" s="1">
        <v>38169</v>
      </c>
      <c r="B9">
        <v>54.56</v>
      </c>
      <c r="C9">
        <v>55.97</v>
      </c>
      <c r="D9">
        <v>51.5</v>
      </c>
      <c r="E9">
        <v>52.15</v>
      </c>
      <c r="F9">
        <v>5607300</v>
      </c>
      <c r="G9">
        <v>39.5</v>
      </c>
      <c r="H9" s="6">
        <f t="shared" si="0"/>
        <v>-3.752436647173487E-2</v>
      </c>
      <c r="I9">
        <v>-4.0599999999999997E-2</v>
      </c>
    </row>
    <row r="10" spans="1:15" x14ac:dyDescent="0.25">
      <c r="A10" s="1">
        <v>38201</v>
      </c>
      <c r="B10">
        <v>52.76</v>
      </c>
      <c r="C10">
        <v>56.09</v>
      </c>
      <c r="D10">
        <v>52.61</v>
      </c>
      <c r="E10">
        <v>55.97</v>
      </c>
      <c r="F10">
        <v>4451500</v>
      </c>
      <c r="G10">
        <v>42.39</v>
      </c>
      <c r="H10" s="6">
        <f t="shared" si="0"/>
        <v>7.3164556962025326E-2</v>
      </c>
      <c r="I10">
        <v>8.0000000000000004E-4</v>
      </c>
    </row>
    <row r="11" spans="1:15" x14ac:dyDescent="0.25">
      <c r="A11" s="1">
        <v>38231</v>
      </c>
      <c r="B11">
        <v>55.97</v>
      </c>
      <c r="C11">
        <v>56.95</v>
      </c>
      <c r="D11">
        <v>53.27</v>
      </c>
      <c r="E11">
        <v>54.12</v>
      </c>
      <c r="F11">
        <v>5525800</v>
      </c>
      <c r="G11">
        <v>40.99</v>
      </c>
      <c r="H11" s="6">
        <f t="shared" si="0"/>
        <v>-3.3026657230478852E-2</v>
      </c>
      <c r="I11">
        <v>1.6E-2</v>
      </c>
    </row>
    <row r="12" spans="1:15" x14ac:dyDescent="0.25">
      <c r="A12" s="1">
        <v>38261</v>
      </c>
      <c r="B12">
        <v>54.35</v>
      </c>
      <c r="C12">
        <v>54.9</v>
      </c>
      <c r="D12">
        <v>50.53</v>
      </c>
      <c r="E12">
        <v>51.18</v>
      </c>
      <c r="F12">
        <v>6360700</v>
      </c>
      <c r="G12">
        <v>38.950000000000003</v>
      </c>
      <c r="H12" s="6">
        <f t="shared" si="0"/>
        <v>-4.9768236155159774E-2</v>
      </c>
      <c r="I12">
        <v>1.43E-2</v>
      </c>
    </row>
    <row r="13" spans="1:15" x14ac:dyDescent="0.25">
      <c r="A13" s="1">
        <v>38292</v>
      </c>
      <c r="B13">
        <v>51.25</v>
      </c>
      <c r="C13">
        <v>54.95</v>
      </c>
      <c r="D13">
        <v>50.79</v>
      </c>
      <c r="E13">
        <v>53.48</v>
      </c>
      <c r="F13">
        <v>5410400</v>
      </c>
      <c r="G13">
        <v>40.700000000000003</v>
      </c>
      <c r="H13" s="6">
        <f t="shared" si="0"/>
        <v>4.4929396662387676E-2</v>
      </c>
      <c r="I13">
        <v>4.5400000000000003E-2</v>
      </c>
      <c r="K13" t="s">
        <v>19</v>
      </c>
    </row>
    <row r="14" spans="1:15" ht="15.75" thickBot="1" x14ac:dyDescent="0.3">
      <c r="A14" s="1">
        <v>38322</v>
      </c>
      <c r="B14">
        <v>53.56</v>
      </c>
      <c r="C14">
        <v>57.4</v>
      </c>
      <c r="D14">
        <v>53.55</v>
      </c>
      <c r="E14">
        <v>55.08</v>
      </c>
      <c r="F14">
        <v>5320100</v>
      </c>
      <c r="G14">
        <v>41.91</v>
      </c>
      <c r="H14" s="6">
        <f t="shared" si="0"/>
        <v>2.9729729729729575E-2</v>
      </c>
      <c r="I14">
        <v>3.4300000000000004E-2</v>
      </c>
    </row>
    <row r="15" spans="1:15" x14ac:dyDescent="0.25">
      <c r="A15" s="1">
        <v>38355</v>
      </c>
      <c r="B15">
        <v>55.65</v>
      </c>
      <c r="C15">
        <v>57.04</v>
      </c>
      <c r="D15">
        <v>52.14</v>
      </c>
      <c r="E15">
        <v>53.23</v>
      </c>
      <c r="F15">
        <v>9974900</v>
      </c>
      <c r="G15">
        <v>40.69</v>
      </c>
      <c r="H15" s="6">
        <f t="shared" si="0"/>
        <v>-2.9109997613934596E-2</v>
      </c>
      <c r="I15">
        <v>-2.76E-2</v>
      </c>
      <c r="K15" s="10" t="s">
        <v>20</v>
      </c>
      <c r="L15" s="10"/>
    </row>
    <row r="16" spans="1:15" x14ac:dyDescent="0.25">
      <c r="A16" s="1">
        <v>38384</v>
      </c>
      <c r="B16">
        <v>53.45</v>
      </c>
      <c r="C16">
        <v>54.2</v>
      </c>
      <c r="D16">
        <v>51.16</v>
      </c>
      <c r="E16">
        <v>53.09</v>
      </c>
      <c r="F16">
        <v>11118300</v>
      </c>
      <c r="G16">
        <v>40.58</v>
      </c>
      <c r="H16" s="6">
        <f t="shared" si="0"/>
        <v>-2.703366920619303E-3</v>
      </c>
      <c r="I16">
        <v>1.89E-2</v>
      </c>
      <c r="K16" s="7" t="s">
        <v>21</v>
      </c>
      <c r="L16" s="7">
        <v>0.46631111458496105</v>
      </c>
    </row>
    <row r="17" spans="1:19" x14ac:dyDescent="0.25">
      <c r="A17" s="1">
        <v>38412</v>
      </c>
      <c r="B17">
        <v>53.09</v>
      </c>
      <c r="C17">
        <v>54</v>
      </c>
      <c r="D17">
        <v>51.86</v>
      </c>
      <c r="E17">
        <v>53</v>
      </c>
      <c r="F17">
        <v>6405900</v>
      </c>
      <c r="G17">
        <v>40.51</v>
      </c>
      <c r="H17" s="6">
        <f t="shared" si="0"/>
        <v>-1.7249876786594451E-3</v>
      </c>
      <c r="I17">
        <v>-1.9699999999999999E-2</v>
      </c>
      <c r="K17" s="7" t="s">
        <v>22</v>
      </c>
      <c r="L17" s="7">
        <v>0.21744605558546867</v>
      </c>
    </row>
    <row r="18" spans="1:19" x14ac:dyDescent="0.25">
      <c r="A18" s="1">
        <v>38443</v>
      </c>
      <c r="B18">
        <v>53.1</v>
      </c>
      <c r="C18">
        <v>55.88</v>
      </c>
      <c r="D18">
        <v>52.37</v>
      </c>
      <c r="E18">
        <v>54.15</v>
      </c>
      <c r="F18">
        <v>7824700</v>
      </c>
      <c r="G18">
        <v>41.6</v>
      </c>
      <c r="H18" s="6">
        <f t="shared" si="0"/>
        <v>2.6906936558874439E-2</v>
      </c>
      <c r="I18">
        <v>-2.6099999999999998E-2</v>
      </c>
      <c r="K18" s="7" t="s">
        <v>23</v>
      </c>
      <c r="L18" s="7">
        <v>0.21081424249720995</v>
      </c>
    </row>
    <row r="19" spans="1:19" x14ac:dyDescent="0.25">
      <c r="A19" s="1">
        <v>38474</v>
      </c>
      <c r="B19">
        <v>54.15</v>
      </c>
      <c r="C19">
        <v>56.79</v>
      </c>
      <c r="D19">
        <v>54.01</v>
      </c>
      <c r="E19">
        <v>55.15</v>
      </c>
      <c r="F19">
        <v>6357500</v>
      </c>
      <c r="G19">
        <v>42.37</v>
      </c>
      <c r="H19" s="6">
        <f t="shared" si="0"/>
        <v>1.8509615384615288E-2</v>
      </c>
      <c r="I19">
        <v>3.6499999999999998E-2</v>
      </c>
      <c r="K19" s="7" t="s">
        <v>24</v>
      </c>
      <c r="L19" s="7">
        <v>3.8543355603264953E-2</v>
      </c>
    </row>
    <row r="20" spans="1:19" ht="15.75" thickBot="1" x14ac:dyDescent="0.3">
      <c r="A20" s="1">
        <v>38504</v>
      </c>
      <c r="B20">
        <v>55.01</v>
      </c>
      <c r="C20">
        <v>56.16</v>
      </c>
      <c r="D20">
        <v>52.44</v>
      </c>
      <c r="E20">
        <v>52.75</v>
      </c>
      <c r="F20">
        <v>6438100</v>
      </c>
      <c r="G20">
        <v>40.53</v>
      </c>
      <c r="H20" s="6">
        <f t="shared" si="0"/>
        <v>-4.3426953032806144E-2</v>
      </c>
      <c r="I20">
        <v>5.6999999999999993E-3</v>
      </c>
      <c r="K20" s="8" t="s">
        <v>25</v>
      </c>
      <c r="L20" s="8">
        <v>120</v>
      </c>
    </row>
    <row r="21" spans="1:19" x14ac:dyDescent="0.25">
      <c r="A21" s="1">
        <v>38534</v>
      </c>
      <c r="B21">
        <v>53</v>
      </c>
      <c r="C21">
        <v>55.98</v>
      </c>
      <c r="D21">
        <v>51.91</v>
      </c>
      <c r="E21">
        <v>55.63</v>
      </c>
      <c r="F21">
        <v>8308600</v>
      </c>
      <c r="G21">
        <v>42.96</v>
      </c>
      <c r="H21" s="6">
        <f t="shared" si="0"/>
        <v>5.9955588452997768E-2</v>
      </c>
      <c r="I21">
        <v>3.9199999999999999E-2</v>
      </c>
    </row>
    <row r="22" spans="1:19" ht="15.75" thickBot="1" x14ac:dyDescent="0.3">
      <c r="A22" s="1">
        <v>38565</v>
      </c>
      <c r="B22">
        <v>55.8</v>
      </c>
      <c r="C22">
        <v>55.99</v>
      </c>
      <c r="D22">
        <v>53.05</v>
      </c>
      <c r="E22">
        <v>55.48</v>
      </c>
      <c r="F22">
        <v>8959000</v>
      </c>
      <c r="G22">
        <v>42.85</v>
      </c>
      <c r="H22" s="6">
        <f t="shared" si="0"/>
        <v>-2.5605214152700055E-3</v>
      </c>
      <c r="I22">
        <v>-1.2199999999999999E-2</v>
      </c>
      <c r="K22" t="s">
        <v>26</v>
      </c>
    </row>
    <row r="23" spans="1:19" x14ac:dyDescent="0.25">
      <c r="A23" s="1">
        <v>38596</v>
      </c>
      <c r="B23">
        <v>55.4</v>
      </c>
      <c r="C23">
        <v>59.46</v>
      </c>
      <c r="D23">
        <v>54.97</v>
      </c>
      <c r="E23">
        <v>59.46</v>
      </c>
      <c r="F23">
        <v>10496500</v>
      </c>
      <c r="G23">
        <v>45.92</v>
      </c>
      <c r="H23" s="6">
        <f t="shared" si="0"/>
        <v>7.1645274212368729E-2</v>
      </c>
      <c r="I23">
        <v>4.8999999999999998E-3</v>
      </c>
      <c r="K23" s="9"/>
      <c r="L23" s="9" t="s">
        <v>31</v>
      </c>
      <c r="M23" s="9" t="s">
        <v>32</v>
      </c>
      <c r="N23" s="9" t="s">
        <v>33</v>
      </c>
      <c r="O23" s="9" t="s">
        <v>34</v>
      </c>
      <c r="P23" s="9" t="s">
        <v>35</v>
      </c>
    </row>
    <row r="24" spans="1:19" x14ac:dyDescent="0.25">
      <c r="A24" s="1">
        <v>38628</v>
      </c>
      <c r="B24">
        <v>59.43</v>
      </c>
      <c r="C24">
        <v>59.56</v>
      </c>
      <c r="D24">
        <v>54.62</v>
      </c>
      <c r="E24">
        <v>55.99</v>
      </c>
      <c r="F24">
        <v>11490600</v>
      </c>
      <c r="G24">
        <v>43.46</v>
      </c>
      <c r="H24" s="6">
        <f t="shared" si="0"/>
        <v>-5.3571428571428589E-2</v>
      </c>
      <c r="I24">
        <v>-2.0199999999999999E-2</v>
      </c>
      <c r="K24" s="7" t="s">
        <v>27</v>
      </c>
      <c r="L24" s="7">
        <v>1</v>
      </c>
      <c r="M24" s="7">
        <v>4.8710019146541966E-2</v>
      </c>
      <c r="N24" s="7">
        <v>4.8710019146541966E-2</v>
      </c>
      <c r="O24" s="7">
        <v>32.788326916276482</v>
      </c>
      <c r="P24" s="7">
        <v>7.9719461710307144E-8</v>
      </c>
    </row>
    <row r="25" spans="1:19" x14ac:dyDescent="0.25">
      <c r="A25" s="1">
        <v>38657</v>
      </c>
      <c r="B25">
        <v>56.5</v>
      </c>
      <c r="C25">
        <v>58.04</v>
      </c>
      <c r="D25">
        <v>54.96</v>
      </c>
      <c r="E25">
        <v>57.19</v>
      </c>
      <c r="F25">
        <v>8261600</v>
      </c>
      <c r="G25">
        <v>44.39</v>
      </c>
      <c r="H25" s="6">
        <f t="shared" si="0"/>
        <v>2.1398987574781401E-2</v>
      </c>
      <c r="I25">
        <v>3.61E-2</v>
      </c>
      <c r="K25" s="7" t="s">
        <v>28</v>
      </c>
      <c r="L25" s="7">
        <v>118</v>
      </c>
      <c r="M25" s="7">
        <v>0.17529965081684881</v>
      </c>
      <c r="N25" s="7">
        <v>1.4855902611597357E-3</v>
      </c>
      <c r="O25" s="7"/>
      <c r="P25" s="7"/>
    </row>
    <row r="26" spans="1:19" ht="15.75" thickBot="1" x14ac:dyDescent="0.3">
      <c r="A26" s="1">
        <v>38687</v>
      </c>
      <c r="B26">
        <v>57.36</v>
      </c>
      <c r="C26">
        <v>59.7</v>
      </c>
      <c r="D26">
        <v>56.7</v>
      </c>
      <c r="E26">
        <v>57.88</v>
      </c>
      <c r="F26">
        <v>7654500</v>
      </c>
      <c r="G26">
        <v>44.93</v>
      </c>
      <c r="H26" s="6">
        <f t="shared" si="0"/>
        <v>1.2164902004956051E-2</v>
      </c>
      <c r="I26">
        <v>-2.5000000000000001E-3</v>
      </c>
      <c r="K26" s="8" t="s">
        <v>29</v>
      </c>
      <c r="L26" s="8">
        <v>119</v>
      </c>
      <c r="M26" s="8">
        <v>0.22400966996339078</v>
      </c>
      <c r="N26" s="8"/>
      <c r="O26" s="8"/>
      <c r="P26" s="8"/>
    </row>
    <row r="27" spans="1:19" ht="15.75" thickBot="1" x14ac:dyDescent="0.3">
      <c r="A27" s="1">
        <v>38720</v>
      </c>
      <c r="B27">
        <v>58.3</v>
      </c>
      <c r="C27">
        <v>59.8</v>
      </c>
      <c r="D27">
        <v>57.29</v>
      </c>
      <c r="E27">
        <v>59.23</v>
      </c>
      <c r="F27">
        <v>8875400</v>
      </c>
      <c r="G27">
        <v>46.19</v>
      </c>
      <c r="H27" s="6">
        <f t="shared" si="0"/>
        <v>2.8043623414199824E-2</v>
      </c>
      <c r="I27">
        <v>3.04E-2</v>
      </c>
    </row>
    <row r="28" spans="1:19" x14ac:dyDescent="0.25">
      <c r="A28" s="1">
        <v>38749</v>
      </c>
      <c r="B28">
        <v>59.1</v>
      </c>
      <c r="C28">
        <v>62.09</v>
      </c>
      <c r="D28">
        <v>59.06</v>
      </c>
      <c r="E28">
        <v>59.93</v>
      </c>
      <c r="F28">
        <v>8451100</v>
      </c>
      <c r="G28">
        <v>46.74</v>
      </c>
      <c r="H28" s="6">
        <f t="shared" si="0"/>
        <v>1.1907339250920206E-2</v>
      </c>
      <c r="I28">
        <v>-3.0000000000000001E-3</v>
      </c>
      <c r="K28" s="9"/>
      <c r="L28" s="9" t="s">
        <v>36</v>
      </c>
      <c r="M28" s="9" t="s">
        <v>24</v>
      </c>
      <c r="N28" s="9" t="s">
        <v>37</v>
      </c>
      <c r="O28" s="9" t="s">
        <v>38</v>
      </c>
      <c r="P28" s="9" t="s">
        <v>39</v>
      </c>
      <c r="Q28" s="9" t="s">
        <v>40</v>
      </c>
      <c r="R28" s="9" t="s">
        <v>41</v>
      </c>
      <c r="S28" s="9" t="s">
        <v>42</v>
      </c>
    </row>
    <row r="29" spans="1:19" x14ac:dyDescent="0.25">
      <c r="A29" s="1">
        <v>38777</v>
      </c>
      <c r="B29">
        <v>60.11</v>
      </c>
      <c r="C29">
        <v>62.5</v>
      </c>
      <c r="D29">
        <v>57</v>
      </c>
      <c r="E29">
        <v>57.63</v>
      </c>
      <c r="F29">
        <v>10049600</v>
      </c>
      <c r="G29">
        <v>44.95</v>
      </c>
      <c r="H29" s="6">
        <f t="shared" si="0"/>
        <v>-3.8296961916987574E-2</v>
      </c>
      <c r="I29">
        <v>1.46E-2</v>
      </c>
      <c r="K29" s="7" t="s">
        <v>30</v>
      </c>
      <c r="L29" s="7">
        <v>4.3142310877315095E-3</v>
      </c>
      <c r="M29" s="7">
        <v>3.5543660311155504E-3</v>
      </c>
      <c r="N29" s="7">
        <v>1.2137835692677585</v>
      </c>
      <c r="O29" s="7">
        <v>0.2272542131696958</v>
      </c>
      <c r="P29" s="7">
        <v>-2.7243813274451262E-3</v>
      </c>
      <c r="Q29" s="7">
        <v>1.1352843502908145E-2</v>
      </c>
      <c r="R29" s="7">
        <v>-2.7243813274451262E-3</v>
      </c>
      <c r="S29" s="7">
        <v>1.1352843502908145E-2</v>
      </c>
    </row>
    <row r="30" spans="1:19" ht="15.75" thickBot="1" x14ac:dyDescent="0.3">
      <c r="A30" s="1">
        <v>38810</v>
      </c>
      <c r="B30">
        <v>57.69</v>
      </c>
      <c r="C30">
        <v>58.73</v>
      </c>
      <c r="D30">
        <v>55.07</v>
      </c>
      <c r="E30">
        <v>58.21</v>
      </c>
      <c r="F30">
        <v>11333200</v>
      </c>
      <c r="G30">
        <v>45.65</v>
      </c>
      <c r="H30" s="6">
        <f t="shared" si="0"/>
        <v>1.5572858731924264E-2</v>
      </c>
      <c r="I30">
        <v>7.3000000000000001E-3</v>
      </c>
      <c r="K30" s="8" t="s">
        <v>43</v>
      </c>
      <c r="L30" s="8">
        <v>0.46490761313214557</v>
      </c>
      <c r="M30" s="8">
        <v>8.1190839091840952E-2</v>
      </c>
      <c r="N30" s="8">
        <v>5.7261092302082783</v>
      </c>
      <c r="O30" s="8">
        <v>7.97194617103086E-8</v>
      </c>
      <c r="P30" s="8">
        <v>0.30412764758338579</v>
      </c>
      <c r="Q30" s="8">
        <v>0.6256875786809053</v>
      </c>
      <c r="R30" s="8">
        <v>0.30412764758338579</v>
      </c>
      <c r="S30" s="8">
        <v>0.6256875786809053</v>
      </c>
    </row>
    <row r="31" spans="1:19" x14ac:dyDescent="0.25">
      <c r="A31" s="1">
        <v>38838</v>
      </c>
      <c r="B31">
        <v>58.43</v>
      </c>
      <c r="C31">
        <v>58.67</v>
      </c>
      <c r="D31">
        <v>53.75</v>
      </c>
      <c r="E31">
        <v>54.25</v>
      </c>
      <c r="F31">
        <v>12089700</v>
      </c>
      <c r="G31">
        <v>42.55</v>
      </c>
      <c r="H31" s="6">
        <f t="shared" si="0"/>
        <v>-6.790799561883902E-2</v>
      </c>
      <c r="I31">
        <v>-3.5699999999999996E-2</v>
      </c>
    </row>
    <row r="32" spans="1:19" x14ac:dyDescent="0.25">
      <c r="A32" s="1">
        <v>38869</v>
      </c>
      <c r="B32">
        <v>54.35</v>
      </c>
      <c r="C32">
        <v>57.19</v>
      </c>
      <c r="D32">
        <v>52.75</v>
      </c>
      <c r="E32">
        <v>55.6</v>
      </c>
      <c r="F32">
        <v>10216000</v>
      </c>
      <c r="G32">
        <v>43.6</v>
      </c>
      <c r="H32" s="6">
        <f t="shared" si="0"/>
        <v>2.4676850763807389E-2</v>
      </c>
      <c r="I32">
        <v>-3.4999999999999996E-3</v>
      </c>
    </row>
    <row r="33" spans="1:9" x14ac:dyDescent="0.25">
      <c r="A33" s="1">
        <v>38901</v>
      </c>
      <c r="B33">
        <v>56.02</v>
      </c>
      <c r="C33">
        <v>57.34</v>
      </c>
      <c r="D33">
        <v>55.25</v>
      </c>
      <c r="E33">
        <v>56.2</v>
      </c>
      <c r="F33">
        <v>7294700</v>
      </c>
      <c r="G33">
        <v>44.32</v>
      </c>
      <c r="H33" s="6">
        <f t="shared" si="0"/>
        <v>1.6513761467889881E-2</v>
      </c>
      <c r="I33">
        <v>-7.8000000000000005E-3</v>
      </c>
    </row>
    <row r="34" spans="1:9" x14ac:dyDescent="0.25">
      <c r="A34" s="1">
        <v>38930</v>
      </c>
      <c r="B34">
        <v>56</v>
      </c>
      <c r="C34">
        <v>62.03</v>
      </c>
      <c r="D34">
        <v>55.7</v>
      </c>
      <c r="E34">
        <v>61.9</v>
      </c>
      <c r="F34">
        <v>7668000</v>
      </c>
      <c r="G34">
        <v>48.82</v>
      </c>
      <c r="H34" s="6">
        <f t="shared" si="0"/>
        <v>0.10153429602888087</v>
      </c>
      <c r="I34">
        <v>2.0299999999999999E-2</v>
      </c>
    </row>
    <row r="35" spans="1:9" x14ac:dyDescent="0.25">
      <c r="A35" s="1">
        <v>38961</v>
      </c>
      <c r="B35">
        <v>61.99</v>
      </c>
      <c r="C35">
        <v>62.85</v>
      </c>
      <c r="D35">
        <v>59.83</v>
      </c>
      <c r="E35">
        <v>61.98</v>
      </c>
      <c r="F35">
        <v>8358500</v>
      </c>
      <c r="G35">
        <v>48.88</v>
      </c>
      <c r="H35" s="6">
        <f t="shared" si="0"/>
        <v>1.2290045063499031E-3</v>
      </c>
      <c r="I35">
        <v>1.84E-2</v>
      </c>
    </row>
    <row r="36" spans="1:9" x14ac:dyDescent="0.25">
      <c r="A36" s="1">
        <v>38992</v>
      </c>
      <c r="B36">
        <v>61.99</v>
      </c>
      <c r="C36">
        <v>64.02</v>
      </c>
      <c r="D36">
        <v>61.5</v>
      </c>
      <c r="E36">
        <v>63.39</v>
      </c>
      <c r="F36">
        <v>8109000</v>
      </c>
      <c r="G36">
        <v>50.24</v>
      </c>
      <c r="H36" s="6">
        <f t="shared" si="0"/>
        <v>2.7823240589198023E-2</v>
      </c>
      <c r="I36">
        <v>3.2300000000000002E-2</v>
      </c>
    </row>
    <row r="37" spans="1:9" x14ac:dyDescent="0.25">
      <c r="A37" s="1">
        <v>39022</v>
      </c>
      <c r="B37">
        <v>63.2</v>
      </c>
      <c r="C37">
        <v>64.38</v>
      </c>
      <c r="D37">
        <v>62.29</v>
      </c>
      <c r="E37">
        <v>62.79</v>
      </c>
      <c r="F37">
        <v>7114500</v>
      </c>
      <c r="G37">
        <v>49.77</v>
      </c>
      <c r="H37" s="6">
        <f t="shared" si="0"/>
        <v>-9.355095541401251E-3</v>
      </c>
      <c r="I37">
        <v>1.7100000000000001E-2</v>
      </c>
    </row>
    <row r="38" spans="1:9" x14ac:dyDescent="0.25">
      <c r="A38" s="1">
        <v>39052</v>
      </c>
      <c r="B38">
        <v>63.01</v>
      </c>
      <c r="C38">
        <v>64.73</v>
      </c>
      <c r="D38">
        <v>62.21</v>
      </c>
      <c r="E38">
        <v>64.27</v>
      </c>
      <c r="F38">
        <v>6007500</v>
      </c>
      <c r="G38">
        <v>50.94</v>
      </c>
      <c r="H38" s="6">
        <f t="shared" si="0"/>
        <v>2.3508137432187954E-2</v>
      </c>
      <c r="I38">
        <v>8.6999999999999994E-3</v>
      </c>
    </row>
    <row r="39" spans="1:9" x14ac:dyDescent="0.25">
      <c r="A39" s="1">
        <v>39085</v>
      </c>
      <c r="B39">
        <v>63.72</v>
      </c>
      <c r="C39">
        <v>66.3</v>
      </c>
      <c r="D39">
        <v>63.11</v>
      </c>
      <c r="E39">
        <v>64.87</v>
      </c>
      <c r="F39">
        <v>9350000</v>
      </c>
      <c r="G39">
        <v>51.66</v>
      </c>
      <c r="H39" s="6">
        <f t="shared" si="0"/>
        <v>1.4134275618374537E-2</v>
      </c>
      <c r="I39">
        <v>1.3999999999999999E-2</v>
      </c>
    </row>
    <row r="40" spans="1:9" x14ac:dyDescent="0.25">
      <c r="A40" s="1">
        <v>39114</v>
      </c>
      <c r="B40">
        <v>64.900000000000006</v>
      </c>
      <c r="C40">
        <v>65.64</v>
      </c>
      <c r="D40">
        <v>61.25</v>
      </c>
      <c r="E40">
        <v>63.49</v>
      </c>
      <c r="F40">
        <v>8815500</v>
      </c>
      <c r="G40">
        <v>50.56</v>
      </c>
      <c r="H40" s="6">
        <f t="shared" si="0"/>
        <v>-2.1293070073557768E-2</v>
      </c>
      <c r="I40">
        <v>-1.9599999999999999E-2</v>
      </c>
    </row>
    <row r="41" spans="1:9" x14ac:dyDescent="0.25">
      <c r="A41" s="1">
        <v>39142</v>
      </c>
      <c r="B41">
        <v>62.75</v>
      </c>
      <c r="C41">
        <v>64.12</v>
      </c>
      <c r="D41">
        <v>60.42</v>
      </c>
      <c r="E41">
        <v>63.16</v>
      </c>
      <c r="F41">
        <v>9627700</v>
      </c>
      <c r="G41">
        <v>50.3</v>
      </c>
      <c r="H41" s="6">
        <f t="shared" si="0"/>
        <v>-5.1424050632912404E-3</v>
      </c>
      <c r="I41">
        <v>6.8000000000000005E-3</v>
      </c>
    </row>
    <row r="42" spans="1:9" x14ac:dyDescent="0.25">
      <c r="A42" s="1">
        <v>39174</v>
      </c>
      <c r="B42">
        <v>63.22</v>
      </c>
      <c r="C42">
        <v>64.75</v>
      </c>
      <c r="D42">
        <v>62.61</v>
      </c>
      <c r="E42">
        <v>64.400000000000006</v>
      </c>
      <c r="F42">
        <v>10496800</v>
      </c>
      <c r="G42">
        <v>51.57</v>
      </c>
      <c r="H42" s="6">
        <f t="shared" si="0"/>
        <v>2.5248508946322131E-2</v>
      </c>
      <c r="I42">
        <v>3.49E-2</v>
      </c>
    </row>
    <row r="43" spans="1:9" x14ac:dyDescent="0.25">
      <c r="A43" s="1">
        <v>39203</v>
      </c>
      <c r="B43">
        <v>63.21</v>
      </c>
      <c r="C43">
        <v>64.430000000000007</v>
      </c>
      <c r="D43">
        <v>61.04</v>
      </c>
      <c r="E43">
        <v>63.55</v>
      </c>
      <c r="F43">
        <v>12691700</v>
      </c>
      <c r="G43">
        <v>50.89</v>
      </c>
      <c r="H43" s="6">
        <f t="shared" si="0"/>
        <v>-1.3185960829939882E-2</v>
      </c>
      <c r="I43">
        <v>3.2400000000000005E-2</v>
      </c>
    </row>
    <row r="44" spans="1:9" x14ac:dyDescent="0.25">
      <c r="A44" s="1">
        <v>39234</v>
      </c>
      <c r="B44">
        <v>63.55</v>
      </c>
      <c r="C44">
        <v>63.78</v>
      </c>
      <c r="D44">
        <v>60.76</v>
      </c>
      <c r="E44">
        <v>61.19</v>
      </c>
      <c r="F44">
        <v>14234300</v>
      </c>
      <c r="G44">
        <v>49</v>
      </c>
      <c r="H44" s="6">
        <f t="shared" si="0"/>
        <v>-3.7138927097661631E-2</v>
      </c>
      <c r="I44">
        <v>-1.9599999999999999E-2</v>
      </c>
    </row>
    <row r="45" spans="1:9" x14ac:dyDescent="0.25">
      <c r="A45" s="1">
        <v>39265</v>
      </c>
      <c r="B45">
        <v>61.35</v>
      </c>
      <c r="C45">
        <v>64.38</v>
      </c>
      <c r="D45">
        <v>60.89</v>
      </c>
      <c r="E45">
        <v>61.86</v>
      </c>
      <c r="F45">
        <v>13464900</v>
      </c>
      <c r="G45">
        <v>49.81</v>
      </c>
      <c r="H45" s="6">
        <f t="shared" si="0"/>
        <v>1.6530612244898005E-2</v>
      </c>
      <c r="I45">
        <v>-3.73E-2</v>
      </c>
    </row>
    <row r="46" spans="1:9" x14ac:dyDescent="0.25">
      <c r="A46" s="1">
        <v>39295</v>
      </c>
      <c r="B46">
        <v>61.52</v>
      </c>
      <c r="C46">
        <v>66.75</v>
      </c>
      <c r="D46">
        <v>61.5</v>
      </c>
      <c r="E46">
        <v>65.31</v>
      </c>
      <c r="F46">
        <v>13787200</v>
      </c>
      <c r="G46">
        <v>52.59</v>
      </c>
      <c r="H46" s="6">
        <f t="shared" si="0"/>
        <v>5.5812085926520802E-2</v>
      </c>
      <c r="I46">
        <v>9.1999999999999998E-3</v>
      </c>
    </row>
    <row r="47" spans="1:9" x14ac:dyDescent="0.25">
      <c r="A47" s="1">
        <v>39329</v>
      </c>
      <c r="B47">
        <v>65.040000000000006</v>
      </c>
      <c r="C47">
        <v>70.73</v>
      </c>
      <c r="D47">
        <v>64.89</v>
      </c>
      <c r="E47">
        <v>70.34</v>
      </c>
      <c r="F47">
        <v>11269900</v>
      </c>
      <c r="G47">
        <v>56.64</v>
      </c>
      <c r="H47" s="6">
        <f t="shared" si="0"/>
        <v>7.7010838562464282E-2</v>
      </c>
      <c r="I47">
        <v>3.2199999999999999E-2</v>
      </c>
    </row>
    <row r="48" spans="1:9" x14ac:dyDescent="0.25">
      <c r="A48" s="1">
        <v>39356</v>
      </c>
      <c r="B48">
        <v>70.44</v>
      </c>
      <c r="C48">
        <v>72.19</v>
      </c>
      <c r="D48">
        <v>67.900000000000006</v>
      </c>
      <c r="E48">
        <v>69.52</v>
      </c>
      <c r="F48">
        <v>11169700</v>
      </c>
      <c r="G48">
        <v>56.26</v>
      </c>
      <c r="H48" s="6">
        <f t="shared" si="0"/>
        <v>-6.7090395480226437E-3</v>
      </c>
      <c r="I48">
        <v>1.8000000000000002E-2</v>
      </c>
    </row>
    <row r="49" spans="1:9" x14ac:dyDescent="0.25">
      <c r="A49" s="1">
        <v>39387</v>
      </c>
      <c r="B49">
        <v>69.22</v>
      </c>
      <c r="C49">
        <v>74.599999999999994</v>
      </c>
      <c r="D49">
        <v>68.59</v>
      </c>
      <c r="E49">
        <v>74</v>
      </c>
      <c r="F49">
        <v>12509900</v>
      </c>
      <c r="G49">
        <v>59.89</v>
      </c>
      <c r="H49" s="6">
        <f t="shared" si="0"/>
        <v>6.4521862779950284E-2</v>
      </c>
      <c r="I49">
        <v>-4.8300000000000003E-2</v>
      </c>
    </row>
    <row r="50" spans="1:9" x14ac:dyDescent="0.25">
      <c r="A50" s="1">
        <v>39419</v>
      </c>
      <c r="B50">
        <v>74</v>
      </c>
      <c r="C50">
        <v>75.180000000000007</v>
      </c>
      <c r="D50">
        <v>72.52</v>
      </c>
      <c r="E50">
        <v>73.42</v>
      </c>
      <c r="F50">
        <v>9812000</v>
      </c>
      <c r="G50">
        <v>59.42</v>
      </c>
      <c r="H50" s="6">
        <f t="shared" si="0"/>
        <v>-7.8477208215060757E-3</v>
      </c>
      <c r="I50">
        <v>-8.6999999999999994E-3</v>
      </c>
    </row>
    <row r="51" spans="1:9" x14ac:dyDescent="0.25">
      <c r="A51" s="1">
        <v>39449</v>
      </c>
      <c r="B51">
        <v>73.59</v>
      </c>
      <c r="C51">
        <v>73.81</v>
      </c>
      <c r="D51">
        <v>62.74</v>
      </c>
      <c r="E51">
        <v>65.42</v>
      </c>
      <c r="F51">
        <v>15670900</v>
      </c>
      <c r="G51">
        <v>53.21</v>
      </c>
      <c r="H51" s="6">
        <f t="shared" si="0"/>
        <v>-0.10451026590373613</v>
      </c>
      <c r="I51">
        <v>-6.3600000000000004E-2</v>
      </c>
    </row>
    <row r="52" spans="1:9" x14ac:dyDescent="0.25">
      <c r="A52" s="1">
        <v>39479</v>
      </c>
      <c r="B52">
        <v>66.150000000000006</v>
      </c>
      <c r="C52">
        <v>67.92</v>
      </c>
      <c r="D52">
        <v>64.73</v>
      </c>
      <c r="E52">
        <v>66.180000000000007</v>
      </c>
      <c r="F52">
        <v>12547200</v>
      </c>
      <c r="G52">
        <v>53.83</v>
      </c>
      <c r="H52" s="6">
        <f t="shared" si="0"/>
        <v>1.1651945123097114E-2</v>
      </c>
      <c r="I52">
        <v>-3.0899999999999997E-2</v>
      </c>
    </row>
    <row r="53" spans="1:9" x14ac:dyDescent="0.25">
      <c r="A53" s="1">
        <v>39510</v>
      </c>
      <c r="B53">
        <v>66.150000000000006</v>
      </c>
      <c r="C53">
        <v>70.180000000000007</v>
      </c>
      <c r="D53">
        <v>65.53</v>
      </c>
      <c r="E53">
        <v>70.069999999999993</v>
      </c>
      <c r="F53">
        <v>13792400</v>
      </c>
      <c r="G53">
        <v>56.99</v>
      </c>
      <c r="H53" s="6">
        <f t="shared" si="0"/>
        <v>5.8703325283299343E-2</v>
      </c>
      <c r="I53">
        <v>-9.300000000000001E-3</v>
      </c>
    </row>
    <row r="54" spans="1:9" x14ac:dyDescent="0.25">
      <c r="A54" s="1">
        <v>39539</v>
      </c>
      <c r="B54">
        <v>70.41</v>
      </c>
      <c r="C54">
        <v>71.2</v>
      </c>
      <c r="D54">
        <v>65.8</v>
      </c>
      <c r="E54">
        <v>67.05</v>
      </c>
      <c r="F54">
        <v>14173900</v>
      </c>
      <c r="G54">
        <v>54.85</v>
      </c>
      <c r="H54" s="6">
        <f t="shared" si="0"/>
        <v>-3.7550447446920522E-2</v>
      </c>
      <c r="I54">
        <v>4.5999999999999999E-2</v>
      </c>
    </row>
    <row r="55" spans="1:9" x14ac:dyDescent="0.25">
      <c r="A55" s="1">
        <v>39569</v>
      </c>
      <c r="B55">
        <v>67.03</v>
      </c>
      <c r="C55">
        <v>67.48</v>
      </c>
      <c r="D55">
        <v>64.75</v>
      </c>
      <c r="E55">
        <v>66.05</v>
      </c>
      <c r="F55">
        <v>11435300</v>
      </c>
      <c r="G55">
        <v>54.03</v>
      </c>
      <c r="H55" s="6">
        <f t="shared" si="0"/>
        <v>-1.4949863263445766E-2</v>
      </c>
      <c r="I55">
        <v>1.8600000000000002E-2</v>
      </c>
    </row>
    <row r="56" spans="1:9" x14ac:dyDescent="0.25">
      <c r="A56" s="1">
        <v>39601</v>
      </c>
      <c r="B56">
        <v>65.92</v>
      </c>
      <c r="C56">
        <v>67.150000000000006</v>
      </c>
      <c r="D56">
        <v>60.44</v>
      </c>
      <c r="E56">
        <v>60.81</v>
      </c>
      <c r="F56">
        <v>13805100</v>
      </c>
      <c r="G56">
        <v>49.74</v>
      </c>
      <c r="H56" s="6">
        <f t="shared" si="0"/>
        <v>-7.9400333148250957E-2</v>
      </c>
      <c r="I56">
        <v>-8.4399999999999989E-2</v>
      </c>
    </row>
    <row r="57" spans="1:9" x14ac:dyDescent="0.25">
      <c r="A57" s="1">
        <v>39630</v>
      </c>
      <c r="B57">
        <v>60.55</v>
      </c>
      <c r="C57">
        <v>67.41</v>
      </c>
      <c r="D57">
        <v>60.05</v>
      </c>
      <c r="E57">
        <v>65.48</v>
      </c>
      <c r="F57">
        <v>16356200</v>
      </c>
      <c r="G57">
        <v>53.9</v>
      </c>
      <c r="H57" s="6">
        <f t="shared" si="0"/>
        <v>8.3634901487736155E-2</v>
      </c>
      <c r="I57">
        <v>-7.7000000000000002E-3</v>
      </c>
    </row>
    <row r="58" spans="1:9" x14ac:dyDescent="0.25">
      <c r="A58" s="1">
        <v>39661</v>
      </c>
      <c r="B58">
        <v>65.73</v>
      </c>
      <c r="C58">
        <v>72</v>
      </c>
      <c r="D58">
        <v>64.72</v>
      </c>
      <c r="E58">
        <v>69.77</v>
      </c>
      <c r="F58">
        <v>12245200</v>
      </c>
      <c r="G58">
        <v>57.43</v>
      </c>
      <c r="H58" s="6">
        <f t="shared" si="0"/>
        <v>6.5491651205936946E-2</v>
      </c>
      <c r="I58">
        <v>1.5300000000000001E-2</v>
      </c>
    </row>
    <row r="59" spans="1:9" x14ac:dyDescent="0.25">
      <c r="A59" s="1">
        <v>39693</v>
      </c>
      <c r="B59">
        <v>70.349999999999994</v>
      </c>
      <c r="C59">
        <v>73.569999999999993</v>
      </c>
      <c r="D59">
        <v>66</v>
      </c>
      <c r="E59">
        <v>69.69</v>
      </c>
      <c r="F59">
        <v>18771600</v>
      </c>
      <c r="G59">
        <v>57.36</v>
      </c>
      <c r="H59" s="6">
        <f t="shared" si="0"/>
        <v>-1.2188751523593991E-3</v>
      </c>
      <c r="I59">
        <v>-9.2399999999999996E-2</v>
      </c>
    </row>
    <row r="60" spans="1:9" x14ac:dyDescent="0.25">
      <c r="A60" s="1">
        <v>39722</v>
      </c>
      <c r="B60">
        <v>69.34</v>
      </c>
      <c r="C60">
        <v>71.94</v>
      </c>
      <c r="D60">
        <v>54.92</v>
      </c>
      <c r="E60">
        <v>64.540000000000006</v>
      </c>
      <c r="F60">
        <v>29595400</v>
      </c>
      <c r="G60">
        <v>53.46</v>
      </c>
      <c r="H60" s="6">
        <f t="shared" si="0"/>
        <v>-6.7991631799163149E-2</v>
      </c>
      <c r="I60">
        <v>-0.17230000000000001</v>
      </c>
    </row>
    <row r="61" spans="1:9" x14ac:dyDescent="0.25">
      <c r="A61" s="1">
        <v>39755</v>
      </c>
      <c r="B61">
        <v>64.72</v>
      </c>
      <c r="C61">
        <v>66.819999999999993</v>
      </c>
      <c r="D61">
        <v>53.77</v>
      </c>
      <c r="E61">
        <v>64.349999999999994</v>
      </c>
      <c r="F61">
        <v>32108700</v>
      </c>
      <c r="G61">
        <v>53.31</v>
      </c>
      <c r="H61" s="6">
        <f t="shared" si="0"/>
        <v>-2.8058361391694459E-3</v>
      </c>
      <c r="I61">
        <v>-7.8600000000000003E-2</v>
      </c>
    </row>
    <row r="62" spans="1:9" x14ac:dyDescent="0.25">
      <c r="A62" s="1">
        <v>39783</v>
      </c>
      <c r="B62">
        <v>63.73</v>
      </c>
      <c r="C62">
        <v>64</v>
      </c>
      <c r="D62">
        <v>57.05</v>
      </c>
      <c r="E62">
        <v>61.82</v>
      </c>
      <c r="F62">
        <v>15942800</v>
      </c>
      <c r="G62">
        <v>51.21</v>
      </c>
      <c r="H62" s="6">
        <f t="shared" ref="H62:H125" si="1">(G62-G61)/G61</f>
        <v>-3.9392234102419835E-2</v>
      </c>
      <c r="I62">
        <v>1.7399999999999999E-2</v>
      </c>
    </row>
    <row r="63" spans="1:9" x14ac:dyDescent="0.25">
      <c r="A63" s="1">
        <v>39815</v>
      </c>
      <c r="B63">
        <v>61.69</v>
      </c>
      <c r="C63">
        <v>62.97</v>
      </c>
      <c r="D63">
        <v>54.24</v>
      </c>
      <c r="E63">
        <v>54.5</v>
      </c>
      <c r="F63">
        <v>18126300</v>
      </c>
      <c r="G63">
        <v>45.46</v>
      </c>
      <c r="H63" s="6">
        <f t="shared" si="1"/>
        <v>-0.11228275727396993</v>
      </c>
      <c r="I63">
        <v>-8.1199999999999994E-2</v>
      </c>
    </row>
    <row r="64" spans="1:9" x14ac:dyDescent="0.25">
      <c r="A64" s="1">
        <v>39846</v>
      </c>
      <c r="B64">
        <v>54</v>
      </c>
      <c r="C64">
        <v>54.46</v>
      </c>
      <c r="D64">
        <v>47.76</v>
      </c>
      <c r="E64">
        <v>48.17</v>
      </c>
      <c r="F64">
        <v>17759900</v>
      </c>
      <c r="G64">
        <v>40.18</v>
      </c>
      <c r="H64" s="6">
        <f t="shared" si="1"/>
        <v>-0.11614606247250332</v>
      </c>
      <c r="I64">
        <v>-0.10099999999999999</v>
      </c>
    </row>
    <row r="65" spans="1:9" x14ac:dyDescent="0.25">
      <c r="A65" s="1">
        <v>39874</v>
      </c>
      <c r="B65">
        <v>47.32</v>
      </c>
      <c r="C65">
        <v>49.03</v>
      </c>
      <c r="D65">
        <v>43.93</v>
      </c>
      <c r="E65">
        <v>47.09</v>
      </c>
      <c r="F65">
        <v>16717100</v>
      </c>
      <c r="G65">
        <v>39.28</v>
      </c>
      <c r="H65" s="6">
        <f t="shared" si="1"/>
        <v>-2.2399203583872537E-2</v>
      </c>
      <c r="I65">
        <v>8.9499999999999996E-2</v>
      </c>
    </row>
    <row r="66" spans="1:9" x14ac:dyDescent="0.25">
      <c r="A66" s="1">
        <v>39904</v>
      </c>
      <c r="B66">
        <v>46.75</v>
      </c>
      <c r="C66">
        <v>51.97</v>
      </c>
      <c r="D66">
        <v>46.29</v>
      </c>
      <c r="E66">
        <v>49.44</v>
      </c>
      <c r="F66">
        <v>15168700</v>
      </c>
      <c r="G66">
        <v>41.6</v>
      </c>
      <c r="H66" s="6">
        <f t="shared" si="1"/>
        <v>5.9063136456211821E-2</v>
      </c>
      <c r="I66">
        <v>0.10189999999999999</v>
      </c>
    </row>
    <row r="67" spans="1:9" x14ac:dyDescent="0.25">
      <c r="A67" s="1">
        <v>39934</v>
      </c>
      <c r="B67">
        <v>49.6</v>
      </c>
      <c r="C67">
        <v>54.77</v>
      </c>
      <c r="D67">
        <v>48.55</v>
      </c>
      <c r="E67">
        <v>51.94</v>
      </c>
      <c r="F67">
        <v>13927600</v>
      </c>
      <c r="G67">
        <v>43.7</v>
      </c>
      <c r="H67" s="6">
        <f t="shared" si="1"/>
        <v>5.0480769230769267E-2</v>
      </c>
      <c r="I67">
        <v>5.21E-2</v>
      </c>
    </row>
    <row r="68" spans="1:9" x14ac:dyDescent="0.25">
      <c r="A68" s="1">
        <v>39965</v>
      </c>
      <c r="B68">
        <v>52.55</v>
      </c>
      <c r="C68">
        <v>54.13</v>
      </c>
      <c r="D68">
        <v>50</v>
      </c>
      <c r="E68">
        <v>51.1</v>
      </c>
      <c r="F68">
        <v>13627600</v>
      </c>
      <c r="G68">
        <v>43</v>
      </c>
      <c r="H68" s="6">
        <f t="shared" si="1"/>
        <v>-1.6018306636155669E-2</v>
      </c>
      <c r="I68">
        <v>4.3E-3</v>
      </c>
    </row>
    <row r="69" spans="1:9" x14ac:dyDescent="0.25">
      <c r="A69" s="1">
        <v>39995</v>
      </c>
      <c r="B69">
        <v>51.47</v>
      </c>
      <c r="C69">
        <v>57</v>
      </c>
      <c r="D69">
        <v>50.52</v>
      </c>
      <c r="E69">
        <v>55.51</v>
      </c>
      <c r="F69">
        <v>12763500</v>
      </c>
      <c r="G69">
        <v>47.08</v>
      </c>
      <c r="H69" s="6">
        <f t="shared" si="1"/>
        <v>9.4883720930232521E-2</v>
      </c>
      <c r="I69">
        <v>7.7199999999999991E-2</v>
      </c>
    </row>
    <row r="70" spans="1:9" x14ac:dyDescent="0.25">
      <c r="A70" s="1">
        <v>40028</v>
      </c>
      <c r="B70">
        <v>55.96</v>
      </c>
      <c r="C70">
        <v>56</v>
      </c>
      <c r="D70">
        <v>51.14</v>
      </c>
      <c r="E70">
        <v>54.11</v>
      </c>
      <c r="F70">
        <v>13376900</v>
      </c>
      <c r="G70">
        <v>45.89</v>
      </c>
      <c r="H70" s="6">
        <f t="shared" si="1"/>
        <v>-2.5276125743415416E-2</v>
      </c>
      <c r="I70">
        <v>3.3300000000000003E-2</v>
      </c>
    </row>
    <row r="71" spans="1:9" x14ac:dyDescent="0.25">
      <c r="A71" s="1">
        <v>40057</v>
      </c>
      <c r="B71">
        <v>53.85</v>
      </c>
      <c r="C71">
        <v>58.66</v>
      </c>
      <c r="D71">
        <v>52.52</v>
      </c>
      <c r="E71">
        <v>57.92</v>
      </c>
      <c r="F71">
        <v>13710200</v>
      </c>
      <c r="G71">
        <v>49.12</v>
      </c>
      <c r="H71" s="6">
        <f t="shared" si="1"/>
        <v>7.0385704946611394E-2</v>
      </c>
      <c r="I71">
        <v>4.0800000000000003E-2</v>
      </c>
    </row>
    <row r="72" spans="1:9" x14ac:dyDescent="0.25">
      <c r="A72" s="1">
        <v>40087</v>
      </c>
      <c r="B72">
        <v>57.63</v>
      </c>
      <c r="C72">
        <v>59.98</v>
      </c>
      <c r="D72">
        <v>56.02</v>
      </c>
      <c r="E72">
        <v>58</v>
      </c>
      <c r="F72">
        <v>13089500</v>
      </c>
      <c r="G72">
        <v>49.57</v>
      </c>
      <c r="H72" s="6">
        <f t="shared" si="1"/>
        <v>9.1612377850163445E-3</v>
      </c>
      <c r="I72">
        <v>-2.5899999999999999E-2</v>
      </c>
    </row>
    <row r="73" spans="1:9" x14ac:dyDescent="0.25">
      <c r="A73" s="1">
        <v>40119</v>
      </c>
      <c r="B73">
        <v>58.39</v>
      </c>
      <c r="C73">
        <v>63.48</v>
      </c>
      <c r="D73">
        <v>58</v>
      </c>
      <c r="E73">
        <v>62.35</v>
      </c>
      <c r="F73">
        <v>12742300</v>
      </c>
      <c r="G73">
        <v>53.28</v>
      </c>
      <c r="H73" s="6">
        <f t="shared" si="1"/>
        <v>7.4843655436756112E-2</v>
      </c>
      <c r="I73">
        <v>5.5599999999999997E-2</v>
      </c>
    </row>
    <row r="74" spans="1:9" x14ac:dyDescent="0.25">
      <c r="A74" s="1">
        <v>40148</v>
      </c>
      <c r="B74">
        <v>62.61</v>
      </c>
      <c r="C74">
        <v>63.39</v>
      </c>
      <c r="D74">
        <v>60.41</v>
      </c>
      <c r="E74">
        <v>60.63</v>
      </c>
      <c r="F74">
        <v>9546600</v>
      </c>
      <c r="G74">
        <v>51.81</v>
      </c>
      <c r="H74" s="6">
        <f t="shared" si="1"/>
        <v>-2.7590090090090068E-2</v>
      </c>
      <c r="I74">
        <v>2.75E-2</v>
      </c>
    </row>
    <row r="75" spans="1:9" x14ac:dyDescent="0.25">
      <c r="A75" s="1">
        <v>40182</v>
      </c>
      <c r="B75">
        <v>61.11</v>
      </c>
      <c r="C75">
        <v>63.31</v>
      </c>
      <c r="D75">
        <v>59.01</v>
      </c>
      <c r="E75">
        <v>61.55</v>
      </c>
      <c r="F75">
        <v>14286100</v>
      </c>
      <c r="G75">
        <v>52.98</v>
      </c>
      <c r="H75" s="6">
        <f t="shared" si="1"/>
        <v>2.2582513028372796E-2</v>
      </c>
      <c r="I75">
        <v>-3.3599999999999998E-2</v>
      </c>
    </row>
    <row r="76" spans="1:9" x14ac:dyDescent="0.25">
      <c r="A76" s="1">
        <v>40210</v>
      </c>
      <c r="B76">
        <v>61.85</v>
      </c>
      <c r="C76">
        <v>63.96</v>
      </c>
      <c r="D76">
        <v>60.43</v>
      </c>
      <c r="E76">
        <v>63.28</v>
      </c>
      <c r="F76">
        <v>13272200</v>
      </c>
      <c r="G76">
        <v>54.47</v>
      </c>
      <c r="H76" s="6">
        <f t="shared" si="1"/>
        <v>2.8123820309550813E-2</v>
      </c>
      <c r="I76">
        <v>3.4000000000000002E-2</v>
      </c>
    </row>
    <row r="77" spans="1:9" x14ac:dyDescent="0.25">
      <c r="A77" s="1">
        <v>40238</v>
      </c>
      <c r="B77">
        <v>63.46</v>
      </c>
      <c r="C77">
        <v>64.58</v>
      </c>
      <c r="D77">
        <v>62.51</v>
      </c>
      <c r="E77">
        <v>63.27</v>
      </c>
      <c r="F77">
        <v>9790900</v>
      </c>
      <c r="G77">
        <v>54.46</v>
      </c>
      <c r="H77" s="6">
        <f t="shared" si="1"/>
        <v>-1.8358729575909696E-4</v>
      </c>
      <c r="I77">
        <v>6.3099999999999989E-2</v>
      </c>
    </row>
    <row r="78" spans="1:9" x14ac:dyDescent="0.25">
      <c r="A78" s="1">
        <v>40269</v>
      </c>
      <c r="B78">
        <v>63.47</v>
      </c>
      <c r="C78">
        <v>64</v>
      </c>
      <c r="D78">
        <v>60.83</v>
      </c>
      <c r="E78">
        <v>62.16</v>
      </c>
      <c r="F78">
        <v>12157300</v>
      </c>
      <c r="G78">
        <v>53.91</v>
      </c>
      <c r="H78" s="6">
        <f t="shared" si="1"/>
        <v>-1.0099155343371359E-2</v>
      </c>
      <c r="I78">
        <v>0.02</v>
      </c>
    </row>
    <row r="79" spans="1:9" x14ac:dyDescent="0.25">
      <c r="A79" s="1">
        <v>40301</v>
      </c>
      <c r="B79">
        <v>62.42</v>
      </c>
      <c r="C79">
        <v>63.95</v>
      </c>
      <c r="D79">
        <v>39.369999999999997</v>
      </c>
      <c r="E79">
        <v>61.09</v>
      </c>
      <c r="F79">
        <v>16739400</v>
      </c>
      <c r="G79">
        <v>52.99</v>
      </c>
      <c r="H79" s="6">
        <f t="shared" si="1"/>
        <v>-1.7065479502875062E-2</v>
      </c>
      <c r="I79">
        <v>-7.8899999999999998E-2</v>
      </c>
    </row>
    <row r="80" spans="1:9" x14ac:dyDescent="0.25">
      <c r="A80" s="1">
        <v>40330</v>
      </c>
      <c r="B80">
        <v>60.89</v>
      </c>
      <c r="C80">
        <v>62.6</v>
      </c>
      <c r="D80">
        <v>59.57</v>
      </c>
      <c r="E80">
        <v>59.98</v>
      </c>
      <c r="F80">
        <v>16423000</v>
      </c>
      <c r="G80">
        <v>52.02</v>
      </c>
      <c r="H80" s="6">
        <f t="shared" si="1"/>
        <v>-1.8305340630307584E-2</v>
      </c>
      <c r="I80">
        <v>-5.5599999999999997E-2</v>
      </c>
    </row>
    <row r="81" spans="1:9" x14ac:dyDescent="0.25">
      <c r="A81" s="1">
        <v>40360</v>
      </c>
      <c r="B81">
        <v>59.84</v>
      </c>
      <c r="C81">
        <v>63.36</v>
      </c>
      <c r="D81">
        <v>58.92</v>
      </c>
      <c r="E81">
        <v>61.16</v>
      </c>
      <c r="F81">
        <v>12717800</v>
      </c>
      <c r="G81">
        <v>53.46</v>
      </c>
      <c r="H81" s="6">
        <f t="shared" si="1"/>
        <v>2.7681660899653935E-2</v>
      </c>
      <c r="I81">
        <v>6.93E-2</v>
      </c>
    </row>
    <row r="82" spans="1:9" x14ac:dyDescent="0.25">
      <c r="A82" s="1">
        <v>40392</v>
      </c>
      <c r="B82">
        <v>61.95</v>
      </c>
      <c r="C82">
        <v>62.09</v>
      </c>
      <c r="D82">
        <v>59.17</v>
      </c>
      <c r="E82">
        <v>59.67</v>
      </c>
      <c r="F82">
        <v>12769500</v>
      </c>
      <c r="G82">
        <v>52.16</v>
      </c>
      <c r="H82" s="6">
        <f t="shared" si="1"/>
        <v>-2.4317246539468842E-2</v>
      </c>
      <c r="I82">
        <v>-4.7699999999999992E-2</v>
      </c>
    </row>
    <row r="83" spans="1:9" x14ac:dyDescent="0.25">
      <c r="A83" s="1">
        <v>40422</v>
      </c>
      <c r="B83">
        <v>59.9</v>
      </c>
      <c r="C83">
        <v>62</v>
      </c>
      <c r="D83">
        <v>59.53</v>
      </c>
      <c r="E83">
        <v>59.97</v>
      </c>
      <c r="F83">
        <v>10865000</v>
      </c>
      <c r="G83">
        <v>52.42</v>
      </c>
      <c r="H83" s="6">
        <f t="shared" si="1"/>
        <v>4.9846625766872153E-3</v>
      </c>
      <c r="I83">
        <v>9.5399999999999985E-2</v>
      </c>
    </row>
    <row r="84" spans="1:9" x14ac:dyDescent="0.25">
      <c r="A84" s="1">
        <v>40452</v>
      </c>
      <c r="B84">
        <v>60.09</v>
      </c>
      <c r="C84">
        <v>63.98</v>
      </c>
      <c r="D84">
        <v>59.68</v>
      </c>
      <c r="E84">
        <v>63.57</v>
      </c>
      <c r="F84">
        <v>12957800</v>
      </c>
      <c r="G84">
        <v>56</v>
      </c>
      <c r="H84" s="6">
        <f t="shared" si="1"/>
        <v>6.8294544067149909E-2</v>
      </c>
      <c r="I84">
        <v>3.8800000000000001E-2</v>
      </c>
    </row>
    <row r="85" spans="1:9" x14ac:dyDescent="0.25">
      <c r="A85" s="1">
        <v>40483</v>
      </c>
      <c r="B85">
        <v>63.88</v>
      </c>
      <c r="C85">
        <v>65</v>
      </c>
      <c r="D85">
        <v>61.02</v>
      </c>
      <c r="E85">
        <v>61.07</v>
      </c>
      <c r="F85">
        <v>10495300</v>
      </c>
      <c r="G85">
        <v>53.79</v>
      </c>
      <c r="H85" s="6">
        <f t="shared" si="1"/>
        <v>-3.946428571428573E-2</v>
      </c>
      <c r="I85">
        <v>6.0000000000000001E-3</v>
      </c>
    </row>
    <row r="86" spans="1:9" x14ac:dyDescent="0.25">
      <c r="A86" s="1">
        <v>40513</v>
      </c>
      <c r="B86">
        <v>61.57</v>
      </c>
      <c r="C86">
        <v>65.38</v>
      </c>
      <c r="D86">
        <v>61.5</v>
      </c>
      <c r="E86">
        <v>64.33</v>
      </c>
      <c r="F86">
        <v>9174400</v>
      </c>
      <c r="G86">
        <v>56.67</v>
      </c>
      <c r="H86" s="6">
        <f t="shared" si="1"/>
        <v>5.3541550474065863E-2</v>
      </c>
      <c r="I86">
        <v>6.8199999999999997E-2</v>
      </c>
    </row>
    <row r="87" spans="1:9" x14ac:dyDescent="0.25">
      <c r="A87" s="1">
        <v>40546</v>
      </c>
      <c r="B87">
        <v>64.39</v>
      </c>
      <c r="C87">
        <v>66.95</v>
      </c>
      <c r="D87">
        <v>63.01</v>
      </c>
      <c r="E87">
        <v>63.13</v>
      </c>
      <c r="F87">
        <v>12328200</v>
      </c>
      <c r="G87">
        <v>56.02</v>
      </c>
      <c r="H87" s="6">
        <f t="shared" si="1"/>
        <v>-1.1469913534497946E-2</v>
      </c>
      <c r="I87">
        <v>1.9900000000000001E-2</v>
      </c>
    </row>
    <row r="88" spans="1:9" x14ac:dyDescent="0.25">
      <c r="A88" s="1">
        <v>40575</v>
      </c>
      <c r="B88">
        <v>63.43</v>
      </c>
      <c r="C88">
        <v>64.97</v>
      </c>
      <c r="D88">
        <v>62.3</v>
      </c>
      <c r="E88">
        <v>63.05</v>
      </c>
      <c r="F88">
        <v>11192300</v>
      </c>
      <c r="G88">
        <v>55.95</v>
      </c>
      <c r="H88" s="6">
        <f t="shared" si="1"/>
        <v>-1.2495537308104298E-3</v>
      </c>
      <c r="I88">
        <v>3.49E-2</v>
      </c>
    </row>
    <row r="89" spans="1:9" x14ac:dyDescent="0.25">
      <c r="A89" s="1">
        <v>40603</v>
      </c>
      <c r="B89">
        <v>63.43</v>
      </c>
      <c r="C89">
        <v>63.65</v>
      </c>
      <c r="D89">
        <v>59.7</v>
      </c>
      <c r="E89">
        <v>61.6</v>
      </c>
      <c r="F89">
        <v>11100000</v>
      </c>
      <c r="G89">
        <v>54.66</v>
      </c>
      <c r="H89" s="6">
        <f t="shared" si="1"/>
        <v>-2.3056300268096627E-2</v>
      </c>
      <c r="I89">
        <v>4.5000000000000005E-3</v>
      </c>
    </row>
    <row r="90" spans="1:9" x14ac:dyDescent="0.25">
      <c r="A90" s="1">
        <v>40634</v>
      </c>
      <c r="B90">
        <v>61.88</v>
      </c>
      <c r="C90">
        <v>65.099999999999994</v>
      </c>
      <c r="D90">
        <v>61.47</v>
      </c>
      <c r="E90">
        <v>64.900000000000006</v>
      </c>
      <c r="F90">
        <v>10289300</v>
      </c>
      <c r="G90">
        <v>58.07</v>
      </c>
      <c r="H90" s="6">
        <f t="shared" si="1"/>
        <v>6.2385656787413174E-2</v>
      </c>
      <c r="I90">
        <v>2.8999999999999998E-2</v>
      </c>
    </row>
    <row r="91" spans="1:9" x14ac:dyDescent="0.25">
      <c r="A91" s="1">
        <v>40665</v>
      </c>
      <c r="B91">
        <v>65.239999999999995</v>
      </c>
      <c r="C91">
        <v>67.72</v>
      </c>
      <c r="D91">
        <v>64.86</v>
      </c>
      <c r="E91">
        <v>67</v>
      </c>
      <c r="F91">
        <v>10412500</v>
      </c>
      <c r="G91">
        <v>59.95</v>
      </c>
      <c r="H91" s="6">
        <f t="shared" si="1"/>
        <v>3.2374720165317762E-2</v>
      </c>
      <c r="I91">
        <v>-1.2699999999999999E-2</v>
      </c>
    </row>
    <row r="92" spans="1:9" x14ac:dyDescent="0.25">
      <c r="A92" s="1">
        <v>40695</v>
      </c>
      <c r="B92">
        <v>66.959999999999994</v>
      </c>
      <c r="C92">
        <v>66.989999999999995</v>
      </c>
      <c r="D92">
        <v>62.36</v>
      </c>
      <c r="E92">
        <v>63.57</v>
      </c>
      <c r="F92">
        <v>10245800</v>
      </c>
      <c r="G92">
        <v>56.88</v>
      </c>
      <c r="H92" s="6">
        <f t="shared" si="1"/>
        <v>-5.1209341117597999E-2</v>
      </c>
      <c r="I92">
        <v>-1.7500000000000002E-2</v>
      </c>
    </row>
    <row r="93" spans="1:9" x14ac:dyDescent="0.25">
      <c r="A93" s="1">
        <v>40725</v>
      </c>
      <c r="B93">
        <v>63.47</v>
      </c>
      <c r="C93">
        <v>65.14</v>
      </c>
      <c r="D93">
        <v>61.49</v>
      </c>
      <c r="E93">
        <v>61.49</v>
      </c>
      <c r="F93">
        <v>10834000</v>
      </c>
      <c r="G93">
        <v>55.47</v>
      </c>
      <c r="H93" s="6">
        <f t="shared" si="1"/>
        <v>-2.4789029535865044E-2</v>
      </c>
      <c r="I93">
        <v>-2.3599999999999999E-2</v>
      </c>
    </row>
    <row r="94" spans="1:9" x14ac:dyDescent="0.25">
      <c r="A94" s="1">
        <v>40756</v>
      </c>
      <c r="B94">
        <v>62.16</v>
      </c>
      <c r="C94">
        <v>63.95</v>
      </c>
      <c r="D94">
        <v>57.56</v>
      </c>
      <c r="E94">
        <v>63.68</v>
      </c>
      <c r="F94">
        <v>15413400</v>
      </c>
      <c r="G94">
        <v>57.44</v>
      </c>
      <c r="H94" s="6">
        <f t="shared" si="1"/>
        <v>3.5514692626645014E-2</v>
      </c>
      <c r="I94">
        <v>-5.9900000000000002E-2</v>
      </c>
    </row>
    <row r="95" spans="1:9" x14ac:dyDescent="0.25">
      <c r="A95" s="1">
        <v>40787</v>
      </c>
      <c r="B95">
        <v>63.62</v>
      </c>
      <c r="C95">
        <v>64.7</v>
      </c>
      <c r="D95">
        <v>60.3</v>
      </c>
      <c r="E95">
        <v>63.18</v>
      </c>
      <c r="F95">
        <v>11717100</v>
      </c>
      <c r="G95">
        <v>56.99</v>
      </c>
      <c r="H95" s="6">
        <f t="shared" si="1"/>
        <v>-7.8342618384400382E-3</v>
      </c>
      <c r="I95">
        <v>-7.5899999999999995E-2</v>
      </c>
    </row>
    <row r="96" spans="1:9" x14ac:dyDescent="0.25">
      <c r="A96" s="1">
        <v>40819</v>
      </c>
      <c r="B96">
        <v>63.69</v>
      </c>
      <c r="C96">
        <v>66.3</v>
      </c>
      <c r="D96">
        <v>61.78</v>
      </c>
      <c r="E96">
        <v>63.99</v>
      </c>
      <c r="F96">
        <v>10255200</v>
      </c>
      <c r="G96">
        <v>58.19</v>
      </c>
      <c r="H96" s="6">
        <f t="shared" si="1"/>
        <v>2.1056325671170304E-2</v>
      </c>
      <c r="I96">
        <v>0.11349999999999999</v>
      </c>
    </row>
    <row r="97" spans="1:9" x14ac:dyDescent="0.25">
      <c r="A97" s="1">
        <v>40848</v>
      </c>
      <c r="B97">
        <v>63.37</v>
      </c>
      <c r="C97">
        <v>64.59</v>
      </c>
      <c r="D97">
        <v>61</v>
      </c>
      <c r="E97">
        <v>64.569999999999993</v>
      </c>
      <c r="F97">
        <v>9141000</v>
      </c>
      <c r="G97">
        <v>58.72</v>
      </c>
      <c r="H97" s="6">
        <f t="shared" si="1"/>
        <v>9.1080941742567659E-3</v>
      </c>
      <c r="I97">
        <v>-2.8000000000000004E-3</v>
      </c>
    </row>
    <row r="98" spans="1:9" x14ac:dyDescent="0.25">
      <c r="A98" s="1">
        <v>40878</v>
      </c>
      <c r="B98">
        <v>64.58</v>
      </c>
      <c r="C98">
        <v>66.98</v>
      </c>
      <c r="D98">
        <v>63.87</v>
      </c>
      <c r="E98">
        <v>66.709999999999994</v>
      </c>
      <c r="F98">
        <v>8830700</v>
      </c>
      <c r="G98">
        <v>60.67</v>
      </c>
      <c r="H98" s="6">
        <f t="shared" si="1"/>
        <v>3.320844686648506E-2</v>
      </c>
      <c r="I98">
        <v>7.4000000000000003E-3</v>
      </c>
    </row>
    <row r="99" spans="1:9" x14ac:dyDescent="0.25">
      <c r="A99" s="1">
        <v>40911</v>
      </c>
      <c r="B99">
        <v>66.3</v>
      </c>
      <c r="C99">
        <v>67</v>
      </c>
      <c r="D99">
        <v>62.7</v>
      </c>
      <c r="E99">
        <v>63.04</v>
      </c>
      <c r="F99">
        <v>14902600</v>
      </c>
      <c r="G99">
        <v>57.79</v>
      </c>
      <c r="H99" s="6">
        <f t="shared" si="1"/>
        <v>-4.7469919235206895E-2</v>
      </c>
      <c r="I99">
        <v>5.0499999999999996E-2</v>
      </c>
    </row>
    <row r="100" spans="1:9" x14ac:dyDescent="0.25">
      <c r="A100" s="1">
        <v>40940</v>
      </c>
      <c r="B100">
        <v>63.42</v>
      </c>
      <c r="C100">
        <v>67.77</v>
      </c>
      <c r="D100">
        <v>62.56</v>
      </c>
      <c r="E100">
        <v>67.62</v>
      </c>
      <c r="F100">
        <v>12492300</v>
      </c>
      <c r="G100">
        <v>61.99</v>
      </c>
      <c r="H100" s="6">
        <f t="shared" si="1"/>
        <v>7.2676933725558099E-2</v>
      </c>
      <c r="I100">
        <v>4.4199999999999996E-2</v>
      </c>
    </row>
    <row r="101" spans="1:9" x14ac:dyDescent="0.25">
      <c r="A101" s="1">
        <v>40969</v>
      </c>
      <c r="B101">
        <v>67.44</v>
      </c>
      <c r="C101">
        <v>67.95</v>
      </c>
      <c r="D101">
        <v>66.2</v>
      </c>
      <c r="E101">
        <v>67.209999999999994</v>
      </c>
      <c r="F101">
        <v>8417200</v>
      </c>
      <c r="G101">
        <v>61.61</v>
      </c>
      <c r="H101" s="6">
        <f t="shared" si="1"/>
        <v>-6.130020971124416E-3</v>
      </c>
      <c r="I101">
        <v>3.1099999999999999E-2</v>
      </c>
    </row>
    <row r="102" spans="1:9" x14ac:dyDescent="0.25">
      <c r="A102" s="1">
        <v>41001</v>
      </c>
      <c r="B102">
        <v>67.430000000000007</v>
      </c>
      <c r="C102">
        <v>67.92</v>
      </c>
      <c r="D102">
        <v>63.29</v>
      </c>
      <c r="E102">
        <v>63.64</v>
      </c>
      <c r="F102">
        <v>13983900</v>
      </c>
      <c r="G102">
        <v>58.83</v>
      </c>
      <c r="H102" s="6">
        <f t="shared" si="1"/>
        <v>-4.5122545041389406E-2</v>
      </c>
      <c r="I102">
        <v>-8.5000000000000006E-3</v>
      </c>
    </row>
    <row r="103" spans="1:9" x14ac:dyDescent="0.25">
      <c r="A103" s="1">
        <v>41030</v>
      </c>
      <c r="B103">
        <v>63.34</v>
      </c>
      <c r="C103">
        <v>64.81</v>
      </c>
      <c r="D103">
        <v>61.98</v>
      </c>
      <c r="E103">
        <v>62.29</v>
      </c>
      <c r="F103">
        <v>10879000</v>
      </c>
      <c r="G103">
        <v>57.58</v>
      </c>
      <c r="H103" s="6">
        <f t="shared" si="1"/>
        <v>-2.1247662757096719E-2</v>
      </c>
      <c r="I103">
        <v>-6.1900000000000004E-2</v>
      </c>
    </row>
    <row r="104" spans="1:9" x14ac:dyDescent="0.25">
      <c r="A104" s="1">
        <v>41061</v>
      </c>
      <c r="B104">
        <v>61.76</v>
      </c>
      <c r="C104">
        <v>63.67</v>
      </c>
      <c r="D104">
        <v>59.07</v>
      </c>
      <c r="E104">
        <v>61.25</v>
      </c>
      <c r="F104">
        <v>12687300</v>
      </c>
      <c r="G104">
        <v>56.62</v>
      </c>
      <c r="H104" s="6">
        <f t="shared" si="1"/>
        <v>-1.6672455713789527E-2</v>
      </c>
      <c r="I104">
        <v>3.8900000000000004E-2</v>
      </c>
    </row>
    <row r="105" spans="1:9" x14ac:dyDescent="0.25">
      <c r="A105" s="1">
        <v>41092</v>
      </c>
      <c r="B105">
        <v>61.04</v>
      </c>
      <c r="C105">
        <v>65.75</v>
      </c>
      <c r="D105">
        <v>60.78</v>
      </c>
      <c r="E105">
        <v>64.540000000000006</v>
      </c>
      <c r="F105">
        <v>16011500</v>
      </c>
      <c r="G105">
        <v>60.18</v>
      </c>
      <c r="H105" s="6">
        <f t="shared" si="1"/>
        <v>6.2875309078064337E-2</v>
      </c>
      <c r="I105">
        <v>7.9000000000000008E-3</v>
      </c>
    </row>
    <row r="106" spans="1:9" x14ac:dyDescent="0.25">
      <c r="A106" s="1">
        <v>41122</v>
      </c>
      <c r="B106">
        <v>64.87</v>
      </c>
      <c r="C106">
        <v>67.45</v>
      </c>
      <c r="D106">
        <v>63.24</v>
      </c>
      <c r="E106">
        <v>67.19</v>
      </c>
      <c r="F106">
        <v>9360000</v>
      </c>
      <c r="G106">
        <v>62.65</v>
      </c>
      <c r="H106" s="6">
        <f t="shared" si="1"/>
        <v>4.1043536058491176E-2</v>
      </c>
      <c r="I106">
        <v>2.5499999999999998E-2</v>
      </c>
    </row>
    <row r="107" spans="1:9" x14ac:dyDescent="0.25">
      <c r="A107" s="1">
        <v>41156</v>
      </c>
      <c r="B107">
        <v>67.22</v>
      </c>
      <c r="C107">
        <v>69.97</v>
      </c>
      <c r="D107">
        <v>67.010000000000005</v>
      </c>
      <c r="E107">
        <v>69.36</v>
      </c>
      <c r="F107">
        <v>10586900</v>
      </c>
      <c r="G107">
        <v>64.680000000000007</v>
      </c>
      <c r="H107" s="6">
        <f t="shared" si="1"/>
        <v>3.2402234636871641E-2</v>
      </c>
      <c r="I107">
        <v>2.7300000000000001E-2</v>
      </c>
    </row>
    <row r="108" spans="1:9" x14ac:dyDescent="0.25">
      <c r="A108" s="1">
        <v>41183</v>
      </c>
      <c r="B108">
        <v>69.33</v>
      </c>
      <c r="C108">
        <v>70.83</v>
      </c>
      <c r="D108">
        <v>67.260000000000005</v>
      </c>
      <c r="E108">
        <v>69.239999999999995</v>
      </c>
      <c r="F108">
        <v>9772900</v>
      </c>
      <c r="G108">
        <v>65.09</v>
      </c>
      <c r="H108" s="6">
        <f t="shared" si="1"/>
        <v>6.3388991960419997E-3</v>
      </c>
      <c r="I108">
        <v>-1.7600000000000001E-2</v>
      </c>
    </row>
    <row r="109" spans="1:9" x14ac:dyDescent="0.25">
      <c r="A109" s="1">
        <v>41214</v>
      </c>
      <c r="B109">
        <v>69.16</v>
      </c>
      <c r="C109">
        <v>69.89</v>
      </c>
      <c r="D109">
        <v>65.83</v>
      </c>
      <c r="E109">
        <v>69.83</v>
      </c>
      <c r="F109">
        <v>8325000</v>
      </c>
      <c r="G109">
        <v>65.650000000000006</v>
      </c>
      <c r="H109" s="6">
        <f t="shared" si="1"/>
        <v>8.6034721155323745E-3</v>
      </c>
      <c r="I109">
        <v>7.8000000000000005E-3</v>
      </c>
    </row>
    <row r="110" spans="1:9" x14ac:dyDescent="0.25">
      <c r="A110" s="1">
        <v>41246</v>
      </c>
      <c r="B110">
        <v>69.84</v>
      </c>
      <c r="C110">
        <v>70.989999999999995</v>
      </c>
      <c r="D110">
        <v>66.83</v>
      </c>
      <c r="E110">
        <v>67.89</v>
      </c>
      <c r="F110">
        <v>9531300</v>
      </c>
      <c r="G110">
        <v>63.83</v>
      </c>
      <c r="H110" s="6">
        <f t="shared" si="1"/>
        <v>-2.7722772277227834E-2</v>
      </c>
      <c r="I110">
        <v>1.18E-2</v>
      </c>
    </row>
    <row r="111" spans="1:9" x14ac:dyDescent="0.25">
      <c r="A111" s="1">
        <v>41276</v>
      </c>
      <c r="B111">
        <v>68.650000000000006</v>
      </c>
      <c r="C111">
        <v>75.48</v>
      </c>
      <c r="D111">
        <v>68.349999999999994</v>
      </c>
      <c r="E111">
        <v>75.16</v>
      </c>
      <c r="F111">
        <v>11153400</v>
      </c>
      <c r="G111">
        <v>71.23</v>
      </c>
      <c r="H111" s="6">
        <f t="shared" si="1"/>
        <v>0.11593294689017712</v>
      </c>
      <c r="I111">
        <v>5.57E-2</v>
      </c>
    </row>
    <row r="112" spans="1:9" x14ac:dyDescent="0.25">
      <c r="A112" s="1">
        <v>41306</v>
      </c>
      <c r="B112">
        <v>75.3</v>
      </c>
      <c r="C112">
        <v>77.77</v>
      </c>
      <c r="D112">
        <v>74.95</v>
      </c>
      <c r="E112">
        <v>76.180000000000007</v>
      </c>
      <c r="F112">
        <v>10651100</v>
      </c>
      <c r="G112">
        <v>72.2</v>
      </c>
      <c r="H112" s="6">
        <f t="shared" si="1"/>
        <v>1.3617857644251E-2</v>
      </c>
      <c r="I112">
        <v>1.29E-2</v>
      </c>
    </row>
    <row r="113" spans="1:9" x14ac:dyDescent="0.25">
      <c r="A113" s="1">
        <v>41334</v>
      </c>
      <c r="B113">
        <v>75.7</v>
      </c>
      <c r="C113">
        <v>77.819999999999993</v>
      </c>
      <c r="D113">
        <v>75.56</v>
      </c>
      <c r="E113">
        <v>77.06</v>
      </c>
      <c r="F113">
        <v>8127400</v>
      </c>
      <c r="G113">
        <v>73.03</v>
      </c>
      <c r="H113" s="6">
        <f t="shared" si="1"/>
        <v>1.1495844875346236E-2</v>
      </c>
      <c r="I113">
        <v>4.0300000000000002E-2</v>
      </c>
    </row>
    <row r="114" spans="1:9" x14ac:dyDescent="0.25">
      <c r="A114" s="1">
        <v>41365</v>
      </c>
      <c r="B114">
        <v>76.849999999999994</v>
      </c>
      <c r="C114">
        <v>82.54</v>
      </c>
      <c r="D114">
        <v>76.349999999999994</v>
      </c>
      <c r="E114">
        <v>76.77</v>
      </c>
      <c r="F114">
        <v>10781700</v>
      </c>
      <c r="G114">
        <v>73.290000000000006</v>
      </c>
      <c r="H114" s="6">
        <f t="shared" si="1"/>
        <v>3.560180747638027E-3</v>
      </c>
      <c r="I114">
        <v>1.5600000000000001E-2</v>
      </c>
    </row>
    <row r="115" spans="1:9" x14ac:dyDescent="0.25">
      <c r="A115" s="1">
        <v>41395</v>
      </c>
      <c r="B115">
        <v>76.83</v>
      </c>
      <c r="C115">
        <v>82.35</v>
      </c>
      <c r="D115">
        <v>76.72</v>
      </c>
      <c r="E115">
        <v>76.760000000000005</v>
      </c>
      <c r="F115">
        <v>10643000</v>
      </c>
      <c r="G115">
        <v>73.28</v>
      </c>
      <c r="H115" s="6">
        <f t="shared" si="1"/>
        <v>-1.3644426251883089E-4</v>
      </c>
      <c r="I115">
        <v>2.7999999999999997E-2</v>
      </c>
    </row>
    <row r="116" spans="1:9" x14ac:dyDescent="0.25">
      <c r="A116" s="1">
        <v>41428</v>
      </c>
      <c r="B116">
        <v>76.87</v>
      </c>
      <c r="C116">
        <v>79.47</v>
      </c>
      <c r="D116">
        <v>75.099999999999994</v>
      </c>
      <c r="E116">
        <v>76.989999999999995</v>
      </c>
      <c r="F116">
        <v>10345500</v>
      </c>
      <c r="G116">
        <v>73.5</v>
      </c>
      <c r="H116" s="6">
        <f t="shared" si="1"/>
        <v>3.0021834061135216E-3</v>
      </c>
      <c r="I116">
        <v>-1.2E-2</v>
      </c>
    </row>
    <row r="117" spans="1:9" x14ac:dyDescent="0.25">
      <c r="A117" s="1">
        <v>41456</v>
      </c>
      <c r="B117">
        <v>77.02</v>
      </c>
      <c r="C117">
        <v>81.64</v>
      </c>
      <c r="D117">
        <v>77</v>
      </c>
      <c r="E117">
        <v>80.3</v>
      </c>
      <c r="F117">
        <v>8412800</v>
      </c>
      <c r="G117">
        <v>77.239999999999995</v>
      </c>
      <c r="H117" s="6">
        <f t="shared" si="1"/>
        <v>5.0884353741496531E-2</v>
      </c>
      <c r="I117">
        <v>5.6500000000000002E-2</v>
      </c>
    </row>
    <row r="118" spans="1:9" x14ac:dyDescent="0.25">
      <c r="A118" s="1">
        <v>41487</v>
      </c>
      <c r="B118">
        <v>81.62</v>
      </c>
      <c r="C118">
        <v>82.4</v>
      </c>
      <c r="D118">
        <v>73.61</v>
      </c>
      <c r="E118">
        <v>77.89</v>
      </c>
      <c r="F118">
        <v>7035600</v>
      </c>
      <c r="G118">
        <v>74.92</v>
      </c>
      <c r="H118" s="6">
        <f t="shared" si="1"/>
        <v>-3.0036250647332903E-2</v>
      </c>
      <c r="I118">
        <v>-2.7099999999999999E-2</v>
      </c>
    </row>
    <row r="119" spans="1:9" x14ac:dyDescent="0.25">
      <c r="A119" s="1">
        <v>41520</v>
      </c>
      <c r="B119">
        <v>78.27</v>
      </c>
      <c r="C119">
        <v>80.53</v>
      </c>
      <c r="D119">
        <v>75.349999999999994</v>
      </c>
      <c r="E119">
        <v>75.59</v>
      </c>
      <c r="F119">
        <v>8200800</v>
      </c>
      <c r="G119">
        <v>72.709999999999994</v>
      </c>
      <c r="H119" s="6">
        <f t="shared" si="1"/>
        <v>-2.9498131340096208E-2</v>
      </c>
      <c r="I119">
        <v>3.7699999999999997E-2</v>
      </c>
    </row>
    <row r="120" spans="1:9" x14ac:dyDescent="0.25">
      <c r="A120" s="1">
        <v>41548</v>
      </c>
      <c r="B120">
        <v>75.52</v>
      </c>
      <c r="C120">
        <v>82.62</v>
      </c>
      <c r="D120">
        <v>75.2</v>
      </c>
      <c r="E120">
        <v>80.75</v>
      </c>
      <c r="F120">
        <v>8511200</v>
      </c>
      <c r="G120">
        <v>78.28</v>
      </c>
      <c r="H120" s="6">
        <f t="shared" si="1"/>
        <v>7.6605693852290033E-2</v>
      </c>
      <c r="I120">
        <v>4.1799999999999997E-2</v>
      </c>
    </row>
    <row r="121" spans="1:9" x14ac:dyDescent="0.25">
      <c r="A121" s="1">
        <v>41579</v>
      </c>
      <c r="B121">
        <v>80.680000000000007</v>
      </c>
      <c r="C121">
        <v>85.82</v>
      </c>
      <c r="D121">
        <v>80.64</v>
      </c>
      <c r="E121">
        <v>84.22</v>
      </c>
      <c r="F121">
        <v>7811400</v>
      </c>
      <c r="G121">
        <v>81.64</v>
      </c>
      <c r="H121" s="6">
        <f t="shared" si="1"/>
        <v>4.2922841083290746E-2</v>
      </c>
      <c r="I121">
        <v>3.1200000000000002E-2</v>
      </c>
    </row>
    <row r="122" spans="1:9" x14ac:dyDescent="0.25">
      <c r="A122" s="1">
        <v>41610</v>
      </c>
      <c r="B122">
        <v>84.04</v>
      </c>
      <c r="C122">
        <v>84.94</v>
      </c>
      <c r="D122">
        <v>80.48</v>
      </c>
      <c r="E122">
        <v>81.41</v>
      </c>
      <c r="F122">
        <v>7996200</v>
      </c>
      <c r="G122">
        <v>78.92</v>
      </c>
      <c r="H122" s="6">
        <f t="shared" si="1"/>
        <v>-3.3317001469867699E-2</v>
      </c>
      <c r="I122">
        <v>2.81E-2</v>
      </c>
    </row>
    <row r="123" spans="1:9" x14ac:dyDescent="0.25">
      <c r="A123" s="1">
        <v>41641</v>
      </c>
      <c r="B123">
        <v>81.33</v>
      </c>
      <c r="C123">
        <v>81.7</v>
      </c>
      <c r="D123">
        <v>75.260000000000005</v>
      </c>
      <c r="E123">
        <v>76.62</v>
      </c>
      <c r="F123">
        <v>11260300</v>
      </c>
      <c r="G123">
        <v>74.84</v>
      </c>
      <c r="H123" s="6">
        <f t="shared" si="1"/>
        <v>-5.1697921946274684E-2</v>
      </c>
      <c r="I123">
        <v>-3.32E-2</v>
      </c>
    </row>
    <row r="124" spans="1:9" x14ac:dyDescent="0.25">
      <c r="A124" s="1">
        <v>41673</v>
      </c>
      <c r="B124">
        <v>76.69</v>
      </c>
      <c r="C124">
        <v>79.75</v>
      </c>
      <c r="D124">
        <v>75.400000000000006</v>
      </c>
      <c r="E124">
        <v>78.66</v>
      </c>
      <c r="F124">
        <v>9895700</v>
      </c>
      <c r="G124">
        <v>76.83</v>
      </c>
      <c r="H124" s="6">
        <f t="shared" si="1"/>
        <v>2.6590058792089723E-2</v>
      </c>
      <c r="I124">
        <v>4.6500000000000007E-2</v>
      </c>
    </row>
    <row r="125" spans="1:9" x14ac:dyDescent="0.25">
      <c r="A125" s="1">
        <v>41701</v>
      </c>
      <c r="B125">
        <v>78.260000000000005</v>
      </c>
      <c r="C125">
        <v>80.83</v>
      </c>
      <c r="D125">
        <v>77.349999999999994</v>
      </c>
      <c r="E125">
        <v>80.599999999999994</v>
      </c>
      <c r="F125">
        <v>9342600</v>
      </c>
      <c r="G125">
        <v>78.72</v>
      </c>
      <c r="H125" s="6">
        <f t="shared" si="1"/>
        <v>2.4599765716516994E-2</v>
      </c>
      <c r="I125">
        <v>4.3E-3</v>
      </c>
    </row>
    <row r="126" spans="1:9" x14ac:dyDescent="0.25">
      <c r="A126" s="1">
        <v>41730</v>
      </c>
      <c r="B126">
        <v>80.599999999999994</v>
      </c>
      <c r="C126">
        <v>82.98</v>
      </c>
      <c r="D126">
        <v>79.38</v>
      </c>
      <c r="E126">
        <v>82.55</v>
      </c>
      <c r="F126">
        <v>9346200</v>
      </c>
      <c r="G126">
        <v>81.27</v>
      </c>
      <c r="H126" s="6">
        <f t="shared" ref="H126:H128" si="2">(G126-G125)/G125</f>
        <v>3.2393292682926796E-2</v>
      </c>
      <c r="I126">
        <v>-1.9E-3</v>
      </c>
    </row>
    <row r="127" spans="1:9" x14ac:dyDescent="0.25">
      <c r="A127" s="1">
        <v>41760</v>
      </c>
      <c r="B127">
        <v>82.39</v>
      </c>
      <c r="C127">
        <v>82.8</v>
      </c>
      <c r="D127">
        <v>79.540000000000006</v>
      </c>
      <c r="E127">
        <v>80.790000000000006</v>
      </c>
      <c r="F127">
        <v>6730800</v>
      </c>
      <c r="G127">
        <v>79.540000000000006</v>
      </c>
      <c r="H127" s="6">
        <f t="shared" si="2"/>
        <v>-2.1287067798695582E-2</v>
      </c>
      <c r="I127">
        <v>2.06E-2</v>
      </c>
    </row>
    <row r="128" spans="1:9" x14ac:dyDescent="0.25">
      <c r="A128" s="1">
        <v>41792</v>
      </c>
      <c r="B128">
        <v>80.66</v>
      </c>
      <c r="C128">
        <v>80.67</v>
      </c>
      <c r="D128">
        <v>78.430000000000007</v>
      </c>
      <c r="E128">
        <v>78.59</v>
      </c>
      <c r="F128">
        <v>8008000</v>
      </c>
      <c r="G128">
        <v>77.37</v>
      </c>
      <c r="H128" s="6">
        <f t="shared" si="2"/>
        <v>-2.7281870756851918E-2</v>
      </c>
      <c r="I128">
        <v>2.6099999999999998E-2</v>
      </c>
    </row>
  </sheetData>
  <sortState ref="A2:G134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8"/>
  <sheetViews>
    <sheetView showGridLines="0" topLeftCell="D1" workbookViewId="0">
      <selection activeCell="K8" sqref="K8:L8"/>
    </sheetView>
  </sheetViews>
  <sheetFormatPr defaultRowHeight="15" x14ac:dyDescent="0.25"/>
  <cols>
    <col min="1" max="1" width="9.7109375" bestFit="1" customWidth="1"/>
    <col min="13" max="13" width="18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K1" s="12"/>
      <c r="L1" s="12" t="s">
        <v>14</v>
      </c>
      <c r="M1" s="12" t="s">
        <v>15</v>
      </c>
      <c r="N1" s="12" t="s">
        <v>17</v>
      </c>
      <c r="O1" s="12" t="s">
        <v>54</v>
      </c>
    </row>
    <row r="2" spans="1:15" x14ac:dyDescent="0.25">
      <c r="A2" s="1">
        <v>37956</v>
      </c>
      <c r="B2">
        <v>79.5</v>
      </c>
      <c r="C2">
        <v>85.4</v>
      </c>
      <c r="D2">
        <v>79.400000000000006</v>
      </c>
      <c r="E2">
        <v>85.03</v>
      </c>
      <c r="F2">
        <v>2498900</v>
      </c>
      <c r="G2">
        <v>65.17</v>
      </c>
      <c r="K2" s="12" t="s">
        <v>9</v>
      </c>
      <c r="L2" s="12">
        <f>AVERAGE(I3:I122)</f>
        <v>6.2024999999999997E-3</v>
      </c>
      <c r="M2" s="12">
        <f>0.007475</f>
        <v>7.4749999999999999E-3</v>
      </c>
      <c r="N2" s="12">
        <f>0.0012725</f>
        <v>1.2725E-3</v>
      </c>
      <c r="O2" s="171">
        <f>AVERAGE(H3:H122)</f>
        <v>7.8985731782883501E-3</v>
      </c>
    </row>
    <row r="3" spans="1:15" x14ac:dyDescent="0.25">
      <c r="A3" s="1">
        <v>37988</v>
      </c>
      <c r="B3">
        <v>85</v>
      </c>
      <c r="C3">
        <v>86.2</v>
      </c>
      <c r="D3">
        <v>78.41</v>
      </c>
      <c r="E3">
        <v>79.09</v>
      </c>
      <c r="F3">
        <v>3921100</v>
      </c>
      <c r="G3">
        <v>60.62</v>
      </c>
      <c r="H3" s="6">
        <f>(G3-G2)/G2</f>
        <v>-6.9817400644468383E-2</v>
      </c>
      <c r="I3">
        <v>2.1499999999999998E-2</v>
      </c>
      <c r="K3" s="12" t="s">
        <v>16</v>
      </c>
      <c r="L3" s="12">
        <v>4.3518008370340304E-2</v>
      </c>
      <c r="M3" s="12">
        <v>4.3411771338616241E-2</v>
      </c>
      <c r="N3" s="12"/>
      <c r="O3" s="12">
        <f>_xlfn.STDEV.S(H3:H122)</f>
        <v>5.7412521347449799E-2</v>
      </c>
    </row>
    <row r="4" spans="1:15" x14ac:dyDescent="0.25">
      <c r="A4" s="1">
        <v>38019</v>
      </c>
      <c r="B4">
        <v>78.89</v>
      </c>
      <c r="C4">
        <v>81.459999999999994</v>
      </c>
      <c r="D4">
        <v>77.569999999999993</v>
      </c>
      <c r="E4">
        <v>78.02</v>
      </c>
      <c r="F4">
        <v>2981300</v>
      </c>
      <c r="G4">
        <v>60.07</v>
      </c>
      <c r="H4" s="6">
        <f t="shared" ref="H4:H67" si="0">(G4-G3)/G3</f>
        <v>-9.072913229957064E-3</v>
      </c>
      <c r="I4">
        <v>1.3999999999999999E-2</v>
      </c>
    </row>
    <row r="5" spans="1:15" x14ac:dyDescent="0.25">
      <c r="A5" s="1">
        <v>38047</v>
      </c>
      <c r="B5">
        <v>78.47</v>
      </c>
      <c r="C5">
        <v>81.98</v>
      </c>
      <c r="D5">
        <v>74.349999999999994</v>
      </c>
      <c r="E5">
        <v>81.87</v>
      </c>
      <c r="F5">
        <v>3393500</v>
      </c>
      <c r="G5">
        <v>63.03</v>
      </c>
      <c r="H5" s="6">
        <f t="shared" si="0"/>
        <v>4.9275844847677726E-2</v>
      </c>
      <c r="I5">
        <v>-1.32E-2</v>
      </c>
      <c r="K5" t="s">
        <v>46</v>
      </c>
      <c r="L5">
        <f>(N2+L25*(L2))</f>
        <v>7.4749999999999999E-3</v>
      </c>
    </row>
    <row r="6" spans="1:15" x14ac:dyDescent="0.25">
      <c r="A6" s="1">
        <v>38078</v>
      </c>
      <c r="B6">
        <v>81.87</v>
      </c>
      <c r="C6">
        <v>88.7</v>
      </c>
      <c r="D6">
        <v>80.900000000000006</v>
      </c>
      <c r="E6">
        <v>86.48</v>
      </c>
      <c r="F6">
        <v>3000900</v>
      </c>
      <c r="G6">
        <v>66.58</v>
      </c>
      <c r="H6" s="6">
        <f t="shared" si="0"/>
        <v>5.6322386165318053E-2</v>
      </c>
      <c r="I6">
        <v>-1.83E-2</v>
      </c>
    </row>
    <row r="7" spans="1:15" x14ac:dyDescent="0.25">
      <c r="A7" s="1">
        <v>38110</v>
      </c>
      <c r="B7">
        <v>86.5</v>
      </c>
      <c r="C7">
        <v>87.65</v>
      </c>
      <c r="D7">
        <v>81.67</v>
      </c>
      <c r="E7">
        <v>84.56</v>
      </c>
      <c r="F7">
        <v>2626200</v>
      </c>
      <c r="G7">
        <v>65.38</v>
      </c>
      <c r="H7" s="6">
        <f t="shared" si="0"/>
        <v>-1.802343045959752E-2</v>
      </c>
      <c r="I7">
        <v>1.1699999999999999E-2</v>
      </c>
    </row>
    <row r="8" spans="1:15" x14ac:dyDescent="0.25">
      <c r="A8" s="1">
        <v>38139</v>
      </c>
      <c r="B8">
        <v>84.13</v>
      </c>
      <c r="C8">
        <v>90.29</v>
      </c>
      <c r="D8">
        <v>84.01</v>
      </c>
      <c r="E8">
        <v>90.01</v>
      </c>
      <c r="F8">
        <v>2450900</v>
      </c>
      <c r="G8">
        <v>69.599999999999994</v>
      </c>
      <c r="H8" s="6">
        <f t="shared" si="0"/>
        <v>6.4545732639951045E-2</v>
      </c>
      <c r="I8">
        <v>1.8600000000000002E-2</v>
      </c>
      <c r="L8" s="2"/>
    </row>
    <row r="9" spans="1:15" x14ac:dyDescent="0.25">
      <c r="A9" s="1">
        <v>38169</v>
      </c>
      <c r="B9">
        <v>90</v>
      </c>
      <c r="C9">
        <v>90.11</v>
      </c>
      <c r="D9">
        <v>80.75</v>
      </c>
      <c r="E9">
        <v>82.36</v>
      </c>
      <c r="F9">
        <v>3169300</v>
      </c>
      <c r="G9">
        <v>63.68</v>
      </c>
      <c r="H9" s="6">
        <f t="shared" si="0"/>
        <v>-8.5057471264367746E-2</v>
      </c>
      <c r="I9">
        <v>-4.0599999999999997E-2</v>
      </c>
    </row>
    <row r="10" spans="1:15" x14ac:dyDescent="0.25">
      <c r="A10" s="1">
        <v>38201</v>
      </c>
      <c r="B10">
        <v>82.3</v>
      </c>
      <c r="C10">
        <v>83.85</v>
      </c>
      <c r="D10">
        <v>77.2</v>
      </c>
      <c r="E10">
        <v>82.36</v>
      </c>
      <c r="F10">
        <v>2456600</v>
      </c>
      <c r="G10">
        <v>63.98</v>
      </c>
      <c r="H10" s="6">
        <f t="shared" si="0"/>
        <v>4.7110552763818649E-3</v>
      </c>
      <c r="I10">
        <v>8.0000000000000004E-4</v>
      </c>
    </row>
    <row r="11" spans="1:15" x14ac:dyDescent="0.25">
      <c r="A11" s="1">
        <v>38231</v>
      </c>
      <c r="B11">
        <v>82.12</v>
      </c>
      <c r="C11">
        <v>84.96</v>
      </c>
      <c r="D11">
        <v>77.69</v>
      </c>
      <c r="E11">
        <v>79.97</v>
      </c>
      <c r="F11">
        <v>2979700</v>
      </c>
      <c r="G11">
        <v>62.12</v>
      </c>
      <c r="H11" s="6">
        <f t="shared" si="0"/>
        <v>-2.9071584870271953E-2</v>
      </c>
      <c r="I11">
        <v>1.6E-2</v>
      </c>
    </row>
    <row r="12" spans="1:15" x14ac:dyDescent="0.25">
      <c r="A12" s="1">
        <v>38261</v>
      </c>
      <c r="B12">
        <v>80</v>
      </c>
      <c r="C12">
        <v>81.97</v>
      </c>
      <c r="D12">
        <v>73.31</v>
      </c>
      <c r="E12">
        <v>77.569999999999993</v>
      </c>
      <c r="F12">
        <v>3876000</v>
      </c>
      <c r="G12">
        <v>60.26</v>
      </c>
      <c r="H12" s="6">
        <f t="shared" si="0"/>
        <v>-2.9942047649710229E-2</v>
      </c>
      <c r="I12">
        <v>1.43E-2</v>
      </c>
    </row>
    <row r="13" spans="1:15" x14ac:dyDescent="0.25">
      <c r="A13" s="1">
        <v>38292</v>
      </c>
      <c r="B13">
        <v>77.5</v>
      </c>
      <c r="C13">
        <v>82.9</v>
      </c>
      <c r="D13">
        <v>75.06</v>
      </c>
      <c r="E13">
        <v>79.59</v>
      </c>
      <c r="F13">
        <v>3486700</v>
      </c>
      <c r="G13">
        <v>62.1</v>
      </c>
      <c r="H13" s="6">
        <f t="shared" si="0"/>
        <v>3.0534351145038226E-2</v>
      </c>
      <c r="I13">
        <v>4.5400000000000003E-2</v>
      </c>
    </row>
    <row r="14" spans="1:15" x14ac:dyDescent="0.25">
      <c r="A14" s="1">
        <v>38322</v>
      </c>
      <c r="B14">
        <v>79.5</v>
      </c>
      <c r="C14">
        <v>83.03</v>
      </c>
      <c r="D14">
        <v>78.13</v>
      </c>
      <c r="E14">
        <v>82.07</v>
      </c>
      <c r="F14">
        <v>3258400</v>
      </c>
      <c r="G14">
        <v>64.03</v>
      </c>
      <c r="H14" s="6">
        <f t="shared" si="0"/>
        <v>3.1078904991948465E-2</v>
      </c>
      <c r="I14">
        <v>3.4300000000000004E-2</v>
      </c>
      <c r="K14" t="s">
        <v>19</v>
      </c>
    </row>
    <row r="15" spans="1:15" ht="15.75" thickBot="1" x14ac:dyDescent="0.3">
      <c r="A15" s="1">
        <v>38355</v>
      </c>
      <c r="B15">
        <v>82.17</v>
      </c>
      <c r="C15">
        <v>85.5</v>
      </c>
      <c r="D15">
        <v>80.73</v>
      </c>
      <c r="E15">
        <v>84.36</v>
      </c>
      <c r="F15">
        <v>3838400</v>
      </c>
      <c r="G15">
        <v>65.819999999999993</v>
      </c>
      <c r="H15" s="6">
        <f t="shared" si="0"/>
        <v>2.7955645791035329E-2</v>
      </c>
      <c r="I15">
        <v>-2.76E-2</v>
      </c>
    </row>
    <row r="16" spans="1:15" x14ac:dyDescent="0.25">
      <c r="A16" s="1">
        <v>38384</v>
      </c>
      <c r="B16">
        <v>84.35</v>
      </c>
      <c r="C16">
        <v>86.98</v>
      </c>
      <c r="D16">
        <v>82.95</v>
      </c>
      <c r="E16">
        <v>83.94</v>
      </c>
      <c r="F16">
        <v>2664800</v>
      </c>
      <c r="G16">
        <v>65.819999999999993</v>
      </c>
      <c r="H16" s="6">
        <f t="shared" si="0"/>
        <v>0</v>
      </c>
      <c r="I16">
        <v>1.89E-2</v>
      </c>
      <c r="K16" s="10" t="s">
        <v>20</v>
      </c>
      <c r="L16" s="10"/>
    </row>
    <row r="17" spans="1:19" x14ac:dyDescent="0.25">
      <c r="A17" s="1">
        <v>38412</v>
      </c>
      <c r="B17">
        <v>83.95</v>
      </c>
      <c r="C17">
        <v>87.45</v>
      </c>
      <c r="D17">
        <v>83.52</v>
      </c>
      <c r="E17">
        <v>85.69</v>
      </c>
      <c r="F17">
        <v>2632400</v>
      </c>
      <c r="G17">
        <v>67.19</v>
      </c>
      <c r="H17" s="6">
        <f t="shared" si="0"/>
        <v>2.0814342145244677E-2</v>
      </c>
      <c r="I17">
        <v>-1.9699999999999999E-2</v>
      </c>
      <c r="K17" s="7" t="s">
        <v>21</v>
      </c>
      <c r="L17" s="7">
        <v>0.6419420275720773</v>
      </c>
    </row>
    <row r="18" spans="1:19" x14ac:dyDescent="0.25">
      <c r="A18" s="1">
        <v>38443</v>
      </c>
      <c r="B18">
        <v>86</v>
      </c>
      <c r="C18">
        <v>86.21</v>
      </c>
      <c r="D18">
        <v>74.95</v>
      </c>
      <c r="E18">
        <v>76.47</v>
      </c>
      <c r="F18">
        <v>3643200</v>
      </c>
      <c r="G18">
        <v>59.96</v>
      </c>
      <c r="H18" s="6">
        <f t="shared" si="0"/>
        <v>-0.10760529840750108</v>
      </c>
      <c r="I18">
        <v>-2.6099999999999998E-2</v>
      </c>
      <c r="K18" s="7" t="s">
        <v>22</v>
      </c>
      <c r="L18" s="7">
        <v>0.41208956676334968</v>
      </c>
    </row>
    <row r="19" spans="1:19" x14ac:dyDescent="0.25">
      <c r="A19" s="1">
        <v>38474</v>
      </c>
      <c r="B19">
        <v>76.47</v>
      </c>
      <c r="C19">
        <v>79.23</v>
      </c>
      <c r="D19">
        <v>75.09</v>
      </c>
      <c r="E19">
        <v>76.650000000000006</v>
      </c>
      <c r="F19">
        <v>2813700</v>
      </c>
      <c r="G19">
        <v>60.43</v>
      </c>
      <c r="H19" s="6">
        <f t="shared" si="0"/>
        <v>7.838559039359554E-3</v>
      </c>
      <c r="I19">
        <v>3.6499999999999998E-2</v>
      </c>
      <c r="K19" s="7" t="s">
        <v>23</v>
      </c>
      <c r="L19" s="7">
        <v>0.40710727495625942</v>
      </c>
    </row>
    <row r="20" spans="1:19" x14ac:dyDescent="0.25">
      <c r="A20" s="1">
        <v>38504</v>
      </c>
      <c r="B20">
        <v>76.78</v>
      </c>
      <c r="C20">
        <v>78.55</v>
      </c>
      <c r="D20">
        <v>72.25</v>
      </c>
      <c r="E20">
        <v>72.3</v>
      </c>
      <c r="F20">
        <v>3959300</v>
      </c>
      <c r="G20">
        <v>57</v>
      </c>
      <c r="H20" s="6">
        <f t="shared" si="0"/>
        <v>-5.675988747310938E-2</v>
      </c>
      <c r="I20">
        <v>5.6999999999999993E-3</v>
      </c>
      <c r="K20" s="7" t="s">
        <v>24</v>
      </c>
      <c r="L20" s="7">
        <v>4.4207370220092988E-2</v>
      </c>
    </row>
    <row r="21" spans="1:19" ht="15.75" thickBot="1" x14ac:dyDescent="0.3">
      <c r="A21" s="1">
        <v>38534</v>
      </c>
      <c r="B21">
        <v>72.31</v>
      </c>
      <c r="C21">
        <v>76.739999999999995</v>
      </c>
      <c r="D21">
        <v>71.03</v>
      </c>
      <c r="E21">
        <v>75</v>
      </c>
      <c r="F21">
        <v>3810700</v>
      </c>
      <c r="G21">
        <v>59.13</v>
      </c>
      <c r="H21" s="6">
        <f t="shared" si="0"/>
        <v>3.7368421052631627E-2</v>
      </c>
      <c r="I21">
        <v>3.9199999999999999E-2</v>
      </c>
      <c r="K21" s="8" t="s">
        <v>25</v>
      </c>
      <c r="L21" s="8">
        <v>120</v>
      </c>
    </row>
    <row r="22" spans="1:19" x14ac:dyDescent="0.25">
      <c r="A22" s="1">
        <v>38565</v>
      </c>
      <c r="B22">
        <v>75.099999999999994</v>
      </c>
      <c r="C22">
        <v>75.489999999999995</v>
      </c>
      <c r="D22">
        <v>70.41</v>
      </c>
      <c r="E22">
        <v>71.150000000000006</v>
      </c>
      <c r="F22">
        <v>3163800</v>
      </c>
      <c r="G22">
        <v>56.43</v>
      </c>
      <c r="H22" s="6">
        <f t="shared" si="0"/>
        <v>-4.5662100456621051E-2</v>
      </c>
      <c r="I22">
        <v>-1.2199999999999999E-2</v>
      </c>
    </row>
    <row r="23" spans="1:19" ht="15.75" thickBot="1" x14ac:dyDescent="0.3">
      <c r="A23" s="1">
        <v>38596</v>
      </c>
      <c r="B23">
        <v>71.400000000000006</v>
      </c>
      <c r="C23">
        <v>74.58</v>
      </c>
      <c r="D23">
        <v>70.61</v>
      </c>
      <c r="E23">
        <v>73.36</v>
      </c>
      <c r="F23">
        <v>2941500</v>
      </c>
      <c r="G23">
        <v>58.18</v>
      </c>
      <c r="H23" s="6">
        <f t="shared" si="0"/>
        <v>3.1011873117136275E-2</v>
      </c>
      <c r="I23">
        <v>4.8999999999999998E-3</v>
      </c>
      <c r="K23" t="s">
        <v>26</v>
      </c>
    </row>
    <row r="24" spans="1:19" x14ac:dyDescent="0.25">
      <c r="A24" s="1">
        <v>38628</v>
      </c>
      <c r="B24">
        <v>73.260000000000005</v>
      </c>
      <c r="C24">
        <v>76.48</v>
      </c>
      <c r="D24">
        <v>69.709999999999994</v>
      </c>
      <c r="E24">
        <v>75.98</v>
      </c>
      <c r="F24">
        <v>3369400</v>
      </c>
      <c r="G24">
        <v>60.26</v>
      </c>
      <c r="H24" s="6">
        <f t="shared" si="0"/>
        <v>3.575111722241317E-2</v>
      </c>
      <c r="I24">
        <v>-2.0199999999999999E-2</v>
      </c>
      <c r="K24" s="9"/>
      <c r="L24" s="9" t="s">
        <v>31</v>
      </c>
      <c r="M24" s="9" t="s">
        <v>32</v>
      </c>
      <c r="N24" s="9" t="s">
        <v>33</v>
      </c>
      <c r="O24" s="9" t="s">
        <v>34</v>
      </c>
      <c r="P24" s="9" t="s">
        <v>35</v>
      </c>
    </row>
    <row r="25" spans="1:19" x14ac:dyDescent="0.25">
      <c r="A25" s="1">
        <v>38657</v>
      </c>
      <c r="B25">
        <v>75.5</v>
      </c>
      <c r="C25">
        <v>79.38</v>
      </c>
      <c r="D25">
        <v>74.400000000000006</v>
      </c>
      <c r="E25">
        <v>78.48</v>
      </c>
      <c r="F25">
        <v>2959200</v>
      </c>
      <c r="G25">
        <v>62.57</v>
      </c>
      <c r="H25" s="6">
        <f t="shared" si="0"/>
        <v>3.8333886491868606E-2</v>
      </c>
      <c r="I25">
        <v>3.61E-2</v>
      </c>
      <c r="K25" s="7" t="s">
        <v>27</v>
      </c>
      <c r="L25" s="7">
        <v>1</v>
      </c>
      <c r="M25" s="7">
        <v>0.16164110863948319</v>
      </c>
      <c r="N25" s="7">
        <v>0.16164110863948319</v>
      </c>
      <c r="O25" s="7">
        <v>82.710845273435908</v>
      </c>
      <c r="P25" s="7">
        <v>2.7664404963243128E-15</v>
      </c>
    </row>
    <row r="26" spans="1:19" x14ac:dyDescent="0.25">
      <c r="A26" s="1">
        <v>38687</v>
      </c>
      <c r="B26">
        <v>78.77</v>
      </c>
      <c r="C26">
        <v>79.84</v>
      </c>
      <c r="D26">
        <v>73.47</v>
      </c>
      <c r="E26">
        <v>77.5</v>
      </c>
      <c r="F26">
        <v>2525400</v>
      </c>
      <c r="G26">
        <v>61.79</v>
      </c>
      <c r="H26" s="6">
        <f t="shared" si="0"/>
        <v>-1.2466038037398132E-2</v>
      </c>
      <c r="I26">
        <v>-2.5000000000000001E-3</v>
      </c>
      <c r="K26" s="7" t="s">
        <v>28</v>
      </c>
      <c r="L26" s="7">
        <v>118</v>
      </c>
      <c r="M26" s="7">
        <v>0.23060640664961099</v>
      </c>
      <c r="N26" s="7">
        <v>1.9542915817763644E-3</v>
      </c>
      <c r="O26" s="7"/>
      <c r="P26" s="7"/>
    </row>
    <row r="27" spans="1:19" ht="15.75" thickBot="1" x14ac:dyDescent="0.3">
      <c r="A27" s="1">
        <v>38720</v>
      </c>
      <c r="B27">
        <v>77.760000000000005</v>
      </c>
      <c r="C27">
        <v>79.83</v>
      </c>
      <c r="D27">
        <v>71.959999999999994</v>
      </c>
      <c r="E27">
        <v>72.75</v>
      </c>
      <c r="F27">
        <v>3414200</v>
      </c>
      <c r="G27">
        <v>58</v>
      </c>
      <c r="H27" s="6">
        <f t="shared" si="0"/>
        <v>-6.1336785887684077E-2</v>
      </c>
      <c r="I27">
        <v>3.04E-2</v>
      </c>
      <c r="K27" s="8" t="s">
        <v>29</v>
      </c>
      <c r="L27" s="8">
        <v>119</v>
      </c>
      <c r="M27" s="8">
        <v>0.39224751528909418</v>
      </c>
      <c r="N27" s="8"/>
      <c r="O27" s="8"/>
      <c r="P27" s="8"/>
    </row>
    <row r="28" spans="1:19" ht="15.75" thickBot="1" x14ac:dyDescent="0.3">
      <c r="A28" s="1">
        <v>38749</v>
      </c>
      <c r="B28">
        <v>72.3</v>
      </c>
      <c r="C28">
        <v>74.66</v>
      </c>
      <c r="D28">
        <v>70.3</v>
      </c>
      <c r="E28">
        <v>73.59</v>
      </c>
      <c r="F28">
        <v>3096800</v>
      </c>
      <c r="G28">
        <v>59.05</v>
      </c>
      <c r="H28" s="6">
        <f t="shared" si="0"/>
        <v>1.8103448275862018E-2</v>
      </c>
      <c r="I28">
        <v>-3.0000000000000001E-3</v>
      </c>
    </row>
    <row r="29" spans="1:19" x14ac:dyDescent="0.25">
      <c r="A29" s="1">
        <v>38777</v>
      </c>
      <c r="B29">
        <v>74.19</v>
      </c>
      <c r="C29">
        <v>78.739999999999995</v>
      </c>
      <c r="D29">
        <v>71.540000000000006</v>
      </c>
      <c r="E29">
        <v>75.69</v>
      </c>
      <c r="F29">
        <v>3158700</v>
      </c>
      <c r="G29">
        <v>60.73</v>
      </c>
      <c r="H29" s="6">
        <f t="shared" si="0"/>
        <v>2.8450465707027937E-2</v>
      </c>
      <c r="I29">
        <v>1.46E-2</v>
      </c>
      <c r="K29" s="9"/>
      <c r="L29" s="9" t="s">
        <v>36</v>
      </c>
      <c r="M29" s="9" t="s">
        <v>24</v>
      </c>
      <c r="N29" s="9" t="s">
        <v>37</v>
      </c>
      <c r="O29" s="9" t="s">
        <v>38</v>
      </c>
      <c r="P29" s="9" t="s">
        <v>39</v>
      </c>
      <c r="Q29" s="9" t="s">
        <v>40</v>
      </c>
      <c r="R29" s="9" t="s">
        <v>41</v>
      </c>
      <c r="S29" s="9" t="s">
        <v>42</v>
      </c>
    </row>
    <row r="30" spans="1:19" x14ac:dyDescent="0.25">
      <c r="A30" s="1">
        <v>38810</v>
      </c>
      <c r="B30">
        <v>75.97</v>
      </c>
      <c r="C30">
        <v>85.9</v>
      </c>
      <c r="D30">
        <v>75.760000000000005</v>
      </c>
      <c r="E30">
        <v>85.43</v>
      </c>
      <c r="F30">
        <v>4065900</v>
      </c>
      <c r="G30">
        <v>68.55</v>
      </c>
      <c r="H30" s="6">
        <f t="shared" si="0"/>
        <v>0.12876667215544213</v>
      </c>
      <c r="I30">
        <v>7.3000000000000001E-3</v>
      </c>
      <c r="K30" s="7" t="s">
        <v>30</v>
      </c>
      <c r="L30" s="7">
        <v>2.6456603824236303E-3</v>
      </c>
      <c r="M30" s="7">
        <v>4.0766864372840826E-3</v>
      </c>
      <c r="N30" s="7">
        <v>0.64897323429814435</v>
      </c>
      <c r="O30" s="7">
        <v>0.51761677837227316</v>
      </c>
      <c r="P30" s="7">
        <v>-5.4272886383175366E-3</v>
      </c>
      <c r="Q30" s="7">
        <v>1.0718609403164797E-2</v>
      </c>
      <c r="R30" s="7">
        <v>-5.4272886383175366E-3</v>
      </c>
      <c r="S30" s="7">
        <v>1.0718609403164797E-2</v>
      </c>
    </row>
    <row r="31" spans="1:19" ht="15.75" thickBot="1" x14ac:dyDescent="0.3">
      <c r="A31" s="1">
        <v>38838</v>
      </c>
      <c r="B31">
        <v>85.51</v>
      </c>
      <c r="C31">
        <v>88.35</v>
      </c>
      <c r="D31">
        <v>82.59</v>
      </c>
      <c r="E31">
        <v>83.66</v>
      </c>
      <c r="F31">
        <v>3192200</v>
      </c>
      <c r="G31">
        <v>67.48</v>
      </c>
      <c r="H31" s="6">
        <f t="shared" si="0"/>
        <v>-1.5609044493070653E-2</v>
      </c>
      <c r="I31">
        <v>-3.5699999999999996E-2</v>
      </c>
      <c r="K31" s="8" t="s">
        <v>43</v>
      </c>
      <c r="L31" s="8">
        <v>0.84690250638689568</v>
      </c>
      <c r="M31" s="8">
        <v>9.3121977213342894E-2</v>
      </c>
      <c r="N31" s="8">
        <v>9.0945503062788067</v>
      </c>
      <c r="O31" s="8">
        <v>2.7664404963243128E-15</v>
      </c>
      <c r="P31" s="8">
        <v>0.66249563911388276</v>
      </c>
      <c r="Q31" s="8">
        <v>1.0313093736599086</v>
      </c>
      <c r="R31" s="8">
        <v>0.66249563911388276</v>
      </c>
      <c r="S31" s="8">
        <v>1.0313093736599086</v>
      </c>
    </row>
    <row r="32" spans="1:19" x14ac:dyDescent="0.25">
      <c r="A32" s="1">
        <v>38869</v>
      </c>
      <c r="B32">
        <v>83.66</v>
      </c>
      <c r="C32">
        <v>85.23</v>
      </c>
      <c r="D32">
        <v>78.61</v>
      </c>
      <c r="E32">
        <v>80.77</v>
      </c>
      <c r="F32">
        <v>2875600</v>
      </c>
      <c r="G32">
        <v>65.150000000000006</v>
      </c>
      <c r="H32" s="6">
        <f t="shared" si="0"/>
        <v>-3.452874925903969E-2</v>
      </c>
      <c r="I32">
        <v>-3.4999999999999996E-3</v>
      </c>
    </row>
    <row r="33" spans="1:9" x14ac:dyDescent="0.25">
      <c r="A33" s="1">
        <v>38901</v>
      </c>
      <c r="B33">
        <v>81.150000000000006</v>
      </c>
      <c r="C33">
        <v>81.599999999999994</v>
      </c>
      <c r="D33">
        <v>67.05</v>
      </c>
      <c r="E33">
        <v>70.400000000000006</v>
      </c>
      <c r="F33">
        <v>6512200</v>
      </c>
      <c r="G33">
        <v>56.79</v>
      </c>
      <c r="H33" s="6">
        <f t="shared" si="0"/>
        <v>-0.12831926323868006</v>
      </c>
      <c r="I33">
        <v>-7.8000000000000005E-3</v>
      </c>
    </row>
    <row r="34" spans="1:9" x14ac:dyDescent="0.25">
      <c r="A34" s="1">
        <v>38930</v>
      </c>
      <c r="B34">
        <v>70</v>
      </c>
      <c r="C34">
        <v>72</v>
      </c>
      <c r="D34">
        <v>68.180000000000007</v>
      </c>
      <c r="E34">
        <v>71.7</v>
      </c>
      <c r="F34">
        <v>3464900</v>
      </c>
      <c r="G34">
        <v>58.21</v>
      </c>
      <c r="H34" s="6">
        <f t="shared" si="0"/>
        <v>2.5004402183483036E-2</v>
      </c>
      <c r="I34">
        <v>2.0299999999999999E-2</v>
      </c>
    </row>
    <row r="35" spans="1:9" x14ac:dyDescent="0.25">
      <c r="A35" s="1">
        <v>38961</v>
      </c>
      <c r="B35">
        <v>71.739999999999995</v>
      </c>
      <c r="C35">
        <v>75.37</v>
      </c>
      <c r="D35">
        <v>70.59</v>
      </c>
      <c r="E35">
        <v>74.42</v>
      </c>
      <c r="F35">
        <v>3326000</v>
      </c>
      <c r="G35">
        <v>60.42</v>
      </c>
      <c r="H35" s="6">
        <f t="shared" si="0"/>
        <v>3.7965985225906218E-2</v>
      </c>
      <c r="I35">
        <v>1.84E-2</v>
      </c>
    </row>
    <row r="36" spans="1:9" x14ac:dyDescent="0.25">
      <c r="A36" s="1">
        <v>38992</v>
      </c>
      <c r="B36">
        <v>74.7</v>
      </c>
      <c r="C36">
        <v>80.88</v>
      </c>
      <c r="D36">
        <v>73</v>
      </c>
      <c r="E36">
        <v>78.84</v>
      </c>
      <c r="F36">
        <v>2919700</v>
      </c>
      <c r="G36">
        <v>64.010000000000005</v>
      </c>
      <c r="H36" s="6">
        <f t="shared" si="0"/>
        <v>5.9417411453161262E-2</v>
      </c>
      <c r="I36">
        <v>3.2300000000000002E-2</v>
      </c>
    </row>
    <row r="37" spans="1:9" x14ac:dyDescent="0.25">
      <c r="A37" s="1">
        <v>39022</v>
      </c>
      <c r="B37">
        <v>78.83</v>
      </c>
      <c r="C37">
        <v>81.95</v>
      </c>
      <c r="D37">
        <v>78.12</v>
      </c>
      <c r="E37">
        <v>81.459999999999994</v>
      </c>
      <c r="F37">
        <v>2460500</v>
      </c>
      <c r="G37">
        <v>66.510000000000005</v>
      </c>
      <c r="H37" s="6">
        <f t="shared" si="0"/>
        <v>3.9056397437900327E-2</v>
      </c>
      <c r="I37">
        <v>1.7100000000000001E-2</v>
      </c>
    </row>
    <row r="38" spans="1:9" x14ac:dyDescent="0.25">
      <c r="A38" s="1">
        <v>39052</v>
      </c>
      <c r="B38">
        <v>81.55</v>
      </c>
      <c r="C38">
        <v>81.55</v>
      </c>
      <c r="D38">
        <v>77.349999999999994</v>
      </c>
      <c r="E38">
        <v>77.930000000000007</v>
      </c>
      <c r="F38">
        <v>3041500</v>
      </c>
      <c r="G38">
        <v>63.63</v>
      </c>
      <c r="H38" s="6">
        <f t="shared" si="0"/>
        <v>-4.3301759133964855E-2</v>
      </c>
      <c r="I38">
        <v>8.6999999999999994E-3</v>
      </c>
    </row>
    <row r="39" spans="1:9" x14ac:dyDescent="0.25">
      <c r="A39" s="1">
        <v>39085</v>
      </c>
      <c r="B39">
        <v>77.53</v>
      </c>
      <c r="C39">
        <v>79.88</v>
      </c>
      <c r="D39">
        <v>73.09</v>
      </c>
      <c r="E39">
        <v>74.3</v>
      </c>
      <c r="F39">
        <v>3954700</v>
      </c>
      <c r="G39">
        <v>60.66</v>
      </c>
      <c r="H39" s="6">
        <f t="shared" si="0"/>
        <v>-4.6676096181046768E-2</v>
      </c>
      <c r="I39">
        <v>1.3999999999999999E-2</v>
      </c>
    </row>
    <row r="40" spans="1:9" x14ac:dyDescent="0.25">
      <c r="A40" s="1">
        <v>39114</v>
      </c>
      <c r="B40">
        <v>74.75</v>
      </c>
      <c r="C40">
        <v>77.430000000000007</v>
      </c>
      <c r="D40">
        <v>73.52</v>
      </c>
      <c r="E40">
        <v>74.08</v>
      </c>
      <c r="F40">
        <v>4594900</v>
      </c>
      <c r="G40">
        <v>60.87</v>
      </c>
      <c r="H40" s="6">
        <f t="shared" si="0"/>
        <v>3.4619188921859688E-3</v>
      </c>
      <c r="I40">
        <v>-1.9599999999999999E-2</v>
      </c>
    </row>
    <row r="41" spans="1:9" x14ac:dyDescent="0.25">
      <c r="A41" s="1">
        <v>39142</v>
      </c>
      <c r="B41">
        <v>74</v>
      </c>
      <c r="C41">
        <v>78.16</v>
      </c>
      <c r="D41">
        <v>72.900000000000006</v>
      </c>
      <c r="E41">
        <v>76.430000000000007</v>
      </c>
      <c r="F41">
        <v>3947900</v>
      </c>
      <c r="G41">
        <v>62.8</v>
      </c>
      <c r="H41" s="6">
        <f t="shared" si="0"/>
        <v>3.1706916379168719E-2</v>
      </c>
      <c r="I41">
        <v>6.8000000000000005E-3</v>
      </c>
    </row>
    <row r="42" spans="1:9" x14ac:dyDescent="0.25">
      <c r="A42" s="1">
        <v>39174</v>
      </c>
      <c r="B42">
        <v>76.44</v>
      </c>
      <c r="C42">
        <v>83.25</v>
      </c>
      <c r="D42">
        <v>75.91</v>
      </c>
      <c r="E42">
        <v>82.77</v>
      </c>
      <c r="F42">
        <v>4162400</v>
      </c>
      <c r="G42">
        <v>68.010000000000005</v>
      </c>
      <c r="H42" s="6">
        <f t="shared" si="0"/>
        <v>8.296178343949058E-2</v>
      </c>
      <c r="I42">
        <v>3.49E-2</v>
      </c>
    </row>
    <row r="43" spans="1:9" x14ac:dyDescent="0.25">
      <c r="A43" s="1">
        <v>39203</v>
      </c>
      <c r="B43">
        <v>82.77</v>
      </c>
      <c r="C43">
        <v>89.03</v>
      </c>
      <c r="D43">
        <v>82.16</v>
      </c>
      <c r="E43">
        <v>87.96</v>
      </c>
      <c r="F43">
        <v>4132900</v>
      </c>
      <c r="G43">
        <v>72.680000000000007</v>
      </c>
      <c r="H43" s="6">
        <f t="shared" si="0"/>
        <v>6.8666372592265865E-2</v>
      </c>
      <c r="I43">
        <v>3.2400000000000005E-2</v>
      </c>
    </row>
    <row r="44" spans="1:9" x14ac:dyDescent="0.25">
      <c r="A44" s="1">
        <v>39234</v>
      </c>
      <c r="B44">
        <v>87.95</v>
      </c>
      <c r="C44">
        <v>88.49</v>
      </c>
      <c r="D44">
        <v>84.4</v>
      </c>
      <c r="E44">
        <v>86.79</v>
      </c>
      <c r="F44">
        <v>3381000</v>
      </c>
      <c r="G44">
        <v>71.709999999999994</v>
      </c>
      <c r="H44" s="6">
        <f t="shared" si="0"/>
        <v>-1.3346175013759122E-2</v>
      </c>
      <c r="I44">
        <v>-1.9599999999999999E-2</v>
      </c>
    </row>
    <row r="45" spans="1:9" x14ac:dyDescent="0.25">
      <c r="A45" s="1">
        <v>39265</v>
      </c>
      <c r="B45">
        <v>87.29</v>
      </c>
      <c r="C45">
        <v>92.32</v>
      </c>
      <c r="D45">
        <v>87.07</v>
      </c>
      <c r="E45">
        <v>88.92</v>
      </c>
      <c r="F45">
        <v>4023700</v>
      </c>
      <c r="G45">
        <v>73.47</v>
      </c>
      <c r="H45" s="6">
        <f t="shared" si="0"/>
        <v>2.4543299400362643E-2</v>
      </c>
      <c r="I45">
        <v>-3.73E-2</v>
      </c>
    </row>
    <row r="46" spans="1:9" x14ac:dyDescent="0.25">
      <c r="A46" s="1">
        <v>39295</v>
      </c>
      <c r="B46">
        <v>88.94</v>
      </c>
      <c r="C46">
        <v>91.51</v>
      </c>
      <c r="D46">
        <v>83.21</v>
      </c>
      <c r="E46">
        <v>90.99</v>
      </c>
      <c r="F46">
        <v>4370500</v>
      </c>
      <c r="G46">
        <v>75.59</v>
      </c>
      <c r="H46" s="6">
        <f t="shared" si="0"/>
        <v>2.8855315094596497E-2</v>
      </c>
      <c r="I46">
        <v>9.1999999999999998E-3</v>
      </c>
    </row>
    <row r="47" spans="1:9" x14ac:dyDescent="0.25">
      <c r="A47" s="1">
        <v>39329</v>
      </c>
      <c r="B47">
        <v>90.96</v>
      </c>
      <c r="C47">
        <v>93.98</v>
      </c>
      <c r="D47">
        <v>87.21</v>
      </c>
      <c r="E47">
        <v>93.58</v>
      </c>
      <c r="F47">
        <v>3632200</v>
      </c>
      <c r="G47">
        <v>77.739999999999995</v>
      </c>
      <c r="H47" s="6">
        <f t="shared" si="0"/>
        <v>2.8442915729593749E-2</v>
      </c>
      <c r="I47">
        <v>3.2199999999999999E-2</v>
      </c>
    </row>
    <row r="48" spans="1:9" x14ac:dyDescent="0.25">
      <c r="A48" s="1">
        <v>39356</v>
      </c>
      <c r="B48">
        <v>93.84</v>
      </c>
      <c r="C48">
        <v>97</v>
      </c>
      <c r="D48">
        <v>84.08</v>
      </c>
      <c r="E48">
        <v>86.36</v>
      </c>
      <c r="F48">
        <v>4466500</v>
      </c>
      <c r="G48">
        <v>71.739999999999995</v>
      </c>
      <c r="H48" s="6">
        <f t="shared" si="0"/>
        <v>-7.7180344738873169E-2</v>
      </c>
      <c r="I48">
        <v>1.8000000000000002E-2</v>
      </c>
    </row>
    <row r="49" spans="1:9" x14ac:dyDescent="0.25">
      <c r="A49" s="1">
        <v>39387</v>
      </c>
      <c r="B49">
        <v>86.07</v>
      </c>
      <c r="C49">
        <v>86.28</v>
      </c>
      <c r="D49">
        <v>78.98</v>
      </c>
      <c r="E49">
        <v>83.26</v>
      </c>
      <c r="F49">
        <v>4998100</v>
      </c>
      <c r="G49">
        <v>69.58</v>
      </c>
      <c r="H49" s="6">
        <f t="shared" si="0"/>
        <v>-3.0108725954836865E-2</v>
      </c>
      <c r="I49">
        <v>-4.8300000000000003E-2</v>
      </c>
    </row>
    <row r="50" spans="1:9" x14ac:dyDescent="0.25">
      <c r="A50" s="1">
        <v>39419</v>
      </c>
      <c r="B50">
        <v>83.43</v>
      </c>
      <c r="C50">
        <v>88.7</v>
      </c>
      <c r="D50">
        <v>81.599999999999994</v>
      </c>
      <c r="E50">
        <v>84.32</v>
      </c>
      <c r="F50">
        <v>3590800</v>
      </c>
      <c r="G50">
        <v>70.459999999999994</v>
      </c>
      <c r="H50" s="6">
        <f t="shared" si="0"/>
        <v>1.2647312446105138E-2</v>
      </c>
      <c r="I50">
        <v>-8.6999999999999994E-3</v>
      </c>
    </row>
    <row r="51" spans="1:9" x14ac:dyDescent="0.25">
      <c r="A51" s="1">
        <v>39449</v>
      </c>
      <c r="B51">
        <v>84.24</v>
      </c>
      <c r="C51">
        <v>84.76</v>
      </c>
      <c r="D51">
        <v>72.05</v>
      </c>
      <c r="E51">
        <v>79.650000000000006</v>
      </c>
      <c r="F51">
        <v>5503000</v>
      </c>
      <c r="G51">
        <v>66.56</v>
      </c>
      <c r="H51" s="6">
        <f t="shared" si="0"/>
        <v>-5.5350553505534937E-2</v>
      </c>
      <c r="I51">
        <v>-6.3600000000000004E-2</v>
      </c>
    </row>
    <row r="52" spans="1:9" x14ac:dyDescent="0.25">
      <c r="A52" s="1">
        <v>39479</v>
      </c>
      <c r="B52">
        <v>79.790000000000006</v>
      </c>
      <c r="C52">
        <v>81.650000000000006</v>
      </c>
      <c r="D52">
        <v>77.819999999999993</v>
      </c>
      <c r="E52">
        <v>78.400000000000006</v>
      </c>
      <c r="F52">
        <v>3543700</v>
      </c>
      <c r="G52">
        <v>65.930000000000007</v>
      </c>
      <c r="H52" s="6">
        <f t="shared" si="0"/>
        <v>-9.4651442307691624E-3</v>
      </c>
      <c r="I52">
        <v>-3.0899999999999997E-2</v>
      </c>
    </row>
    <row r="53" spans="1:9" x14ac:dyDescent="0.25">
      <c r="A53" s="1">
        <v>39510</v>
      </c>
      <c r="B53">
        <v>78.16</v>
      </c>
      <c r="C53">
        <v>81.680000000000007</v>
      </c>
      <c r="D53">
        <v>75.239999999999995</v>
      </c>
      <c r="E53">
        <v>79.150000000000006</v>
      </c>
      <c r="F53">
        <v>4393600</v>
      </c>
      <c r="G53">
        <v>66.56</v>
      </c>
      <c r="H53" s="6">
        <f t="shared" si="0"/>
        <v>9.5555892613377134E-3</v>
      </c>
      <c r="I53">
        <v>-9.300000000000001E-3</v>
      </c>
    </row>
    <row r="54" spans="1:9" x14ac:dyDescent="0.25">
      <c r="A54" s="1">
        <v>39539</v>
      </c>
      <c r="B54">
        <v>79.61</v>
      </c>
      <c r="C54">
        <v>83.22</v>
      </c>
      <c r="D54">
        <v>76.459999999999994</v>
      </c>
      <c r="E54">
        <v>76.900000000000006</v>
      </c>
      <c r="F54">
        <v>4193300</v>
      </c>
      <c r="G54">
        <v>64.67</v>
      </c>
      <c r="H54" s="6">
        <f t="shared" si="0"/>
        <v>-2.8395432692307699E-2</v>
      </c>
      <c r="I54">
        <v>4.5999999999999999E-2</v>
      </c>
    </row>
    <row r="55" spans="1:9" x14ac:dyDescent="0.25">
      <c r="A55" s="1">
        <v>39569</v>
      </c>
      <c r="B55">
        <v>76.94</v>
      </c>
      <c r="C55">
        <v>79.89</v>
      </c>
      <c r="D55">
        <v>75.5</v>
      </c>
      <c r="E55">
        <v>77.56</v>
      </c>
      <c r="F55">
        <v>3805900</v>
      </c>
      <c r="G55">
        <v>65.650000000000006</v>
      </c>
      <c r="H55" s="6">
        <f t="shared" si="0"/>
        <v>1.5153858048554259E-2</v>
      </c>
      <c r="I55">
        <v>1.8600000000000002E-2</v>
      </c>
    </row>
    <row r="56" spans="1:9" x14ac:dyDescent="0.25">
      <c r="A56" s="1">
        <v>39601</v>
      </c>
      <c r="B56">
        <v>77.41</v>
      </c>
      <c r="C56">
        <v>77.61</v>
      </c>
      <c r="D56">
        <v>68.61</v>
      </c>
      <c r="E56">
        <v>69.59</v>
      </c>
      <c r="F56">
        <v>4921700</v>
      </c>
      <c r="G56">
        <v>58.9</v>
      </c>
      <c r="H56" s="6">
        <f t="shared" si="0"/>
        <v>-0.10281797410510292</v>
      </c>
      <c r="I56">
        <v>-8.4399999999999989E-2</v>
      </c>
    </row>
    <row r="57" spans="1:9" x14ac:dyDescent="0.25">
      <c r="A57" s="1">
        <v>39630</v>
      </c>
      <c r="B57">
        <v>68.66</v>
      </c>
      <c r="C57">
        <v>72.77</v>
      </c>
      <c r="D57">
        <v>67.260000000000005</v>
      </c>
      <c r="E57">
        <v>70.39</v>
      </c>
      <c r="F57">
        <v>5267100</v>
      </c>
      <c r="G57">
        <v>59.58</v>
      </c>
      <c r="H57" s="6">
        <f t="shared" si="0"/>
        <v>1.1544991511035649E-2</v>
      </c>
      <c r="I57">
        <v>-7.7000000000000002E-3</v>
      </c>
    </row>
    <row r="58" spans="1:9" x14ac:dyDescent="0.25">
      <c r="A58" s="1">
        <v>39661</v>
      </c>
      <c r="B58">
        <v>70.53</v>
      </c>
      <c r="C58">
        <v>74.680000000000007</v>
      </c>
      <c r="D58">
        <v>69.349999999999994</v>
      </c>
      <c r="E58">
        <v>71.599999999999994</v>
      </c>
      <c r="F58">
        <v>3921800</v>
      </c>
      <c r="G58">
        <v>61.03</v>
      </c>
      <c r="H58" s="6">
        <f t="shared" si="0"/>
        <v>2.4337025847599916E-2</v>
      </c>
      <c r="I58">
        <v>1.5300000000000001E-2</v>
      </c>
    </row>
    <row r="59" spans="1:9" x14ac:dyDescent="0.25">
      <c r="A59" s="1">
        <v>39693</v>
      </c>
      <c r="B59">
        <v>72.38</v>
      </c>
      <c r="C59">
        <v>74.709999999999994</v>
      </c>
      <c r="D59">
        <v>65.510000000000005</v>
      </c>
      <c r="E59">
        <v>68.31</v>
      </c>
      <c r="F59">
        <v>6956900</v>
      </c>
      <c r="G59">
        <v>58.22</v>
      </c>
      <c r="H59" s="6">
        <f t="shared" si="0"/>
        <v>-4.6042929706701659E-2</v>
      </c>
      <c r="I59">
        <v>-9.2399999999999996E-2</v>
      </c>
    </row>
    <row r="60" spans="1:9" x14ac:dyDescent="0.25">
      <c r="A60" s="1">
        <v>39722</v>
      </c>
      <c r="B60">
        <v>67.67</v>
      </c>
      <c r="C60">
        <v>68.31</v>
      </c>
      <c r="D60">
        <v>50.01</v>
      </c>
      <c r="E60">
        <v>64.3</v>
      </c>
      <c r="F60">
        <v>10169400</v>
      </c>
      <c r="G60">
        <v>54.81</v>
      </c>
      <c r="H60" s="6">
        <f t="shared" si="0"/>
        <v>-5.857093782205422E-2</v>
      </c>
      <c r="I60">
        <v>-0.17230000000000001</v>
      </c>
    </row>
    <row r="61" spans="1:9" x14ac:dyDescent="0.25">
      <c r="A61" s="1">
        <v>39755</v>
      </c>
      <c r="B61">
        <v>63.56</v>
      </c>
      <c r="C61">
        <v>67.47</v>
      </c>
      <c r="D61">
        <v>56.25</v>
      </c>
      <c r="E61">
        <v>66.930000000000007</v>
      </c>
      <c r="F61">
        <v>8049400</v>
      </c>
      <c r="G61">
        <v>57.51</v>
      </c>
      <c r="H61" s="6">
        <f t="shared" si="0"/>
        <v>4.9261083743842284E-2</v>
      </c>
      <c r="I61">
        <v>-7.8600000000000003E-2</v>
      </c>
    </row>
    <row r="62" spans="1:9" x14ac:dyDescent="0.25">
      <c r="A62" s="1">
        <v>39783</v>
      </c>
      <c r="B62">
        <v>64.95</v>
      </c>
      <c r="C62">
        <v>66.25</v>
      </c>
      <c r="D62">
        <v>53.59</v>
      </c>
      <c r="E62">
        <v>57.54</v>
      </c>
      <c r="F62">
        <v>6805300</v>
      </c>
      <c r="G62">
        <v>49.44</v>
      </c>
      <c r="H62" s="6">
        <f t="shared" si="0"/>
        <v>-0.14032342201356288</v>
      </c>
      <c r="I62">
        <v>1.7399999999999999E-2</v>
      </c>
    </row>
    <row r="63" spans="1:9" x14ac:dyDescent="0.25">
      <c r="A63" s="1">
        <v>39815</v>
      </c>
      <c r="B63">
        <v>57.55</v>
      </c>
      <c r="C63">
        <v>59.81</v>
      </c>
      <c r="D63">
        <v>52.31</v>
      </c>
      <c r="E63">
        <v>53.79</v>
      </c>
      <c r="F63">
        <v>5562100</v>
      </c>
      <c r="G63">
        <v>46.22</v>
      </c>
      <c r="H63" s="6">
        <f t="shared" si="0"/>
        <v>-6.5129449838187678E-2</v>
      </c>
      <c r="I63">
        <v>-8.1199999999999994E-2</v>
      </c>
    </row>
    <row r="64" spans="1:9" x14ac:dyDescent="0.25">
      <c r="A64" s="1">
        <v>39846</v>
      </c>
      <c r="B64">
        <v>52.79</v>
      </c>
      <c r="C64">
        <v>54.66</v>
      </c>
      <c r="D64">
        <v>45.17</v>
      </c>
      <c r="E64">
        <v>45.46</v>
      </c>
      <c r="F64">
        <v>7213200</v>
      </c>
      <c r="G64">
        <v>39.49</v>
      </c>
      <c r="H64" s="6">
        <f t="shared" si="0"/>
        <v>-0.14560796192124614</v>
      </c>
      <c r="I64">
        <v>-0.10099999999999999</v>
      </c>
    </row>
    <row r="65" spans="1:9" x14ac:dyDescent="0.25">
      <c r="A65" s="1">
        <v>39874</v>
      </c>
      <c r="B65">
        <v>44.62</v>
      </c>
      <c r="C65">
        <v>51.13</v>
      </c>
      <c r="D65">
        <v>40.869999999999997</v>
      </c>
      <c r="E65">
        <v>49.72</v>
      </c>
      <c r="F65">
        <v>7465000</v>
      </c>
      <c r="G65">
        <v>43.19</v>
      </c>
      <c r="H65" s="6">
        <f t="shared" si="0"/>
        <v>9.3694606229425062E-2</v>
      </c>
      <c r="I65">
        <v>8.9499999999999996E-2</v>
      </c>
    </row>
    <row r="66" spans="1:9" x14ac:dyDescent="0.25">
      <c r="A66" s="1">
        <v>39904</v>
      </c>
      <c r="B66">
        <v>48.95</v>
      </c>
      <c r="C66">
        <v>58.98</v>
      </c>
      <c r="D66">
        <v>48.72</v>
      </c>
      <c r="E66">
        <v>57.6</v>
      </c>
      <c r="F66">
        <v>5823900</v>
      </c>
      <c r="G66">
        <v>50.03</v>
      </c>
      <c r="H66" s="6">
        <f t="shared" si="0"/>
        <v>0.15836999305394775</v>
      </c>
      <c r="I66">
        <v>0.10189999999999999</v>
      </c>
    </row>
    <row r="67" spans="1:9" x14ac:dyDescent="0.25">
      <c r="A67" s="1">
        <v>39934</v>
      </c>
      <c r="B67">
        <v>57.56</v>
      </c>
      <c r="C67">
        <v>60.23</v>
      </c>
      <c r="D67">
        <v>55.23</v>
      </c>
      <c r="E67">
        <v>57.1</v>
      </c>
      <c r="F67">
        <v>4657700</v>
      </c>
      <c r="G67">
        <v>50.03</v>
      </c>
      <c r="H67" s="6">
        <f t="shared" si="0"/>
        <v>0</v>
      </c>
      <c r="I67">
        <v>5.21E-2</v>
      </c>
    </row>
    <row r="68" spans="1:9" x14ac:dyDescent="0.25">
      <c r="A68" s="1">
        <v>39965</v>
      </c>
      <c r="B68">
        <v>57.9</v>
      </c>
      <c r="C68">
        <v>61.46</v>
      </c>
      <c r="D68">
        <v>56.61</v>
      </c>
      <c r="E68">
        <v>60.1</v>
      </c>
      <c r="F68">
        <v>4676800</v>
      </c>
      <c r="G68">
        <v>52.66</v>
      </c>
      <c r="H68" s="6">
        <f t="shared" ref="H68:H128" si="1">(G68-G67)/G67</f>
        <v>5.2568458924645123E-2</v>
      </c>
      <c r="I68">
        <v>4.3E-3</v>
      </c>
    </row>
    <row r="69" spans="1:9" x14ac:dyDescent="0.25">
      <c r="A69" s="1">
        <v>39995</v>
      </c>
      <c r="B69">
        <v>60.31</v>
      </c>
      <c r="C69">
        <v>71.39</v>
      </c>
      <c r="D69">
        <v>57.81</v>
      </c>
      <c r="E69">
        <v>70.52</v>
      </c>
      <c r="F69">
        <v>5153400</v>
      </c>
      <c r="G69">
        <v>61.79</v>
      </c>
      <c r="H69" s="6">
        <f t="shared" si="1"/>
        <v>0.17337637675655151</v>
      </c>
      <c r="I69">
        <v>7.7199999999999991E-2</v>
      </c>
    </row>
    <row r="70" spans="1:9" x14ac:dyDescent="0.25">
      <c r="A70" s="1">
        <v>40028</v>
      </c>
      <c r="B70">
        <v>71.8</v>
      </c>
      <c r="C70">
        <v>73.5</v>
      </c>
      <c r="D70">
        <v>69.260000000000005</v>
      </c>
      <c r="E70">
        <v>72.099999999999994</v>
      </c>
      <c r="F70">
        <v>4316700</v>
      </c>
      <c r="G70">
        <v>63.63</v>
      </c>
      <c r="H70" s="6">
        <f t="shared" si="1"/>
        <v>2.9778281275287317E-2</v>
      </c>
      <c r="I70">
        <v>3.3300000000000003E-2</v>
      </c>
    </row>
    <row r="71" spans="1:9" x14ac:dyDescent="0.25">
      <c r="A71" s="1">
        <v>40057</v>
      </c>
      <c r="B71">
        <v>71.81</v>
      </c>
      <c r="C71">
        <v>76</v>
      </c>
      <c r="D71">
        <v>69.89</v>
      </c>
      <c r="E71">
        <v>73.8</v>
      </c>
      <c r="F71">
        <v>3671400</v>
      </c>
      <c r="G71">
        <v>65.13</v>
      </c>
      <c r="H71" s="6">
        <f t="shared" si="1"/>
        <v>2.3573785950023463E-2</v>
      </c>
      <c r="I71">
        <v>4.0800000000000003E-2</v>
      </c>
    </row>
    <row r="72" spans="1:9" x14ac:dyDescent="0.25">
      <c r="A72" s="1">
        <v>40087</v>
      </c>
      <c r="B72">
        <v>73.56</v>
      </c>
      <c r="C72">
        <v>79.25</v>
      </c>
      <c r="D72">
        <v>71.62</v>
      </c>
      <c r="E72">
        <v>73.569999999999993</v>
      </c>
      <c r="F72">
        <v>3957000</v>
      </c>
      <c r="G72">
        <v>64.930000000000007</v>
      </c>
      <c r="H72" s="6">
        <f t="shared" si="1"/>
        <v>-3.0707815138951121E-3</v>
      </c>
      <c r="I72">
        <v>-2.5899999999999999E-2</v>
      </c>
    </row>
    <row r="73" spans="1:9" x14ac:dyDescent="0.25">
      <c r="A73" s="1">
        <v>40119</v>
      </c>
      <c r="B73">
        <v>73.86</v>
      </c>
      <c r="C73">
        <v>79</v>
      </c>
      <c r="D73">
        <v>73.349999999999994</v>
      </c>
      <c r="E73">
        <v>77.44</v>
      </c>
      <c r="F73">
        <v>3184000</v>
      </c>
      <c r="G73">
        <v>68.790000000000006</v>
      </c>
      <c r="H73" s="6">
        <f t="shared" si="1"/>
        <v>5.9448636993685494E-2</v>
      </c>
      <c r="I73">
        <v>5.5599999999999997E-2</v>
      </c>
    </row>
    <row r="74" spans="1:9" x14ac:dyDescent="0.25">
      <c r="A74" s="1">
        <v>40148</v>
      </c>
      <c r="B74">
        <v>77.849999999999994</v>
      </c>
      <c r="C74">
        <v>84.32</v>
      </c>
      <c r="D74">
        <v>76</v>
      </c>
      <c r="E74">
        <v>82.67</v>
      </c>
      <c r="F74">
        <v>3746200</v>
      </c>
      <c r="G74">
        <v>73.44</v>
      </c>
      <c r="H74" s="6">
        <f t="shared" si="1"/>
        <v>6.7597034452681948E-2</v>
      </c>
      <c r="I74">
        <v>2.75E-2</v>
      </c>
    </row>
    <row r="75" spans="1:9" x14ac:dyDescent="0.25">
      <c r="A75" s="1">
        <v>40182</v>
      </c>
      <c r="B75">
        <v>83.09</v>
      </c>
      <c r="C75">
        <v>85.17</v>
      </c>
      <c r="D75">
        <v>79.11</v>
      </c>
      <c r="E75">
        <v>80.489999999999995</v>
      </c>
      <c r="F75">
        <v>4187100</v>
      </c>
      <c r="G75">
        <v>71.5</v>
      </c>
      <c r="H75" s="6">
        <f t="shared" si="1"/>
        <v>-2.6416122004357268E-2</v>
      </c>
      <c r="I75">
        <v>-3.3599999999999998E-2</v>
      </c>
    </row>
    <row r="76" spans="1:9" x14ac:dyDescent="0.25">
      <c r="A76" s="1">
        <v>40210</v>
      </c>
      <c r="B76">
        <v>80.84</v>
      </c>
      <c r="C76">
        <v>81.760000000000005</v>
      </c>
      <c r="D76">
        <v>77.25</v>
      </c>
      <c r="E76">
        <v>80.150000000000006</v>
      </c>
      <c r="F76">
        <v>4118100</v>
      </c>
      <c r="G76">
        <v>71.67</v>
      </c>
      <c r="H76" s="6">
        <f t="shared" si="1"/>
        <v>2.3776223776224015E-3</v>
      </c>
      <c r="I76">
        <v>3.4000000000000002E-2</v>
      </c>
    </row>
    <row r="77" spans="1:9" x14ac:dyDescent="0.25">
      <c r="A77" s="1">
        <v>40238</v>
      </c>
      <c r="B77">
        <v>80.569999999999993</v>
      </c>
      <c r="C77">
        <v>84.5</v>
      </c>
      <c r="D77">
        <v>80.349999999999994</v>
      </c>
      <c r="E77">
        <v>83.57</v>
      </c>
      <c r="F77">
        <v>4147900</v>
      </c>
      <c r="G77">
        <v>74.73</v>
      </c>
      <c r="H77" s="6">
        <f t="shared" si="1"/>
        <v>4.2695688572624561E-2</v>
      </c>
      <c r="I77">
        <v>6.3099999999999989E-2</v>
      </c>
    </row>
    <row r="78" spans="1:9" x14ac:dyDescent="0.25">
      <c r="A78" s="1">
        <v>40269</v>
      </c>
      <c r="B78">
        <v>83.87</v>
      </c>
      <c r="C78">
        <v>90.25</v>
      </c>
      <c r="D78">
        <v>82.69</v>
      </c>
      <c r="E78">
        <v>88.67</v>
      </c>
      <c r="F78">
        <v>4841300</v>
      </c>
      <c r="G78">
        <v>79.290000000000006</v>
      </c>
      <c r="H78" s="6">
        <f t="shared" si="1"/>
        <v>6.1019670814933792E-2</v>
      </c>
      <c r="I78">
        <v>0.02</v>
      </c>
    </row>
    <row r="79" spans="1:9" x14ac:dyDescent="0.25">
      <c r="A79" s="1">
        <v>40301</v>
      </c>
      <c r="B79">
        <v>89.19</v>
      </c>
      <c r="C79">
        <v>90.52</v>
      </c>
      <c r="D79">
        <v>68.959999999999994</v>
      </c>
      <c r="E79">
        <v>79.31</v>
      </c>
      <c r="F79">
        <v>5802800</v>
      </c>
      <c r="G79">
        <v>71.36</v>
      </c>
      <c r="H79" s="6">
        <f t="shared" si="1"/>
        <v>-0.1000126119308867</v>
      </c>
      <c r="I79">
        <v>-7.8899999999999998E-2</v>
      </c>
    </row>
    <row r="80" spans="1:9" x14ac:dyDescent="0.25">
      <c r="A80" s="1">
        <v>40330</v>
      </c>
      <c r="B80">
        <v>78.72</v>
      </c>
      <c r="C80">
        <v>83</v>
      </c>
      <c r="D80">
        <v>72.72</v>
      </c>
      <c r="E80">
        <v>78.989999999999995</v>
      </c>
      <c r="F80">
        <v>5515900</v>
      </c>
      <c r="G80">
        <v>71.069999999999993</v>
      </c>
      <c r="H80" s="6">
        <f t="shared" si="1"/>
        <v>-4.0639013452915679E-3</v>
      </c>
      <c r="I80">
        <v>-5.5599999999999997E-2</v>
      </c>
    </row>
    <row r="81" spans="1:9" x14ac:dyDescent="0.25">
      <c r="A81" s="1">
        <v>40360</v>
      </c>
      <c r="B81">
        <v>79.06</v>
      </c>
      <c r="C81">
        <v>87.48</v>
      </c>
      <c r="D81">
        <v>77.040000000000006</v>
      </c>
      <c r="E81">
        <v>85.54</v>
      </c>
      <c r="F81">
        <v>4490500</v>
      </c>
      <c r="G81">
        <v>76.97</v>
      </c>
      <c r="H81" s="6">
        <f t="shared" si="1"/>
        <v>8.301674405515698E-2</v>
      </c>
      <c r="I81">
        <v>6.93E-2</v>
      </c>
    </row>
    <row r="82" spans="1:9" x14ac:dyDescent="0.25">
      <c r="A82" s="1">
        <v>40392</v>
      </c>
      <c r="B82">
        <v>86.8</v>
      </c>
      <c r="C82">
        <v>88.38</v>
      </c>
      <c r="D82">
        <v>78.400000000000006</v>
      </c>
      <c r="E82">
        <v>78.55</v>
      </c>
      <c r="F82">
        <v>3621600</v>
      </c>
      <c r="G82">
        <v>71.12</v>
      </c>
      <c r="H82" s="6">
        <f t="shared" si="1"/>
        <v>-7.6003637780953551E-2</v>
      </c>
      <c r="I82">
        <v>-4.7699999999999992E-2</v>
      </c>
    </row>
    <row r="83" spans="1:9" x14ac:dyDescent="0.25">
      <c r="A83" s="1">
        <v>40422</v>
      </c>
      <c r="B83">
        <v>79.510000000000005</v>
      </c>
      <c r="C83">
        <v>88</v>
      </c>
      <c r="D83">
        <v>79.290000000000006</v>
      </c>
      <c r="E83">
        <v>86.71</v>
      </c>
      <c r="F83">
        <v>3223500</v>
      </c>
      <c r="G83">
        <v>78.510000000000005</v>
      </c>
      <c r="H83" s="6">
        <f t="shared" si="1"/>
        <v>0.10390888638920136</v>
      </c>
      <c r="I83">
        <v>9.5399999999999985E-2</v>
      </c>
    </row>
    <row r="84" spans="1:9" x14ac:dyDescent="0.25">
      <c r="A84" s="1">
        <v>40452</v>
      </c>
      <c r="B84">
        <v>87.38</v>
      </c>
      <c r="C84">
        <v>91.49</v>
      </c>
      <c r="D84">
        <v>83.8</v>
      </c>
      <c r="E84">
        <v>84.22</v>
      </c>
      <c r="F84">
        <v>4196300</v>
      </c>
      <c r="G84">
        <v>76.260000000000005</v>
      </c>
      <c r="H84" s="6">
        <f t="shared" si="1"/>
        <v>-2.8658769583492547E-2</v>
      </c>
      <c r="I84">
        <v>3.8800000000000001E-2</v>
      </c>
    </row>
    <row r="85" spans="1:9" x14ac:dyDescent="0.25">
      <c r="A85" s="1">
        <v>40483</v>
      </c>
      <c r="B85">
        <v>84.57</v>
      </c>
      <c r="C85">
        <v>87.87</v>
      </c>
      <c r="D85">
        <v>83</v>
      </c>
      <c r="E85">
        <v>83.98</v>
      </c>
      <c r="F85">
        <v>4228900</v>
      </c>
      <c r="G85">
        <v>76.52</v>
      </c>
      <c r="H85" s="6">
        <f t="shared" si="1"/>
        <v>3.4093889325988837E-3</v>
      </c>
      <c r="I85">
        <v>6.0000000000000001E-3</v>
      </c>
    </row>
    <row r="86" spans="1:9" x14ac:dyDescent="0.25">
      <c r="A86" s="1">
        <v>40513</v>
      </c>
      <c r="B86">
        <v>85.42</v>
      </c>
      <c r="C86">
        <v>87.82</v>
      </c>
      <c r="D86">
        <v>83.23</v>
      </c>
      <c r="E86">
        <v>86.3</v>
      </c>
      <c r="F86">
        <v>3587700</v>
      </c>
      <c r="G86">
        <v>78.63</v>
      </c>
      <c r="H86" s="6">
        <f t="shared" si="1"/>
        <v>2.7574490329325661E-2</v>
      </c>
      <c r="I86">
        <v>6.8199999999999997E-2</v>
      </c>
    </row>
    <row r="87" spans="1:9" x14ac:dyDescent="0.25">
      <c r="A87" s="1">
        <v>40546</v>
      </c>
      <c r="B87">
        <v>86.75</v>
      </c>
      <c r="C87">
        <v>90.5</v>
      </c>
      <c r="D87">
        <v>85.63</v>
      </c>
      <c r="E87">
        <v>87.92</v>
      </c>
      <c r="F87">
        <v>3744500</v>
      </c>
      <c r="G87">
        <v>80.11</v>
      </c>
      <c r="H87" s="6">
        <f t="shared" si="1"/>
        <v>1.8822332443087932E-2</v>
      </c>
      <c r="I87">
        <v>1.9900000000000001E-2</v>
      </c>
    </row>
    <row r="88" spans="1:9" x14ac:dyDescent="0.25">
      <c r="A88" s="1">
        <v>40575</v>
      </c>
      <c r="B88">
        <v>88.02</v>
      </c>
      <c r="C88">
        <v>93.65</v>
      </c>
      <c r="D88">
        <v>87.44</v>
      </c>
      <c r="E88">
        <v>92.23</v>
      </c>
      <c r="F88">
        <v>3729800</v>
      </c>
      <c r="G88">
        <v>84.54</v>
      </c>
      <c r="H88" s="6">
        <f t="shared" si="1"/>
        <v>5.5298963924603754E-2</v>
      </c>
      <c r="I88">
        <v>3.49E-2</v>
      </c>
    </row>
    <row r="89" spans="1:9" x14ac:dyDescent="0.25">
      <c r="A89" s="1">
        <v>40603</v>
      </c>
      <c r="B89">
        <v>92.19</v>
      </c>
      <c r="C89">
        <v>94.16</v>
      </c>
      <c r="D89">
        <v>86.91</v>
      </c>
      <c r="E89">
        <v>93.5</v>
      </c>
      <c r="F89">
        <v>3651300</v>
      </c>
      <c r="G89">
        <v>85.7</v>
      </c>
      <c r="H89" s="6">
        <f t="shared" si="1"/>
        <v>1.372131535367869E-2</v>
      </c>
      <c r="I89">
        <v>4.5000000000000005E-3</v>
      </c>
    </row>
    <row r="90" spans="1:9" x14ac:dyDescent="0.25">
      <c r="A90" s="1">
        <v>40634</v>
      </c>
      <c r="B90">
        <v>93.53</v>
      </c>
      <c r="C90">
        <v>97.5</v>
      </c>
      <c r="D90">
        <v>90.58</v>
      </c>
      <c r="E90">
        <v>97.21</v>
      </c>
      <c r="F90">
        <v>3393400</v>
      </c>
      <c r="G90">
        <v>89.1</v>
      </c>
      <c r="H90" s="6">
        <f t="shared" si="1"/>
        <v>3.9673278879813201E-2</v>
      </c>
      <c r="I90">
        <v>2.8999999999999998E-2</v>
      </c>
    </row>
    <row r="91" spans="1:9" x14ac:dyDescent="0.25">
      <c r="A91" s="1">
        <v>40665</v>
      </c>
      <c r="B91">
        <v>97.58</v>
      </c>
      <c r="C91">
        <v>97.95</v>
      </c>
      <c r="D91">
        <v>91.38</v>
      </c>
      <c r="E91">
        <v>94.38</v>
      </c>
      <c r="F91">
        <v>3303300</v>
      </c>
      <c r="G91">
        <v>87.02</v>
      </c>
      <c r="H91" s="6">
        <f t="shared" si="1"/>
        <v>-2.3344556677889993E-2</v>
      </c>
      <c r="I91">
        <v>-1.2699999999999999E-2</v>
      </c>
    </row>
    <row r="92" spans="1:9" x14ac:dyDescent="0.25">
      <c r="A92" s="1">
        <v>40695</v>
      </c>
      <c r="B92">
        <v>94.33</v>
      </c>
      <c r="C92">
        <v>95.06</v>
      </c>
      <c r="D92">
        <v>90.19</v>
      </c>
      <c r="E92">
        <v>94.85</v>
      </c>
      <c r="F92">
        <v>3259800</v>
      </c>
      <c r="G92">
        <v>87.45</v>
      </c>
      <c r="H92" s="6">
        <f t="shared" si="1"/>
        <v>4.9413927832682924E-3</v>
      </c>
      <c r="I92">
        <v>-1.7500000000000002E-2</v>
      </c>
    </row>
    <row r="93" spans="1:9" x14ac:dyDescent="0.25">
      <c r="A93" s="1">
        <v>40725</v>
      </c>
      <c r="B93">
        <v>94.83</v>
      </c>
      <c r="C93">
        <v>98.19</v>
      </c>
      <c r="D93">
        <v>86.6</v>
      </c>
      <c r="E93">
        <v>87.14</v>
      </c>
      <c r="F93">
        <v>4573200</v>
      </c>
      <c r="G93">
        <v>80.34</v>
      </c>
      <c r="H93" s="6">
        <f t="shared" si="1"/>
        <v>-8.1303602058319033E-2</v>
      </c>
      <c r="I93">
        <v>-2.3599999999999999E-2</v>
      </c>
    </row>
    <row r="94" spans="1:9" x14ac:dyDescent="0.25">
      <c r="A94" s="1">
        <v>40756</v>
      </c>
      <c r="B94">
        <v>87.98</v>
      </c>
      <c r="C94">
        <v>88.17</v>
      </c>
      <c r="D94">
        <v>76.5</v>
      </c>
      <c r="E94">
        <v>82.98</v>
      </c>
      <c r="F94">
        <v>6756600</v>
      </c>
      <c r="G94">
        <v>77.02</v>
      </c>
      <c r="H94" s="6">
        <f t="shared" si="1"/>
        <v>-4.1324371421458887E-2</v>
      </c>
      <c r="I94">
        <v>-5.9900000000000002E-2</v>
      </c>
    </row>
    <row r="95" spans="1:9" x14ac:dyDescent="0.25">
      <c r="A95" s="1">
        <v>40787</v>
      </c>
      <c r="B95">
        <v>83.02</v>
      </c>
      <c r="C95">
        <v>83.95</v>
      </c>
      <c r="D95">
        <v>71.709999999999994</v>
      </c>
      <c r="E95">
        <v>71.790000000000006</v>
      </c>
      <c r="F95">
        <v>5880400</v>
      </c>
      <c r="G95">
        <v>66.64</v>
      </c>
      <c r="H95" s="6">
        <f t="shared" si="1"/>
        <v>-0.13477018956115289</v>
      </c>
      <c r="I95">
        <v>-7.5899999999999995E-2</v>
      </c>
    </row>
    <row r="96" spans="1:9" x14ac:dyDescent="0.25">
      <c r="A96" s="1">
        <v>40819</v>
      </c>
      <c r="B96">
        <v>71.13</v>
      </c>
      <c r="C96">
        <v>82.4</v>
      </c>
      <c r="D96">
        <v>68.63</v>
      </c>
      <c r="E96">
        <v>79.02</v>
      </c>
      <c r="F96">
        <v>5595400</v>
      </c>
      <c r="G96">
        <v>73.349999999999994</v>
      </c>
      <c r="H96" s="6">
        <f t="shared" si="1"/>
        <v>0.10069027611044408</v>
      </c>
      <c r="I96">
        <v>0.11349999999999999</v>
      </c>
    </row>
    <row r="97" spans="1:9" x14ac:dyDescent="0.25">
      <c r="A97" s="1">
        <v>40848</v>
      </c>
      <c r="B97">
        <v>77.89</v>
      </c>
      <c r="C97">
        <v>83.1</v>
      </c>
      <c r="D97">
        <v>75.489999999999995</v>
      </c>
      <c r="E97">
        <v>81.040000000000006</v>
      </c>
      <c r="F97">
        <v>4934000</v>
      </c>
      <c r="G97">
        <v>75.75</v>
      </c>
      <c r="H97" s="6">
        <f t="shared" si="1"/>
        <v>3.2719836400818075E-2</v>
      </c>
      <c r="I97">
        <v>-2.8000000000000004E-3</v>
      </c>
    </row>
    <row r="98" spans="1:9" x14ac:dyDescent="0.25">
      <c r="A98" s="1">
        <v>40878</v>
      </c>
      <c r="B98">
        <v>81.25</v>
      </c>
      <c r="C98">
        <v>82.8</v>
      </c>
      <c r="D98">
        <v>77.510000000000005</v>
      </c>
      <c r="E98">
        <v>81.73</v>
      </c>
      <c r="F98">
        <v>3887300</v>
      </c>
      <c r="G98">
        <v>76.400000000000006</v>
      </c>
      <c r="H98" s="6">
        <f t="shared" si="1"/>
        <v>8.5808580858086556E-3</v>
      </c>
      <c r="I98">
        <v>7.4000000000000003E-3</v>
      </c>
    </row>
    <row r="99" spans="1:9" x14ac:dyDescent="0.25">
      <c r="A99" s="1">
        <v>40911</v>
      </c>
      <c r="B99">
        <v>83.76</v>
      </c>
      <c r="C99">
        <v>87.99</v>
      </c>
      <c r="D99">
        <v>82.7</v>
      </c>
      <c r="E99">
        <v>86.71</v>
      </c>
      <c r="F99">
        <v>3691900</v>
      </c>
      <c r="G99">
        <v>81.05</v>
      </c>
      <c r="H99" s="6">
        <f t="shared" si="1"/>
        <v>6.0863874345549622E-2</v>
      </c>
      <c r="I99">
        <v>5.0499999999999996E-2</v>
      </c>
    </row>
    <row r="100" spans="1:9" x14ac:dyDescent="0.25">
      <c r="A100" s="1">
        <v>40940</v>
      </c>
      <c r="B100">
        <v>87.52</v>
      </c>
      <c r="C100">
        <v>88.46</v>
      </c>
      <c r="D100">
        <v>86.69</v>
      </c>
      <c r="E100">
        <v>87.6</v>
      </c>
      <c r="F100">
        <v>2993300</v>
      </c>
      <c r="G100">
        <v>82.44</v>
      </c>
      <c r="H100" s="6">
        <f t="shared" si="1"/>
        <v>1.7149907464528078E-2</v>
      </c>
      <c r="I100">
        <v>4.4199999999999996E-2</v>
      </c>
    </row>
    <row r="101" spans="1:9" x14ac:dyDescent="0.25">
      <c r="A101" s="1">
        <v>40969</v>
      </c>
      <c r="B101">
        <v>87.72</v>
      </c>
      <c r="C101">
        <v>90</v>
      </c>
      <c r="D101">
        <v>84.83</v>
      </c>
      <c r="E101">
        <v>89.21</v>
      </c>
      <c r="F101">
        <v>2859100</v>
      </c>
      <c r="G101">
        <v>83.95</v>
      </c>
      <c r="H101" s="6">
        <f t="shared" si="1"/>
        <v>1.8316351285783662E-2</v>
      </c>
      <c r="I101">
        <v>3.1099999999999999E-2</v>
      </c>
    </row>
    <row r="102" spans="1:9" x14ac:dyDescent="0.25">
      <c r="A102" s="1">
        <v>41001</v>
      </c>
      <c r="B102">
        <v>88.79</v>
      </c>
      <c r="C102">
        <v>89.75</v>
      </c>
      <c r="D102">
        <v>84.44</v>
      </c>
      <c r="E102">
        <v>89.36</v>
      </c>
      <c r="F102">
        <v>2823200</v>
      </c>
      <c r="G102">
        <v>84.1</v>
      </c>
      <c r="H102" s="6">
        <f t="shared" si="1"/>
        <v>1.7867778439546334E-3</v>
      </c>
      <c r="I102">
        <v>-8.5000000000000006E-3</v>
      </c>
    </row>
    <row r="103" spans="1:9" x14ac:dyDescent="0.25">
      <c r="A103" s="1">
        <v>41030</v>
      </c>
      <c r="B103">
        <v>89.13</v>
      </c>
      <c r="C103">
        <v>89.95</v>
      </c>
      <c r="D103">
        <v>82.95</v>
      </c>
      <c r="E103">
        <v>84.41</v>
      </c>
      <c r="F103">
        <v>2889400</v>
      </c>
      <c r="G103">
        <v>79.989999999999995</v>
      </c>
      <c r="H103" s="6">
        <f t="shared" si="1"/>
        <v>-4.8870392390011889E-2</v>
      </c>
      <c r="I103">
        <v>-6.1900000000000004E-2</v>
      </c>
    </row>
    <row r="104" spans="1:9" x14ac:dyDescent="0.25">
      <c r="A104" s="1">
        <v>41061</v>
      </c>
      <c r="B104">
        <v>83.05</v>
      </c>
      <c r="C104">
        <v>89.6</v>
      </c>
      <c r="D104">
        <v>81.99</v>
      </c>
      <c r="E104">
        <v>89.6</v>
      </c>
      <c r="F104">
        <v>3337800</v>
      </c>
      <c r="G104">
        <v>84.91</v>
      </c>
      <c r="H104" s="6">
        <f t="shared" si="1"/>
        <v>6.1507688461057655E-2</v>
      </c>
      <c r="I104">
        <v>3.8900000000000004E-2</v>
      </c>
    </row>
    <row r="105" spans="1:9" x14ac:dyDescent="0.25">
      <c r="A105" s="1">
        <v>41092</v>
      </c>
      <c r="B105">
        <v>89.29</v>
      </c>
      <c r="C105">
        <v>92.08</v>
      </c>
      <c r="D105">
        <v>85.34</v>
      </c>
      <c r="E105">
        <v>91.23</v>
      </c>
      <c r="F105">
        <v>3226500</v>
      </c>
      <c r="G105">
        <v>86.45</v>
      </c>
      <c r="H105" s="6">
        <f t="shared" si="1"/>
        <v>1.8136850783182269E-2</v>
      </c>
      <c r="I105">
        <v>7.9000000000000008E-3</v>
      </c>
    </row>
    <row r="106" spans="1:9" x14ac:dyDescent="0.25">
      <c r="A106" s="1">
        <v>41122</v>
      </c>
      <c r="B106">
        <v>91.65</v>
      </c>
      <c r="C106">
        <v>94.3</v>
      </c>
      <c r="D106">
        <v>89.23</v>
      </c>
      <c r="E106">
        <v>92.6</v>
      </c>
      <c r="F106">
        <v>2203600</v>
      </c>
      <c r="G106">
        <v>88.31</v>
      </c>
      <c r="H106" s="6">
        <f t="shared" si="1"/>
        <v>2.1515326778484667E-2</v>
      </c>
      <c r="I106">
        <v>2.5499999999999998E-2</v>
      </c>
    </row>
    <row r="107" spans="1:9" x14ac:dyDescent="0.25">
      <c r="A107" s="1">
        <v>41156</v>
      </c>
      <c r="B107">
        <v>92.03</v>
      </c>
      <c r="C107">
        <v>94.1</v>
      </c>
      <c r="D107">
        <v>90.46</v>
      </c>
      <c r="E107">
        <v>92.42</v>
      </c>
      <c r="F107">
        <v>3558500</v>
      </c>
      <c r="G107">
        <v>88.14</v>
      </c>
      <c r="H107" s="6">
        <f t="shared" si="1"/>
        <v>-1.9250368021741784E-3</v>
      </c>
      <c r="I107">
        <v>2.7300000000000001E-2</v>
      </c>
    </row>
    <row r="108" spans="1:9" x14ac:dyDescent="0.25">
      <c r="A108" s="1">
        <v>41183</v>
      </c>
      <c r="B108">
        <v>92.9</v>
      </c>
      <c r="C108">
        <v>95.46</v>
      </c>
      <c r="D108">
        <v>87.41</v>
      </c>
      <c r="E108">
        <v>87.6</v>
      </c>
      <c r="F108">
        <v>3429300</v>
      </c>
      <c r="G108">
        <v>83.54</v>
      </c>
      <c r="H108" s="6">
        <f t="shared" si="1"/>
        <v>-5.2189698207397259E-2</v>
      </c>
      <c r="I108">
        <v>-1.7600000000000001E-2</v>
      </c>
    </row>
    <row r="109" spans="1:9" x14ac:dyDescent="0.25">
      <c r="A109" s="1">
        <v>41214</v>
      </c>
      <c r="B109">
        <v>87.94</v>
      </c>
      <c r="C109">
        <v>91.97</v>
      </c>
      <c r="D109">
        <v>86.74</v>
      </c>
      <c r="E109">
        <v>90.95</v>
      </c>
      <c r="F109">
        <v>2883600</v>
      </c>
      <c r="G109">
        <v>87.31</v>
      </c>
      <c r="H109" s="6">
        <f t="shared" si="1"/>
        <v>4.5128082355757673E-2</v>
      </c>
      <c r="I109">
        <v>7.8000000000000005E-3</v>
      </c>
    </row>
    <row r="110" spans="1:9" x14ac:dyDescent="0.25">
      <c r="A110" s="1">
        <v>41246</v>
      </c>
      <c r="B110">
        <v>91.41</v>
      </c>
      <c r="C110">
        <v>94.14</v>
      </c>
      <c r="D110">
        <v>89.6</v>
      </c>
      <c r="E110">
        <v>92.85</v>
      </c>
      <c r="F110">
        <v>2871500</v>
      </c>
      <c r="G110">
        <v>89.13</v>
      </c>
      <c r="H110" s="6">
        <f t="shared" si="1"/>
        <v>2.084526400183247E-2</v>
      </c>
      <c r="I110">
        <v>1.18E-2</v>
      </c>
    </row>
    <row r="111" spans="1:9" x14ac:dyDescent="0.25">
      <c r="A111" s="1">
        <v>41276</v>
      </c>
      <c r="B111">
        <v>94.19</v>
      </c>
      <c r="C111">
        <v>101.95</v>
      </c>
      <c r="D111">
        <v>93.96</v>
      </c>
      <c r="E111">
        <v>100.55</v>
      </c>
      <c r="F111">
        <v>3160800</v>
      </c>
      <c r="G111">
        <v>96.52</v>
      </c>
      <c r="H111" s="6">
        <f t="shared" si="1"/>
        <v>8.2912599573656473E-2</v>
      </c>
      <c r="I111">
        <v>5.57E-2</v>
      </c>
    </row>
    <row r="112" spans="1:9" x14ac:dyDescent="0.25">
      <c r="A112" s="1">
        <v>41306</v>
      </c>
      <c r="B112">
        <v>101.44</v>
      </c>
      <c r="C112">
        <v>104.56</v>
      </c>
      <c r="D112">
        <v>100.58</v>
      </c>
      <c r="E112">
        <v>104</v>
      </c>
      <c r="F112">
        <v>2672300</v>
      </c>
      <c r="G112">
        <v>100.45</v>
      </c>
      <c r="H112" s="6">
        <f t="shared" si="1"/>
        <v>4.0716949854952417E-2</v>
      </c>
      <c r="I112">
        <v>1.29E-2</v>
      </c>
    </row>
    <row r="113" spans="1:9" x14ac:dyDescent="0.25">
      <c r="A113" s="1">
        <v>41334</v>
      </c>
      <c r="B113">
        <v>103.39</v>
      </c>
      <c r="C113">
        <v>106.88</v>
      </c>
      <c r="D113">
        <v>102.59</v>
      </c>
      <c r="E113">
        <v>106.31</v>
      </c>
      <c r="F113">
        <v>2620200</v>
      </c>
      <c r="G113">
        <v>102.68</v>
      </c>
      <c r="H113" s="6">
        <f t="shared" si="1"/>
        <v>2.2200099552015969E-2</v>
      </c>
      <c r="I113">
        <v>4.0300000000000002E-2</v>
      </c>
    </row>
    <row r="114" spans="1:9" x14ac:dyDescent="0.25">
      <c r="A114" s="1">
        <v>41365</v>
      </c>
      <c r="B114">
        <v>106</v>
      </c>
      <c r="C114">
        <v>108.72</v>
      </c>
      <c r="D114">
        <v>102.89</v>
      </c>
      <c r="E114">
        <v>104.71</v>
      </c>
      <c r="F114">
        <v>3227200</v>
      </c>
      <c r="G114">
        <v>101.14</v>
      </c>
      <c r="H114" s="6">
        <f t="shared" si="1"/>
        <v>-1.4998052201012916E-2</v>
      </c>
      <c r="I114">
        <v>1.5600000000000001E-2</v>
      </c>
    </row>
    <row r="115" spans="1:9" x14ac:dyDescent="0.25">
      <c r="A115" s="1">
        <v>41395</v>
      </c>
      <c r="B115">
        <v>104.78</v>
      </c>
      <c r="C115">
        <v>112.38</v>
      </c>
      <c r="D115">
        <v>104.42</v>
      </c>
      <c r="E115">
        <v>110.27</v>
      </c>
      <c r="F115">
        <v>2978600</v>
      </c>
      <c r="G115">
        <v>107.12</v>
      </c>
      <c r="H115" s="6">
        <f t="shared" si="1"/>
        <v>5.9125964010282812E-2</v>
      </c>
      <c r="I115">
        <v>2.7999999999999997E-2</v>
      </c>
    </row>
    <row r="116" spans="1:9" x14ac:dyDescent="0.25">
      <c r="A116" s="1">
        <v>41428</v>
      </c>
      <c r="B116">
        <v>110.7</v>
      </c>
      <c r="C116">
        <v>113.25</v>
      </c>
      <c r="D116">
        <v>107.15</v>
      </c>
      <c r="E116">
        <v>109.35</v>
      </c>
      <c r="F116">
        <v>2836200</v>
      </c>
      <c r="G116">
        <v>106.22</v>
      </c>
      <c r="H116" s="6">
        <f t="shared" si="1"/>
        <v>-8.4017923823749598E-3</v>
      </c>
      <c r="I116">
        <v>-1.2E-2</v>
      </c>
    </row>
    <row r="117" spans="1:9" x14ac:dyDescent="0.25">
      <c r="A117" s="1">
        <v>41456</v>
      </c>
      <c r="B117">
        <v>108.37</v>
      </c>
      <c r="C117">
        <v>118.6</v>
      </c>
      <c r="D117">
        <v>108.21</v>
      </c>
      <c r="E117">
        <v>117.43</v>
      </c>
      <c r="F117">
        <v>2509700</v>
      </c>
      <c r="G117">
        <v>114.07</v>
      </c>
      <c r="H117" s="6">
        <f t="shared" si="1"/>
        <v>7.3903219732630338E-2</v>
      </c>
      <c r="I117">
        <v>5.6500000000000002E-2</v>
      </c>
    </row>
    <row r="118" spans="1:9" x14ac:dyDescent="0.25">
      <c r="A118" s="1">
        <v>41487</v>
      </c>
      <c r="B118">
        <v>118.38</v>
      </c>
      <c r="C118">
        <v>119.26</v>
      </c>
      <c r="D118">
        <v>112.36</v>
      </c>
      <c r="E118">
        <v>113.58</v>
      </c>
      <c r="F118">
        <v>2102400</v>
      </c>
      <c r="G118">
        <v>110.94</v>
      </c>
      <c r="H118" s="6">
        <f t="shared" si="1"/>
        <v>-2.7439291663013902E-2</v>
      </c>
      <c r="I118">
        <v>-2.7099999999999999E-2</v>
      </c>
    </row>
    <row r="119" spans="1:9" x14ac:dyDescent="0.25">
      <c r="A119" s="1">
        <v>41520</v>
      </c>
      <c r="B119">
        <v>114.57</v>
      </c>
      <c r="C119">
        <v>122.27</v>
      </c>
      <c r="D119">
        <v>112.85</v>
      </c>
      <c r="E119">
        <v>119.41</v>
      </c>
      <c r="F119">
        <v>2766100</v>
      </c>
      <c r="G119">
        <v>116.64</v>
      </c>
      <c r="H119" s="6">
        <f t="shared" si="1"/>
        <v>5.1379123850730152E-2</v>
      </c>
      <c r="I119">
        <v>3.7699999999999997E-2</v>
      </c>
    </row>
    <row r="120" spans="1:9" x14ac:dyDescent="0.25">
      <c r="A120" s="1">
        <v>41548</v>
      </c>
      <c r="B120">
        <v>119.69</v>
      </c>
      <c r="C120">
        <v>126.38</v>
      </c>
      <c r="D120">
        <v>116.65</v>
      </c>
      <c r="E120">
        <v>125.85</v>
      </c>
      <c r="F120">
        <v>2464400</v>
      </c>
      <c r="G120">
        <v>122.93</v>
      </c>
      <c r="H120" s="6">
        <f t="shared" si="1"/>
        <v>5.3926611796982223E-2</v>
      </c>
      <c r="I120">
        <v>4.1799999999999997E-2</v>
      </c>
    </row>
    <row r="121" spans="1:9" x14ac:dyDescent="0.25">
      <c r="A121" s="1">
        <v>41579</v>
      </c>
      <c r="B121">
        <v>126.76</v>
      </c>
      <c r="C121">
        <v>134.16</v>
      </c>
      <c r="D121">
        <v>124.86</v>
      </c>
      <c r="E121">
        <v>133.51</v>
      </c>
      <c r="F121">
        <v>2392800</v>
      </c>
      <c r="G121">
        <v>131.05000000000001</v>
      </c>
      <c r="H121" s="6">
        <f t="shared" si="1"/>
        <v>6.6053851785569051E-2</v>
      </c>
      <c r="I121">
        <v>3.1200000000000002E-2</v>
      </c>
    </row>
    <row r="122" spans="1:9" x14ac:dyDescent="0.25">
      <c r="A122" s="1">
        <v>41610</v>
      </c>
      <c r="B122">
        <v>131.66999999999999</v>
      </c>
      <c r="C122">
        <v>140.43</v>
      </c>
      <c r="D122">
        <v>125.15</v>
      </c>
      <c r="E122">
        <v>140.25</v>
      </c>
      <c r="F122">
        <v>3582300</v>
      </c>
      <c r="G122">
        <v>137.66</v>
      </c>
      <c r="H122" s="6">
        <f t="shared" si="1"/>
        <v>5.0438763830598893E-2</v>
      </c>
      <c r="I122">
        <v>2.81E-2</v>
      </c>
    </row>
    <row r="123" spans="1:9" x14ac:dyDescent="0.25">
      <c r="A123" s="1">
        <v>41641</v>
      </c>
      <c r="B123">
        <v>138.05000000000001</v>
      </c>
      <c r="C123">
        <v>139.29</v>
      </c>
      <c r="D123">
        <v>126.42</v>
      </c>
      <c r="E123">
        <v>128.19</v>
      </c>
      <c r="F123">
        <v>3051600</v>
      </c>
      <c r="G123">
        <v>125.83</v>
      </c>
      <c r="H123" s="6">
        <f t="shared" si="1"/>
        <v>-8.5936364957140771E-2</v>
      </c>
      <c r="I123">
        <v>-3.32E-2</v>
      </c>
    </row>
    <row r="124" spans="1:9" x14ac:dyDescent="0.25">
      <c r="A124" s="1">
        <v>41673</v>
      </c>
      <c r="B124">
        <v>128.22</v>
      </c>
      <c r="C124">
        <v>135.19999999999999</v>
      </c>
      <c r="D124">
        <v>123.61</v>
      </c>
      <c r="E124">
        <v>134.72999999999999</v>
      </c>
      <c r="F124">
        <v>3447800</v>
      </c>
      <c r="G124">
        <v>133.11000000000001</v>
      </c>
      <c r="H124" s="6">
        <f t="shared" si="1"/>
        <v>5.7855837240721734E-2</v>
      </c>
      <c r="I124">
        <v>4.6500000000000007E-2</v>
      </c>
    </row>
    <row r="125" spans="1:9" x14ac:dyDescent="0.25">
      <c r="A125" s="1">
        <v>41701</v>
      </c>
      <c r="B125">
        <v>133.07</v>
      </c>
      <c r="C125">
        <v>135.87</v>
      </c>
      <c r="D125">
        <v>129.69999999999999</v>
      </c>
      <c r="E125">
        <v>135.66</v>
      </c>
      <c r="F125">
        <v>2996700</v>
      </c>
      <c r="G125">
        <v>134.03</v>
      </c>
      <c r="H125" s="6">
        <f t="shared" si="1"/>
        <v>6.9115768912928208E-3</v>
      </c>
      <c r="I125">
        <v>4.3E-3</v>
      </c>
    </row>
    <row r="126" spans="1:9" x14ac:dyDescent="0.25">
      <c r="A126" s="1">
        <v>41730</v>
      </c>
      <c r="B126">
        <v>135.88</v>
      </c>
      <c r="C126">
        <v>139.52000000000001</v>
      </c>
      <c r="D126">
        <v>132.02000000000001</v>
      </c>
      <c r="E126">
        <v>139.09</v>
      </c>
      <c r="F126">
        <v>2634000</v>
      </c>
      <c r="G126">
        <v>137.41999999999999</v>
      </c>
      <c r="H126" s="6">
        <f t="shared" si="1"/>
        <v>2.5292844885473301E-2</v>
      </c>
      <c r="I126">
        <v>-1.9E-3</v>
      </c>
    </row>
    <row r="127" spans="1:9" x14ac:dyDescent="0.25">
      <c r="A127" s="1">
        <v>41760</v>
      </c>
      <c r="B127">
        <v>139.5</v>
      </c>
      <c r="C127">
        <v>143.37</v>
      </c>
      <c r="D127">
        <v>138.65</v>
      </c>
      <c r="E127">
        <v>142.55000000000001</v>
      </c>
      <c r="F127">
        <v>2495300</v>
      </c>
      <c r="G127">
        <v>141.71</v>
      </c>
      <c r="H127" s="6">
        <f t="shared" si="1"/>
        <v>3.1218163295008157E-2</v>
      </c>
      <c r="I127">
        <v>2.06E-2</v>
      </c>
    </row>
    <row r="128" spans="1:9" x14ac:dyDescent="0.25">
      <c r="A128" s="1">
        <v>41792</v>
      </c>
      <c r="B128">
        <v>142.27000000000001</v>
      </c>
      <c r="C128">
        <v>145.53</v>
      </c>
      <c r="D128">
        <v>141.61000000000001</v>
      </c>
      <c r="E128">
        <v>143.24</v>
      </c>
      <c r="F128">
        <v>1787200</v>
      </c>
      <c r="G128">
        <v>142.38999999999999</v>
      </c>
      <c r="H128" s="6">
        <f t="shared" si="1"/>
        <v>4.7985322136756643E-3</v>
      </c>
      <c r="I128">
        <v>2.6099999999999998E-2</v>
      </c>
    </row>
  </sheetData>
  <sortState ref="A2:G129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28"/>
  <sheetViews>
    <sheetView showGridLines="0" topLeftCell="E1" workbookViewId="0">
      <selection activeCell="I1" sqref="I1"/>
    </sheetView>
  </sheetViews>
  <sheetFormatPr defaultRowHeight="15" x14ac:dyDescent="0.25"/>
  <cols>
    <col min="1" max="1" width="9.7109375" bestFit="1" customWidth="1"/>
    <col min="13" max="13" width="18" bestFit="1" customWidth="1"/>
    <col min="14" max="14" width="12" bestFit="1" customWidth="1"/>
    <col min="15" max="15" width="14.5703125" bestFit="1" customWidth="1"/>
    <col min="16" max="17" width="12" bestFit="1" customWidth="1"/>
    <col min="18" max="18" width="13.42578125" bestFit="1" customWidth="1"/>
    <col min="19" max="19" width="12" bestFit="1" customWidth="1"/>
    <col min="20" max="20" width="12.7109375" bestFit="1" customWidth="1"/>
    <col min="21" max="21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2"/>
      <c r="L1" s="12" t="s">
        <v>14</v>
      </c>
      <c r="M1" s="12" t="s">
        <v>15</v>
      </c>
      <c r="N1" s="12" t="s">
        <v>17</v>
      </c>
      <c r="O1" s="12" t="s">
        <v>55</v>
      </c>
    </row>
    <row r="2" spans="1:15" x14ac:dyDescent="0.25">
      <c r="A2" s="1">
        <v>37956</v>
      </c>
      <c r="B2">
        <v>36.5</v>
      </c>
      <c r="C2">
        <v>41.13</v>
      </c>
      <c r="D2">
        <v>36.22</v>
      </c>
      <c r="E2">
        <v>41</v>
      </c>
      <c r="F2">
        <v>12256100</v>
      </c>
      <c r="G2">
        <v>32.090000000000003</v>
      </c>
      <c r="K2" s="12" t="s">
        <v>9</v>
      </c>
      <c r="L2" s="97">
        <f>AVERAGE(I3:I122)</f>
        <v>6.2024999999999997E-3</v>
      </c>
      <c r="M2" s="97">
        <f>0.007475</f>
        <v>7.4749999999999999E-3</v>
      </c>
      <c r="N2" s="97">
        <f>0.0012725</f>
        <v>1.2725E-3</v>
      </c>
      <c r="O2" s="97">
        <f>AVERAGE(H3:H122)</f>
        <v>1.0726787247019252E-2</v>
      </c>
    </row>
    <row r="3" spans="1:15" x14ac:dyDescent="0.25">
      <c r="A3" s="1">
        <v>37988</v>
      </c>
      <c r="B3">
        <v>41.02</v>
      </c>
      <c r="C3">
        <v>41.77</v>
      </c>
      <c r="D3">
        <v>40.020000000000003</v>
      </c>
      <c r="E3">
        <v>40.79</v>
      </c>
      <c r="F3">
        <v>12471600</v>
      </c>
      <c r="G3">
        <v>31.93</v>
      </c>
      <c r="H3" s="6">
        <f>(G3-G2)/G2</f>
        <v>-4.9859769398567675E-3</v>
      </c>
      <c r="I3">
        <v>2.1499999999999998E-2</v>
      </c>
      <c r="K3" s="12" t="s">
        <v>16</v>
      </c>
      <c r="L3" s="97">
        <v>4.3518008370340304E-2</v>
      </c>
      <c r="M3" s="97">
        <v>4.3411771338616241E-2</v>
      </c>
      <c r="N3" s="97"/>
      <c r="O3" s="97">
        <f>_xlfn.STDEV.S(H3:H122)</f>
        <v>5.135891512326473E-2</v>
      </c>
    </row>
    <row r="4" spans="1:15" x14ac:dyDescent="0.25">
      <c r="A4" s="1">
        <v>38019</v>
      </c>
      <c r="B4">
        <v>41.26</v>
      </c>
      <c r="C4">
        <v>42.75</v>
      </c>
      <c r="D4">
        <v>40.049999999999997</v>
      </c>
      <c r="E4">
        <v>42.17</v>
      </c>
      <c r="F4">
        <v>11209500</v>
      </c>
      <c r="G4">
        <v>33.21</v>
      </c>
      <c r="H4" s="6">
        <f t="shared" ref="H4:H67" si="0">(G4-G3)/G3</f>
        <v>4.0087691825869125E-2</v>
      </c>
      <c r="I4">
        <v>1.3999999999999999E-2</v>
      </c>
    </row>
    <row r="5" spans="1:15" x14ac:dyDescent="0.25">
      <c r="A5" s="1">
        <v>38047</v>
      </c>
      <c r="B5">
        <v>42.58</v>
      </c>
      <c r="C5">
        <v>43.4</v>
      </c>
      <c r="D5">
        <v>39.909999999999997</v>
      </c>
      <c r="E5">
        <v>41.59</v>
      </c>
      <c r="F5">
        <v>12952800</v>
      </c>
      <c r="G5">
        <v>32.76</v>
      </c>
      <c r="H5" s="6">
        <f t="shared" si="0"/>
        <v>-1.3550135501355099E-2</v>
      </c>
      <c r="I5">
        <v>-1.32E-2</v>
      </c>
    </row>
    <row r="6" spans="1:15" x14ac:dyDescent="0.25">
      <c r="A6" s="1">
        <v>38078</v>
      </c>
      <c r="B6">
        <v>41.9</v>
      </c>
      <c r="C6">
        <v>43.97</v>
      </c>
      <c r="D6">
        <v>41.43</v>
      </c>
      <c r="E6">
        <v>42.55</v>
      </c>
      <c r="F6">
        <v>11350300</v>
      </c>
      <c r="G6">
        <v>33.51</v>
      </c>
      <c r="H6" s="6">
        <f t="shared" si="0"/>
        <v>2.2893772893772896E-2</v>
      </c>
      <c r="I6">
        <v>-1.83E-2</v>
      </c>
    </row>
    <row r="7" spans="1:15" x14ac:dyDescent="0.25">
      <c r="A7" s="1">
        <v>38110</v>
      </c>
      <c r="B7">
        <v>42.9</v>
      </c>
      <c r="C7">
        <v>44.24</v>
      </c>
      <c r="D7">
        <v>41.59</v>
      </c>
      <c r="E7">
        <v>43.25</v>
      </c>
      <c r="F7">
        <v>12400600</v>
      </c>
      <c r="G7">
        <v>34.28</v>
      </c>
      <c r="H7" s="6">
        <f t="shared" si="0"/>
        <v>2.2978215458072312E-2</v>
      </c>
      <c r="I7">
        <v>1.1699999999999999E-2</v>
      </c>
      <c r="K7" t="s">
        <v>46</v>
      </c>
      <c r="L7" s="2">
        <f>12*(N2+L29*L2)</f>
        <v>5.5660419351439984E-2</v>
      </c>
    </row>
    <row r="8" spans="1:15" x14ac:dyDescent="0.25">
      <c r="A8" s="1">
        <v>38139</v>
      </c>
      <c r="B8">
        <v>43.5</v>
      </c>
      <c r="C8">
        <v>45.53</v>
      </c>
      <c r="D8">
        <v>43.1</v>
      </c>
      <c r="E8">
        <v>44.41</v>
      </c>
      <c r="F8">
        <v>12529300</v>
      </c>
      <c r="G8">
        <v>35.200000000000003</v>
      </c>
      <c r="H8" s="6">
        <f t="shared" si="0"/>
        <v>2.6837806301050225E-2</v>
      </c>
      <c r="I8">
        <v>1.8600000000000002E-2</v>
      </c>
    </row>
    <row r="9" spans="1:15" x14ac:dyDescent="0.25">
      <c r="A9" s="1">
        <v>38169</v>
      </c>
      <c r="B9">
        <v>44.53</v>
      </c>
      <c r="C9">
        <v>46.82</v>
      </c>
      <c r="D9">
        <v>44.2</v>
      </c>
      <c r="E9">
        <v>46.3</v>
      </c>
      <c r="F9">
        <v>10873000</v>
      </c>
      <c r="G9">
        <v>36.700000000000003</v>
      </c>
      <c r="H9" s="6">
        <f t="shared" si="0"/>
        <v>4.261363636363636E-2</v>
      </c>
      <c r="I9">
        <v>-4.0599999999999997E-2</v>
      </c>
    </row>
    <row r="10" spans="1:15" x14ac:dyDescent="0.25">
      <c r="A10" s="1">
        <v>38201</v>
      </c>
      <c r="B10">
        <v>46.29</v>
      </c>
      <c r="C10">
        <v>46.94</v>
      </c>
      <c r="D10">
        <v>44.2</v>
      </c>
      <c r="E10">
        <v>46.1</v>
      </c>
      <c r="F10">
        <v>11732500</v>
      </c>
      <c r="G10">
        <v>36.76</v>
      </c>
      <c r="H10" s="6">
        <f t="shared" si="0"/>
        <v>1.6348773841960535E-3</v>
      </c>
      <c r="I10">
        <v>8.0000000000000004E-4</v>
      </c>
    </row>
    <row r="11" spans="1:15" x14ac:dyDescent="0.25">
      <c r="A11" s="1">
        <v>38231</v>
      </c>
      <c r="B11">
        <v>46.2</v>
      </c>
      <c r="C11">
        <v>49.79</v>
      </c>
      <c r="D11">
        <v>46.03</v>
      </c>
      <c r="E11">
        <v>48.33</v>
      </c>
      <c r="F11">
        <v>13146900</v>
      </c>
      <c r="G11">
        <v>38.54</v>
      </c>
      <c r="H11" s="6">
        <f t="shared" si="0"/>
        <v>4.8422198041349326E-2</v>
      </c>
      <c r="I11">
        <v>1.6E-2</v>
      </c>
    </row>
    <row r="12" spans="1:15" x14ac:dyDescent="0.25">
      <c r="A12" s="1">
        <v>38261</v>
      </c>
      <c r="B12">
        <v>48.45</v>
      </c>
      <c r="C12">
        <v>50.46</v>
      </c>
      <c r="D12">
        <v>48.18</v>
      </c>
      <c r="E12">
        <v>49.22</v>
      </c>
      <c r="F12">
        <v>12479100</v>
      </c>
      <c r="G12">
        <v>39.25</v>
      </c>
      <c r="H12" s="6">
        <f t="shared" si="0"/>
        <v>1.8422418266735883E-2</v>
      </c>
      <c r="I12">
        <v>1.43E-2</v>
      </c>
      <c r="K12" t="s">
        <v>19</v>
      </c>
    </row>
    <row r="13" spans="1:15" ht="15.75" thickBot="1" x14ac:dyDescent="0.3">
      <c r="A13" s="1">
        <v>38292</v>
      </c>
      <c r="B13">
        <v>49.4</v>
      </c>
      <c r="C13">
        <v>52</v>
      </c>
      <c r="D13">
        <v>48.25</v>
      </c>
      <c r="E13">
        <v>51.25</v>
      </c>
      <c r="F13">
        <v>12241200</v>
      </c>
      <c r="G13">
        <v>41.09</v>
      </c>
      <c r="H13" s="6">
        <f t="shared" si="0"/>
        <v>4.6878980891719831E-2</v>
      </c>
      <c r="I13">
        <v>4.5400000000000003E-2</v>
      </c>
    </row>
    <row r="14" spans="1:15" x14ac:dyDescent="0.25">
      <c r="A14" s="1">
        <v>38322</v>
      </c>
      <c r="B14">
        <v>51.26</v>
      </c>
      <c r="C14">
        <v>52.05</v>
      </c>
      <c r="D14">
        <v>48.9</v>
      </c>
      <c r="E14">
        <v>51.26</v>
      </c>
      <c r="F14">
        <v>13430100</v>
      </c>
      <c r="G14">
        <v>41.1</v>
      </c>
      <c r="H14" s="6">
        <f t="shared" si="0"/>
        <v>2.4336821611092746E-4</v>
      </c>
      <c r="I14">
        <v>3.4300000000000004E-2</v>
      </c>
      <c r="K14" s="10" t="s">
        <v>20</v>
      </c>
      <c r="L14" s="10"/>
    </row>
    <row r="15" spans="1:15" x14ac:dyDescent="0.25">
      <c r="A15" s="1">
        <v>38355</v>
      </c>
      <c r="B15">
        <v>51.02</v>
      </c>
      <c r="C15">
        <v>51.97</v>
      </c>
      <c r="D15">
        <v>49.25</v>
      </c>
      <c r="E15">
        <v>51.6</v>
      </c>
      <c r="F15">
        <v>12949200</v>
      </c>
      <c r="G15">
        <v>41.37</v>
      </c>
      <c r="H15" s="6">
        <f t="shared" si="0"/>
        <v>6.5693430656933336E-3</v>
      </c>
      <c r="I15">
        <v>-2.76E-2</v>
      </c>
      <c r="K15" s="7" t="s">
        <v>21</v>
      </c>
      <c r="L15" s="7">
        <v>0.45981540086388401</v>
      </c>
    </row>
    <row r="16" spans="1:15" x14ac:dyDescent="0.25">
      <c r="A16" s="1">
        <v>38384</v>
      </c>
      <c r="B16">
        <v>51.98</v>
      </c>
      <c r="C16">
        <v>64.040000000000006</v>
      </c>
      <c r="D16">
        <v>51.93</v>
      </c>
      <c r="E16">
        <v>63.31</v>
      </c>
      <c r="F16">
        <v>21245800</v>
      </c>
      <c r="G16">
        <v>51.01</v>
      </c>
      <c r="H16" s="6">
        <f t="shared" si="0"/>
        <v>0.23301909596325843</v>
      </c>
      <c r="I16">
        <v>1.89E-2</v>
      </c>
      <c r="K16" s="7" t="s">
        <v>22</v>
      </c>
      <c r="L16" s="7">
        <v>0.21143020287161435</v>
      </c>
    </row>
    <row r="17" spans="1:19" x14ac:dyDescent="0.25">
      <c r="A17" s="1">
        <v>38412</v>
      </c>
      <c r="B17">
        <v>62.97</v>
      </c>
      <c r="C17">
        <v>64.37</v>
      </c>
      <c r="D17">
        <v>57.38</v>
      </c>
      <c r="E17">
        <v>59.6</v>
      </c>
      <c r="F17">
        <v>25986600</v>
      </c>
      <c r="G17">
        <v>48.02</v>
      </c>
      <c r="H17" s="6">
        <f t="shared" si="0"/>
        <v>-5.8615957655361595E-2</v>
      </c>
      <c r="I17">
        <v>-1.9699999999999999E-2</v>
      </c>
      <c r="K17" s="7" t="s">
        <v>23</v>
      </c>
      <c r="L17" s="7">
        <v>0.20474740798069582</v>
      </c>
    </row>
    <row r="18" spans="1:19" x14ac:dyDescent="0.25">
      <c r="A18" s="1">
        <v>38443</v>
      </c>
      <c r="B18">
        <v>60.1</v>
      </c>
      <c r="C18">
        <v>61.74</v>
      </c>
      <c r="D18">
        <v>55.4</v>
      </c>
      <c r="E18">
        <v>57.03</v>
      </c>
      <c r="F18">
        <v>21283700</v>
      </c>
      <c r="G18">
        <v>45.95</v>
      </c>
      <c r="H18" s="6">
        <f t="shared" si="0"/>
        <v>-4.3107038733860896E-2</v>
      </c>
      <c r="I18">
        <v>-2.6099999999999998E-2</v>
      </c>
      <c r="K18" s="7" t="s">
        <v>24</v>
      </c>
      <c r="L18" s="7">
        <v>4.580030688659923E-2</v>
      </c>
    </row>
    <row r="19" spans="1:19" ht="15.75" thickBot="1" x14ac:dyDescent="0.3">
      <c r="A19" s="1">
        <v>38474</v>
      </c>
      <c r="B19">
        <v>57</v>
      </c>
      <c r="C19">
        <v>58.65</v>
      </c>
      <c r="D19">
        <v>52.78</v>
      </c>
      <c r="E19">
        <v>56.2</v>
      </c>
      <c r="F19">
        <v>20132700</v>
      </c>
      <c r="G19">
        <v>45.51</v>
      </c>
      <c r="H19" s="6">
        <f t="shared" si="0"/>
        <v>-9.5756256800871558E-3</v>
      </c>
      <c r="I19">
        <v>3.6499999999999998E-2</v>
      </c>
      <c r="K19" s="8" t="s">
        <v>25</v>
      </c>
      <c r="L19" s="8">
        <v>120</v>
      </c>
    </row>
    <row r="20" spans="1:19" x14ac:dyDescent="0.25">
      <c r="A20" s="1">
        <v>38504</v>
      </c>
      <c r="B20">
        <v>56.45</v>
      </c>
      <c r="C20">
        <v>61.13</v>
      </c>
      <c r="D20">
        <v>56.33</v>
      </c>
      <c r="E20">
        <v>57.47</v>
      </c>
      <c r="F20">
        <v>17256700</v>
      </c>
      <c r="G20">
        <v>46.54</v>
      </c>
      <c r="H20" s="6">
        <f t="shared" si="0"/>
        <v>2.263238848604705E-2</v>
      </c>
      <c r="I20">
        <v>5.6999999999999993E-3</v>
      </c>
    </row>
    <row r="21" spans="1:19" ht="15.75" thickBot="1" x14ac:dyDescent="0.3">
      <c r="A21" s="1">
        <v>38534</v>
      </c>
      <c r="B21">
        <v>57.75</v>
      </c>
      <c r="C21">
        <v>60.73</v>
      </c>
      <c r="D21">
        <v>57.6</v>
      </c>
      <c r="E21">
        <v>58.75</v>
      </c>
      <c r="F21">
        <v>17362000</v>
      </c>
      <c r="G21">
        <v>47.57</v>
      </c>
      <c r="H21" s="6">
        <f t="shared" si="0"/>
        <v>2.2131499785131094E-2</v>
      </c>
      <c r="I21">
        <v>3.9199999999999999E-2</v>
      </c>
      <c r="K21" t="s">
        <v>26</v>
      </c>
    </row>
    <row r="22" spans="1:19" x14ac:dyDescent="0.25">
      <c r="A22" s="1">
        <v>38565</v>
      </c>
      <c r="B22">
        <v>59.23</v>
      </c>
      <c r="C22">
        <v>61.34</v>
      </c>
      <c r="D22">
        <v>57.76</v>
      </c>
      <c r="E22">
        <v>59.9</v>
      </c>
      <c r="F22">
        <v>18555800</v>
      </c>
      <c r="G22">
        <v>48.74</v>
      </c>
      <c r="H22" s="6">
        <f t="shared" si="0"/>
        <v>2.4595333193189021E-2</v>
      </c>
      <c r="I22">
        <v>-1.2199999999999999E-2</v>
      </c>
      <c r="K22" s="9"/>
      <c r="L22" s="9" t="s">
        <v>31</v>
      </c>
      <c r="M22" s="9" t="s">
        <v>32</v>
      </c>
      <c r="N22" s="9" t="s">
        <v>33</v>
      </c>
      <c r="O22" s="9" t="s">
        <v>34</v>
      </c>
      <c r="P22" s="9" t="s">
        <v>35</v>
      </c>
    </row>
    <row r="23" spans="1:19" x14ac:dyDescent="0.25">
      <c r="A23" s="1">
        <v>38596</v>
      </c>
      <c r="B23">
        <v>60.1</v>
      </c>
      <c r="C23">
        <v>65.959999999999994</v>
      </c>
      <c r="D23">
        <v>60.1</v>
      </c>
      <c r="E23">
        <v>63.54</v>
      </c>
      <c r="F23">
        <v>21276100</v>
      </c>
      <c r="G23">
        <v>51.71</v>
      </c>
      <c r="H23" s="6">
        <f t="shared" si="0"/>
        <v>6.0935576528518644E-2</v>
      </c>
      <c r="I23">
        <v>4.8999999999999998E-3</v>
      </c>
      <c r="K23" s="7" t="s">
        <v>27</v>
      </c>
      <c r="L23" s="7">
        <v>1</v>
      </c>
      <c r="M23" s="7">
        <v>6.6366004267019246E-2</v>
      </c>
      <c r="N23" s="7">
        <v>6.6366004267019246E-2</v>
      </c>
      <c r="O23" s="7">
        <v>31.637990739313889</v>
      </c>
      <c r="P23" s="7">
        <v>1.2690160919937561E-7</v>
      </c>
    </row>
    <row r="24" spans="1:19" x14ac:dyDescent="0.25">
      <c r="A24" s="1">
        <v>38628</v>
      </c>
      <c r="B24">
        <v>63.55</v>
      </c>
      <c r="C24">
        <v>63.89</v>
      </c>
      <c r="D24">
        <v>54.5</v>
      </c>
      <c r="E24">
        <v>56.14</v>
      </c>
      <c r="F24">
        <v>25924300</v>
      </c>
      <c r="G24">
        <v>45.68</v>
      </c>
      <c r="H24" s="6">
        <f t="shared" si="0"/>
        <v>-0.11661187391220269</v>
      </c>
      <c r="I24">
        <v>-2.0199999999999999E-2</v>
      </c>
      <c r="K24" s="7" t="s">
        <v>28</v>
      </c>
      <c r="L24" s="7">
        <v>118</v>
      </c>
      <c r="M24" s="7">
        <v>0.24752483708698694</v>
      </c>
      <c r="N24" s="7">
        <v>2.0976681109066688E-3</v>
      </c>
      <c r="O24" s="7"/>
      <c r="P24" s="7"/>
    </row>
    <row r="25" spans="1:19" ht="15.75" thickBot="1" x14ac:dyDescent="0.3">
      <c r="A25" s="1">
        <v>38657</v>
      </c>
      <c r="B25">
        <v>56.09</v>
      </c>
      <c r="C25">
        <v>60.26</v>
      </c>
      <c r="D25">
        <v>55.84</v>
      </c>
      <c r="E25">
        <v>58.03</v>
      </c>
      <c r="F25">
        <v>19671400</v>
      </c>
      <c r="G25">
        <v>47.46</v>
      </c>
      <c r="H25" s="6">
        <f t="shared" si="0"/>
        <v>3.896672504378286E-2</v>
      </c>
      <c r="I25">
        <v>3.61E-2</v>
      </c>
      <c r="K25" s="8" t="s">
        <v>29</v>
      </c>
      <c r="L25" s="8">
        <v>119</v>
      </c>
      <c r="M25" s="8">
        <v>0.31389084135400619</v>
      </c>
      <c r="N25" s="8"/>
      <c r="O25" s="8"/>
      <c r="P25" s="8"/>
    </row>
    <row r="26" spans="1:19" ht="15.75" thickBot="1" x14ac:dyDescent="0.3">
      <c r="A26" s="1">
        <v>38687</v>
      </c>
      <c r="B26">
        <v>58.37</v>
      </c>
      <c r="C26">
        <v>60.38</v>
      </c>
      <c r="D26">
        <v>55.6</v>
      </c>
      <c r="E26">
        <v>56.17</v>
      </c>
      <c r="F26">
        <v>16582000</v>
      </c>
      <c r="G26">
        <v>45.94</v>
      </c>
      <c r="H26" s="6">
        <f t="shared" si="0"/>
        <v>-3.2026970080067489E-2</v>
      </c>
      <c r="I26">
        <v>-2.5000000000000001E-3</v>
      </c>
    </row>
    <row r="27" spans="1:19" x14ac:dyDescent="0.25">
      <c r="A27" s="1">
        <v>38720</v>
      </c>
      <c r="B27">
        <v>56.42</v>
      </c>
      <c r="C27">
        <v>63.96</v>
      </c>
      <c r="D27">
        <v>56.42</v>
      </c>
      <c r="E27">
        <v>62.75</v>
      </c>
      <c r="F27">
        <v>21662600</v>
      </c>
      <c r="G27">
        <v>51.32</v>
      </c>
      <c r="H27" s="6">
        <f t="shared" si="0"/>
        <v>0.11710927296473668</v>
      </c>
      <c r="I27">
        <v>3.04E-2</v>
      </c>
      <c r="K27" s="9"/>
      <c r="L27" s="9" t="s">
        <v>36</v>
      </c>
      <c r="M27" s="9" t="s">
        <v>24</v>
      </c>
      <c r="N27" s="9" t="s">
        <v>37</v>
      </c>
      <c r="O27" s="9" t="s">
        <v>38</v>
      </c>
      <c r="P27" s="9" t="s">
        <v>39</v>
      </c>
      <c r="Q27" s="9" t="s">
        <v>40</v>
      </c>
      <c r="R27" s="9" t="s">
        <v>41</v>
      </c>
      <c r="S27" s="9" t="s">
        <v>42</v>
      </c>
    </row>
    <row r="28" spans="1:19" x14ac:dyDescent="0.25">
      <c r="A28" s="1">
        <v>38749</v>
      </c>
      <c r="B28">
        <v>62.77</v>
      </c>
      <c r="C28">
        <v>63.08</v>
      </c>
      <c r="D28">
        <v>58.6</v>
      </c>
      <c r="E28">
        <v>59.37</v>
      </c>
      <c r="F28">
        <v>20284700</v>
      </c>
      <c r="G28">
        <v>48.82</v>
      </c>
      <c r="H28" s="6">
        <f t="shared" si="0"/>
        <v>-4.8713951675759939E-2</v>
      </c>
      <c r="I28">
        <v>-3.0000000000000001E-3</v>
      </c>
      <c r="K28" s="7" t="s">
        <v>30</v>
      </c>
      <c r="L28" s="7">
        <v>7.3609189677325861E-3</v>
      </c>
      <c r="M28" s="7">
        <v>4.2235828319682192E-3</v>
      </c>
      <c r="N28" s="7">
        <v>1.7428139237658438</v>
      </c>
      <c r="O28" s="7">
        <v>8.3971179045661246E-2</v>
      </c>
      <c r="P28" s="7">
        <v>-1.0029249069198262E-3</v>
      </c>
      <c r="Q28" s="7">
        <v>1.5724762842384998E-2</v>
      </c>
      <c r="R28" s="7">
        <v>-1.0029249069198262E-3</v>
      </c>
      <c r="S28" s="7">
        <v>1.5724762842384998E-2</v>
      </c>
    </row>
    <row r="29" spans="1:19" ht="15.75" thickBot="1" x14ac:dyDescent="0.3">
      <c r="A29" s="1">
        <v>38777</v>
      </c>
      <c r="B29">
        <v>59.59</v>
      </c>
      <c r="C29">
        <v>61.92</v>
      </c>
      <c r="D29">
        <v>58.44</v>
      </c>
      <c r="E29">
        <v>60.86</v>
      </c>
      <c r="F29">
        <v>19242900</v>
      </c>
      <c r="G29">
        <v>50.04</v>
      </c>
      <c r="H29" s="6">
        <f t="shared" si="0"/>
        <v>2.4989758295780394E-2</v>
      </c>
      <c r="I29">
        <v>1.46E-2</v>
      </c>
      <c r="K29" s="8" t="s">
        <v>43</v>
      </c>
      <c r="L29" s="8">
        <v>0.54266316473787435</v>
      </c>
      <c r="M29" s="8">
        <v>9.6477467739519249E-2</v>
      </c>
      <c r="N29" s="8">
        <v>5.6247658386206565</v>
      </c>
      <c r="O29" s="8">
        <v>1.2690160919937214E-7</v>
      </c>
      <c r="P29" s="8">
        <v>0.35161151269317603</v>
      </c>
      <c r="Q29" s="8">
        <v>0.73371481678257267</v>
      </c>
      <c r="R29" s="8">
        <v>0.35161151269317603</v>
      </c>
      <c r="S29" s="8">
        <v>0.73371481678257267</v>
      </c>
    </row>
    <row r="30" spans="1:19" x14ac:dyDescent="0.25">
      <c r="A30" s="1">
        <v>38810</v>
      </c>
      <c r="B30">
        <v>61.36</v>
      </c>
      <c r="C30">
        <v>65</v>
      </c>
      <c r="D30">
        <v>60.43</v>
      </c>
      <c r="E30">
        <v>63.08</v>
      </c>
      <c r="F30">
        <v>19051100</v>
      </c>
      <c r="G30">
        <v>51.87</v>
      </c>
      <c r="H30" s="6">
        <f t="shared" si="0"/>
        <v>3.6570743405275746E-2</v>
      </c>
      <c r="I30">
        <v>7.3000000000000001E-3</v>
      </c>
    </row>
    <row r="31" spans="1:19" x14ac:dyDescent="0.25">
      <c r="A31" s="1">
        <v>38838</v>
      </c>
      <c r="B31">
        <v>63.4</v>
      </c>
      <c r="C31">
        <v>64.77</v>
      </c>
      <c r="D31">
        <v>59.15</v>
      </c>
      <c r="E31">
        <v>60.91</v>
      </c>
      <c r="F31">
        <v>20876700</v>
      </c>
      <c r="G31">
        <v>50.33</v>
      </c>
      <c r="H31" s="6">
        <f t="shared" si="0"/>
        <v>-2.9689608636977043E-2</v>
      </c>
      <c r="I31">
        <v>-3.5699999999999996E-2</v>
      </c>
    </row>
    <row r="32" spans="1:19" x14ac:dyDescent="0.25">
      <c r="A32" s="1">
        <v>38869</v>
      </c>
      <c r="B32">
        <v>60.4</v>
      </c>
      <c r="C32">
        <v>62.65</v>
      </c>
      <c r="D32">
        <v>56.64</v>
      </c>
      <c r="E32">
        <v>61.35</v>
      </c>
      <c r="F32">
        <v>24370100</v>
      </c>
      <c r="G32">
        <v>50.7</v>
      </c>
      <c r="H32" s="6">
        <f t="shared" si="0"/>
        <v>7.3514802304789299E-3</v>
      </c>
      <c r="I32">
        <v>-3.4999999999999996E-3</v>
      </c>
    </row>
    <row r="33" spans="1:9" x14ac:dyDescent="0.25">
      <c r="A33" s="1">
        <v>38901</v>
      </c>
      <c r="B33">
        <v>61.8</v>
      </c>
      <c r="C33">
        <v>67.94</v>
      </c>
      <c r="D33">
        <v>61.63</v>
      </c>
      <c r="E33">
        <v>67.739999999999995</v>
      </c>
      <c r="F33">
        <v>22007100</v>
      </c>
      <c r="G33">
        <v>55.98</v>
      </c>
      <c r="H33" s="6">
        <f t="shared" si="0"/>
        <v>0.1041420118343194</v>
      </c>
      <c r="I33">
        <v>-7.8000000000000005E-3</v>
      </c>
    </row>
    <row r="34" spans="1:9" x14ac:dyDescent="0.25">
      <c r="A34" s="1">
        <v>38930</v>
      </c>
      <c r="B34">
        <v>67.239999999999995</v>
      </c>
      <c r="C34">
        <v>71.22</v>
      </c>
      <c r="D34">
        <v>67.010000000000005</v>
      </c>
      <c r="E34">
        <v>67.67</v>
      </c>
      <c r="F34">
        <v>22894000</v>
      </c>
      <c r="G34">
        <v>56.18</v>
      </c>
      <c r="H34" s="6">
        <f t="shared" si="0"/>
        <v>3.5727045373348133E-3</v>
      </c>
      <c r="I34">
        <v>2.0299999999999999E-2</v>
      </c>
    </row>
    <row r="35" spans="1:9" x14ac:dyDescent="0.25">
      <c r="A35" s="1">
        <v>38961</v>
      </c>
      <c r="B35">
        <v>67.849999999999994</v>
      </c>
      <c r="C35">
        <v>68.650000000000006</v>
      </c>
      <c r="D35">
        <v>63.87</v>
      </c>
      <c r="E35">
        <v>67.099999999999994</v>
      </c>
      <c r="F35">
        <v>24726500</v>
      </c>
      <c r="G35">
        <v>55.71</v>
      </c>
      <c r="H35" s="6">
        <f t="shared" si="0"/>
        <v>-8.365966536133836E-3</v>
      </c>
      <c r="I35">
        <v>1.84E-2</v>
      </c>
    </row>
    <row r="36" spans="1:9" x14ac:dyDescent="0.25">
      <c r="A36" s="1">
        <v>38992</v>
      </c>
      <c r="B36">
        <v>67.290000000000006</v>
      </c>
      <c r="C36">
        <v>72.33</v>
      </c>
      <c r="D36">
        <v>64.84</v>
      </c>
      <c r="E36">
        <v>71.42</v>
      </c>
      <c r="F36">
        <v>21755300</v>
      </c>
      <c r="G36">
        <v>59.29</v>
      </c>
      <c r="H36" s="6">
        <f t="shared" si="0"/>
        <v>6.426135343744388E-2</v>
      </c>
      <c r="I36">
        <v>3.2300000000000002E-2</v>
      </c>
    </row>
    <row r="37" spans="1:9" x14ac:dyDescent="0.25">
      <c r="A37" s="1">
        <v>39022</v>
      </c>
      <c r="B37">
        <v>71.58</v>
      </c>
      <c r="C37">
        <v>77.37</v>
      </c>
      <c r="D37">
        <v>70.27</v>
      </c>
      <c r="E37">
        <v>76.81</v>
      </c>
      <c r="F37">
        <v>20701700</v>
      </c>
      <c r="G37">
        <v>64.05</v>
      </c>
      <c r="H37" s="6">
        <f t="shared" si="0"/>
        <v>8.028335301062571E-2</v>
      </c>
      <c r="I37">
        <v>1.7100000000000001E-2</v>
      </c>
    </row>
    <row r="38" spans="1:9" x14ac:dyDescent="0.25">
      <c r="A38" s="1">
        <v>39052</v>
      </c>
      <c r="B38">
        <v>76.78</v>
      </c>
      <c r="C38">
        <v>79</v>
      </c>
      <c r="D38">
        <v>74.819999999999993</v>
      </c>
      <c r="E38">
        <v>76.63</v>
      </c>
      <c r="F38">
        <v>19954400</v>
      </c>
      <c r="G38">
        <v>63.9</v>
      </c>
      <c r="H38" s="6">
        <f t="shared" si="0"/>
        <v>-2.3419203747072378E-3</v>
      </c>
      <c r="I38">
        <v>8.6999999999999994E-3</v>
      </c>
    </row>
    <row r="39" spans="1:9" x14ac:dyDescent="0.25">
      <c r="A39" s="1">
        <v>39085</v>
      </c>
      <c r="B39">
        <v>76.260000000000005</v>
      </c>
      <c r="C39">
        <v>76.27</v>
      </c>
      <c r="D39">
        <v>70.64</v>
      </c>
      <c r="E39">
        <v>74.099999999999994</v>
      </c>
      <c r="F39">
        <v>26449000</v>
      </c>
      <c r="G39">
        <v>61.79</v>
      </c>
      <c r="H39" s="6">
        <f t="shared" si="0"/>
        <v>-3.3020344287949914E-2</v>
      </c>
      <c r="I39">
        <v>1.3999999999999999E-2</v>
      </c>
    </row>
    <row r="40" spans="1:9" x14ac:dyDescent="0.25">
      <c r="A40" s="1">
        <v>39114</v>
      </c>
      <c r="B40">
        <v>74.58</v>
      </c>
      <c r="C40">
        <v>76.099999999999994</v>
      </c>
      <c r="D40">
        <v>71.180000000000007</v>
      </c>
      <c r="E40">
        <v>71.680000000000007</v>
      </c>
      <c r="F40">
        <v>24060100</v>
      </c>
      <c r="G40">
        <v>60.02</v>
      </c>
      <c r="H40" s="6">
        <f t="shared" si="0"/>
        <v>-2.8645411878944749E-2</v>
      </c>
      <c r="I40">
        <v>-1.9599999999999999E-2</v>
      </c>
    </row>
    <row r="41" spans="1:9" x14ac:dyDescent="0.25">
      <c r="A41" s="1">
        <v>39142</v>
      </c>
      <c r="B41">
        <v>70.900000000000006</v>
      </c>
      <c r="C41">
        <v>76.349999999999994</v>
      </c>
      <c r="D41">
        <v>69.02</v>
      </c>
      <c r="E41">
        <v>75.45</v>
      </c>
      <c r="F41">
        <v>28874700</v>
      </c>
      <c r="G41">
        <v>63.18</v>
      </c>
      <c r="H41" s="6">
        <f t="shared" si="0"/>
        <v>5.2649116961012939E-2</v>
      </c>
      <c r="I41">
        <v>6.8000000000000005E-3</v>
      </c>
    </row>
    <row r="42" spans="1:9" x14ac:dyDescent="0.25">
      <c r="A42" s="1">
        <v>39174</v>
      </c>
      <c r="B42">
        <v>75.349999999999994</v>
      </c>
      <c r="C42">
        <v>80.88</v>
      </c>
      <c r="D42">
        <v>75.28</v>
      </c>
      <c r="E42">
        <v>79.38</v>
      </c>
      <c r="F42">
        <v>23657200</v>
      </c>
      <c r="G42">
        <v>66.47</v>
      </c>
      <c r="H42" s="6">
        <f t="shared" si="0"/>
        <v>5.2073440962329839E-2</v>
      </c>
      <c r="I42">
        <v>3.49E-2</v>
      </c>
    </row>
    <row r="43" spans="1:9" x14ac:dyDescent="0.25">
      <c r="A43" s="1">
        <v>39203</v>
      </c>
      <c r="B43">
        <v>79.5</v>
      </c>
      <c r="C43">
        <v>84.32</v>
      </c>
      <c r="D43">
        <v>79.05</v>
      </c>
      <c r="E43">
        <v>83.17</v>
      </c>
      <c r="F43">
        <v>21117100</v>
      </c>
      <c r="G43">
        <v>69.94</v>
      </c>
      <c r="H43" s="6">
        <f t="shared" si="0"/>
        <v>5.2204001805325695E-2</v>
      </c>
      <c r="I43">
        <v>3.2400000000000005E-2</v>
      </c>
    </row>
    <row r="44" spans="1:9" x14ac:dyDescent="0.25">
      <c r="A44" s="1">
        <v>39234</v>
      </c>
      <c r="B44">
        <v>83.56</v>
      </c>
      <c r="C44">
        <v>86.58</v>
      </c>
      <c r="D44">
        <v>80.849999999999994</v>
      </c>
      <c r="E44">
        <v>83.88</v>
      </c>
      <c r="F44">
        <v>25316000</v>
      </c>
      <c r="G44">
        <v>70.540000000000006</v>
      </c>
      <c r="H44" s="6">
        <f t="shared" si="0"/>
        <v>8.5787818129826783E-3</v>
      </c>
      <c r="I44">
        <v>-1.9599999999999999E-2</v>
      </c>
    </row>
    <row r="45" spans="1:9" x14ac:dyDescent="0.25">
      <c r="A45" s="1">
        <v>39265</v>
      </c>
      <c r="B45">
        <v>84.5</v>
      </c>
      <c r="C45">
        <v>93.62</v>
      </c>
      <c r="D45">
        <v>84.12</v>
      </c>
      <c r="E45">
        <v>85.13</v>
      </c>
      <c r="F45">
        <v>28263400</v>
      </c>
      <c r="G45">
        <v>71.59</v>
      </c>
      <c r="H45" s="6">
        <f t="shared" si="0"/>
        <v>1.4885171533881443E-2</v>
      </c>
      <c r="I45">
        <v>-3.73E-2</v>
      </c>
    </row>
    <row r="46" spans="1:9" x14ac:dyDescent="0.25">
      <c r="A46" s="1">
        <v>39295</v>
      </c>
      <c r="B46">
        <v>84.99</v>
      </c>
      <c r="C46">
        <v>87.9</v>
      </c>
      <c r="D46">
        <v>78.760000000000005</v>
      </c>
      <c r="E46">
        <v>85.73</v>
      </c>
      <c r="F46">
        <v>30846000</v>
      </c>
      <c r="G46">
        <v>72.39</v>
      </c>
      <c r="H46" s="6">
        <f t="shared" si="0"/>
        <v>1.1174745076127911E-2</v>
      </c>
      <c r="I46">
        <v>9.1999999999999998E-3</v>
      </c>
    </row>
    <row r="47" spans="1:9" x14ac:dyDescent="0.25">
      <c r="A47" s="1">
        <v>39329</v>
      </c>
      <c r="B47">
        <v>85.31</v>
      </c>
      <c r="C47">
        <v>93.66</v>
      </c>
      <c r="D47">
        <v>83.88</v>
      </c>
      <c r="E47">
        <v>92.56</v>
      </c>
      <c r="F47">
        <v>24540500</v>
      </c>
      <c r="G47">
        <v>78.150000000000006</v>
      </c>
      <c r="H47" s="6">
        <f t="shared" si="0"/>
        <v>7.9569001243265713E-2</v>
      </c>
      <c r="I47">
        <v>3.2199999999999999E-2</v>
      </c>
    </row>
    <row r="48" spans="1:9" x14ac:dyDescent="0.25">
      <c r="A48" s="1">
        <v>39356</v>
      </c>
      <c r="B48">
        <v>92.45</v>
      </c>
      <c r="C48">
        <v>95.27</v>
      </c>
      <c r="D48">
        <v>89.67</v>
      </c>
      <c r="E48">
        <v>91.99</v>
      </c>
      <c r="F48">
        <v>23720000</v>
      </c>
      <c r="G48">
        <v>77.67</v>
      </c>
      <c r="H48" s="6">
        <f t="shared" si="0"/>
        <v>-6.1420345489443884E-3</v>
      </c>
      <c r="I48">
        <v>1.8000000000000002E-2</v>
      </c>
    </row>
    <row r="49" spans="1:9" x14ac:dyDescent="0.25">
      <c r="A49" s="1">
        <v>39387</v>
      </c>
      <c r="B49">
        <v>89.83</v>
      </c>
      <c r="C49">
        <v>90.95</v>
      </c>
      <c r="D49">
        <v>83.37</v>
      </c>
      <c r="E49">
        <v>89.16</v>
      </c>
      <c r="F49">
        <v>27441300</v>
      </c>
      <c r="G49">
        <v>75.569999999999993</v>
      </c>
      <c r="H49" s="6">
        <f t="shared" si="0"/>
        <v>-2.7037466203167354E-2</v>
      </c>
      <c r="I49">
        <v>-4.8300000000000003E-2</v>
      </c>
    </row>
    <row r="50" spans="1:9" x14ac:dyDescent="0.25">
      <c r="A50" s="1">
        <v>39419</v>
      </c>
      <c r="B50">
        <v>88.97</v>
      </c>
      <c r="C50">
        <v>95.1</v>
      </c>
      <c r="D50">
        <v>87.71</v>
      </c>
      <c r="E50">
        <v>93.69</v>
      </c>
      <c r="F50">
        <v>20010700</v>
      </c>
      <c r="G50">
        <v>79.41</v>
      </c>
      <c r="H50" s="6">
        <f t="shared" si="0"/>
        <v>5.0813815005954791E-2</v>
      </c>
      <c r="I50">
        <v>-8.6999999999999994E-3</v>
      </c>
    </row>
    <row r="51" spans="1:9" x14ac:dyDescent="0.25">
      <c r="A51" s="1">
        <v>39449</v>
      </c>
      <c r="B51">
        <v>94.15</v>
      </c>
      <c r="C51">
        <v>94.74</v>
      </c>
      <c r="D51">
        <v>77.55</v>
      </c>
      <c r="E51">
        <v>85.7</v>
      </c>
      <c r="F51">
        <v>30841000</v>
      </c>
      <c r="G51">
        <v>72.64</v>
      </c>
      <c r="H51" s="6">
        <f t="shared" si="0"/>
        <v>-8.5253746379549133E-2</v>
      </c>
      <c r="I51">
        <v>-6.3600000000000004E-2</v>
      </c>
    </row>
    <row r="52" spans="1:9" x14ac:dyDescent="0.25">
      <c r="A52" s="1">
        <v>39479</v>
      </c>
      <c r="B52">
        <v>87.7</v>
      </c>
      <c r="C52">
        <v>90.17</v>
      </c>
      <c r="D52">
        <v>80.36</v>
      </c>
      <c r="E52">
        <v>87.01</v>
      </c>
      <c r="F52">
        <v>25879700</v>
      </c>
      <c r="G52">
        <v>74.069999999999993</v>
      </c>
      <c r="H52" s="6">
        <f t="shared" si="0"/>
        <v>1.9686123348017521E-2</v>
      </c>
      <c r="I52">
        <v>-3.0899999999999997E-2</v>
      </c>
    </row>
    <row r="53" spans="1:9" x14ac:dyDescent="0.25">
      <c r="A53" s="1">
        <v>39510</v>
      </c>
      <c r="B53">
        <v>86.83</v>
      </c>
      <c r="C53">
        <v>88.5</v>
      </c>
      <c r="D53">
        <v>81.97</v>
      </c>
      <c r="E53">
        <v>84.58</v>
      </c>
      <c r="F53">
        <v>32253000</v>
      </c>
      <c r="G53">
        <v>72</v>
      </c>
      <c r="H53" s="6">
        <f t="shared" si="0"/>
        <v>-2.7946537059538184E-2</v>
      </c>
      <c r="I53">
        <v>-9.300000000000001E-3</v>
      </c>
    </row>
    <row r="54" spans="1:9" x14ac:dyDescent="0.25">
      <c r="A54" s="1">
        <v>39539</v>
      </c>
      <c r="B54">
        <v>84.8</v>
      </c>
      <c r="C54">
        <v>94.93</v>
      </c>
      <c r="D54">
        <v>84.26</v>
      </c>
      <c r="E54">
        <v>93.07</v>
      </c>
      <c r="F54">
        <v>23311500</v>
      </c>
      <c r="G54">
        <v>79.23</v>
      </c>
      <c r="H54" s="6">
        <f t="shared" si="0"/>
        <v>0.10041666666666672</v>
      </c>
      <c r="I54">
        <v>4.5999999999999999E-2</v>
      </c>
    </row>
    <row r="55" spans="1:9" x14ac:dyDescent="0.25">
      <c r="A55" s="1">
        <v>39569</v>
      </c>
      <c r="B55">
        <v>90.1</v>
      </c>
      <c r="C55">
        <v>96.12</v>
      </c>
      <c r="D55">
        <v>87.6</v>
      </c>
      <c r="E55">
        <v>88.76</v>
      </c>
      <c r="F55">
        <v>28713400</v>
      </c>
      <c r="G55">
        <v>75.900000000000006</v>
      </c>
      <c r="H55" s="6">
        <f t="shared" si="0"/>
        <v>-4.2029534267322963E-2</v>
      </c>
      <c r="I55">
        <v>1.8600000000000002E-2</v>
      </c>
    </row>
    <row r="56" spans="1:9" x14ac:dyDescent="0.25">
      <c r="A56" s="1">
        <v>39601</v>
      </c>
      <c r="B56">
        <v>88.09</v>
      </c>
      <c r="C56">
        <v>90.5</v>
      </c>
      <c r="D56">
        <v>84.77</v>
      </c>
      <c r="E56">
        <v>88.13</v>
      </c>
      <c r="F56">
        <v>28218100</v>
      </c>
      <c r="G56">
        <v>75.36</v>
      </c>
      <c r="H56" s="6">
        <f t="shared" si="0"/>
        <v>-7.1146245059289358E-3</v>
      </c>
      <c r="I56">
        <v>-8.4399999999999989E-2</v>
      </c>
    </row>
    <row r="57" spans="1:9" x14ac:dyDescent="0.25">
      <c r="A57" s="1">
        <v>39630</v>
      </c>
      <c r="B57">
        <v>87.87</v>
      </c>
      <c r="C57">
        <v>89.63</v>
      </c>
      <c r="D57">
        <v>79.099999999999994</v>
      </c>
      <c r="E57">
        <v>80.430000000000007</v>
      </c>
      <c r="F57">
        <v>33014400</v>
      </c>
      <c r="G57">
        <v>68.77</v>
      </c>
      <c r="H57" s="6">
        <f t="shared" si="0"/>
        <v>-8.744692144373678E-2</v>
      </c>
      <c r="I57">
        <v>-7.7000000000000002E-3</v>
      </c>
    </row>
    <row r="58" spans="1:9" x14ac:dyDescent="0.25">
      <c r="A58" s="1">
        <v>39661</v>
      </c>
      <c r="B58">
        <v>80.55</v>
      </c>
      <c r="C58">
        <v>81.5</v>
      </c>
      <c r="D58">
        <v>76.14</v>
      </c>
      <c r="E58">
        <v>80.010000000000005</v>
      </c>
      <c r="F58">
        <v>26908400</v>
      </c>
      <c r="G58">
        <v>68.77</v>
      </c>
      <c r="H58" s="6">
        <f t="shared" si="0"/>
        <v>0</v>
      </c>
      <c r="I58">
        <v>1.5300000000000001E-2</v>
      </c>
    </row>
    <row r="59" spans="1:9" x14ac:dyDescent="0.25">
      <c r="A59" s="1">
        <v>39693</v>
      </c>
      <c r="B59">
        <v>78.040000000000006</v>
      </c>
      <c r="C59">
        <v>82</v>
      </c>
      <c r="D59">
        <v>71.510000000000005</v>
      </c>
      <c r="E59">
        <v>77.66</v>
      </c>
      <c r="F59">
        <v>38705200</v>
      </c>
      <c r="G59">
        <v>66.75</v>
      </c>
      <c r="H59" s="6">
        <f t="shared" si="0"/>
        <v>-2.9373273229605878E-2</v>
      </c>
      <c r="I59">
        <v>-9.2399999999999996E-2</v>
      </c>
    </row>
    <row r="60" spans="1:9" x14ac:dyDescent="0.25">
      <c r="A60" s="1">
        <v>39722</v>
      </c>
      <c r="B60">
        <v>77.19</v>
      </c>
      <c r="C60">
        <v>81.75</v>
      </c>
      <c r="D60">
        <v>56.51</v>
      </c>
      <c r="E60">
        <v>74.12</v>
      </c>
      <c r="F60">
        <v>62482300</v>
      </c>
      <c r="G60">
        <v>63.7</v>
      </c>
      <c r="H60" s="6">
        <f t="shared" si="0"/>
        <v>-4.5692883895131042E-2</v>
      </c>
      <c r="I60">
        <v>-0.17230000000000001</v>
      </c>
    </row>
    <row r="61" spans="1:9" x14ac:dyDescent="0.25">
      <c r="A61" s="1">
        <v>39755</v>
      </c>
      <c r="B61">
        <v>73.45</v>
      </c>
      <c r="C61">
        <v>81.03</v>
      </c>
      <c r="D61">
        <v>67.540000000000006</v>
      </c>
      <c r="E61">
        <v>80.150000000000006</v>
      </c>
      <c r="F61">
        <v>54003200</v>
      </c>
      <c r="G61">
        <v>69.28</v>
      </c>
      <c r="H61" s="6">
        <f t="shared" si="0"/>
        <v>8.7598116169544715E-2</v>
      </c>
      <c r="I61">
        <v>-7.8600000000000003E-2</v>
      </c>
    </row>
    <row r="62" spans="1:9" x14ac:dyDescent="0.25">
      <c r="A62" s="1">
        <v>39783</v>
      </c>
      <c r="B62">
        <v>77.89</v>
      </c>
      <c r="C62">
        <v>83.64</v>
      </c>
      <c r="D62">
        <v>72.680000000000007</v>
      </c>
      <c r="E62">
        <v>79.83</v>
      </c>
      <c r="F62">
        <v>46656300</v>
      </c>
      <c r="G62">
        <v>69</v>
      </c>
      <c r="H62" s="6">
        <f t="shared" si="0"/>
        <v>-4.041570438799093E-3</v>
      </c>
      <c r="I62">
        <v>1.7399999999999999E-2</v>
      </c>
    </row>
    <row r="63" spans="1:9" x14ac:dyDescent="0.25">
      <c r="A63" s="1">
        <v>39815</v>
      </c>
      <c r="B63">
        <v>80.06</v>
      </c>
      <c r="C63">
        <v>82.73</v>
      </c>
      <c r="D63">
        <v>74.010000000000005</v>
      </c>
      <c r="E63">
        <v>76.48</v>
      </c>
      <c r="F63">
        <v>44804300</v>
      </c>
      <c r="G63">
        <v>66.11</v>
      </c>
      <c r="H63" s="6">
        <f t="shared" si="0"/>
        <v>-4.18840579710145E-2</v>
      </c>
      <c r="I63">
        <v>-8.1199999999999994E-2</v>
      </c>
    </row>
    <row r="64" spans="1:9" x14ac:dyDescent="0.25">
      <c r="A64" s="1">
        <v>39846</v>
      </c>
      <c r="B64">
        <v>76.06</v>
      </c>
      <c r="C64">
        <v>80.5</v>
      </c>
      <c r="D64">
        <v>67.900000000000006</v>
      </c>
      <c r="E64">
        <v>67.900000000000006</v>
      </c>
      <c r="F64">
        <v>44023900</v>
      </c>
      <c r="G64">
        <v>58.99</v>
      </c>
      <c r="H64" s="6">
        <f t="shared" si="0"/>
        <v>-0.1076992890636817</v>
      </c>
      <c r="I64">
        <v>-0.10099999999999999</v>
      </c>
    </row>
    <row r="65" spans="1:9" x14ac:dyDescent="0.25">
      <c r="A65" s="1">
        <v>39874</v>
      </c>
      <c r="B65">
        <v>67</v>
      </c>
      <c r="C65">
        <v>71.489999999999995</v>
      </c>
      <c r="D65">
        <v>61.86</v>
      </c>
      <c r="E65">
        <v>68.099999999999994</v>
      </c>
      <c r="F65">
        <v>44299400</v>
      </c>
      <c r="G65">
        <v>59.16</v>
      </c>
      <c r="H65" s="6">
        <f t="shared" si="0"/>
        <v>2.8818443804033665E-3</v>
      </c>
      <c r="I65">
        <v>8.9499999999999996E-2</v>
      </c>
    </row>
    <row r="66" spans="1:9" x14ac:dyDescent="0.25">
      <c r="A66" s="1">
        <v>39904</v>
      </c>
      <c r="B66">
        <v>67.040000000000006</v>
      </c>
      <c r="C66">
        <v>71.150000000000006</v>
      </c>
      <c r="D66">
        <v>64.5</v>
      </c>
      <c r="E66">
        <v>66.67</v>
      </c>
      <c r="F66">
        <v>31807000</v>
      </c>
      <c r="G66">
        <v>57.92</v>
      </c>
      <c r="H66" s="6">
        <f t="shared" si="0"/>
        <v>-2.0960108181203432E-2</v>
      </c>
      <c r="I66">
        <v>0.10189999999999999</v>
      </c>
    </row>
    <row r="67" spans="1:9" x14ac:dyDescent="0.25">
      <c r="A67" s="1">
        <v>39934</v>
      </c>
      <c r="B67">
        <v>67.13</v>
      </c>
      <c r="C67">
        <v>71.39</v>
      </c>
      <c r="D67">
        <v>65.599999999999994</v>
      </c>
      <c r="E67">
        <v>69.349999999999994</v>
      </c>
      <c r="F67">
        <v>28182500</v>
      </c>
      <c r="G67">
        <v>60.61</v>
      </c>
      <c r="H67" s="6">
        <f t="shared" si="0"/>
        <v>4.6443370165745818E-2</v>
      </c>
      <c r="I67">
        <v>5.21E-2</v>
      </c>
    </row>
    <row r="68" spans="1:9" x14ac:dyDescent="0.25">
      <c r="A68" s="1">
        <v>39965</v>
      </c>
      <c r="B68">
        <v>70.459999999999994</v>
      </c>
      <c r="C68">
        <v>74.83</v>
      </c>
      <c r="D68">
        <v>68.08</v>
      </c>
      <c r="E68">
        <v>69.91</v>
      </c>
      <c r="F68">
        <v>28378500</v>
      </c>
      <c r="G68">
        <v>61.1</v>
      </c>
      <c r="H68" s="6">
        <f t="shared" ref="H68:H128" si="1">(G68-G67)/G67</f>
        <v>8.0844745091569383E-3</v>
      </c>
      <c r="I68">
        <v>4.3E-3</v>
      </c>
    </row>
    <row r="69" spans="1:9" x14ac:dyDescent="0.25">
      <c r="A69" s="1">
        <v>39995</v>
      </c>
      <c r="B69">
        <v>70.67</v>
      </c>
      <c r="C69">
        <v>72.790000000000006</v>
      </c>
      <c r="D69">
        <v>64.459999999999994</v>
      </c>
      <c r="E69">
        <v>70.39</v>
      </c>
      <c r="F69">
        <v>26744900</v>
      </c>
      <c r="G69">
        <v>61.52</v>
      </c>
      <c r="H69" s="6">
        <f t="shared" si="1"/>
        <v>6.8739770867430718E-3</v>
      </c>
      <c r="I69">
        <v>7.7199999999999991E-2</v>
      </c>
    </row>
    <row r="70" spans="1:9" x14ac:dyDescent="0.25">
      <c r="A70" s="1">
        <v>40028</v>
      </c>
      <c r="B70">
        <v>70.959999999999994</v>
      </c>
      <c r="C70">
        <v>71.89</v>
      </c>
      <c r="D70">
        <v>66.09</v>
      </c>
      <c r="E70">
        <v>69.150000000000006</v>
      </c>
      <c r="F70">
        <v>22000100</v>
      </c>
      <c r="G70">
        <v>60.8</v>
      </c>
      <c r="H70" s="6">
        <f t="shared" si="1"/>
        <v>-1.1703511053316091E-2</v>
      </c>
      <c r="I70">
        <v>3.3300000000000003E-2</v>
      </c>
    </row>
    <row r="71" spans="1:9" x14ac:dyDescent="0.25">
      <c r="A71" s="1">
        <v>40057</v>
      </c>
      <c r="B71">
        <v>68.930000000000007</v>
      </c>
      <c r="C71">
        <v>71.08</v>
      </c>
      <c r="D71">
        <v>67.83</v>
      </c>
      <c r="E71">
        <v>68.61</v>
      </c>
      <c r="F71">
        <v>21252200</v>
      </c>
      <c r="G71">
        <v>60.33</v>
      </c>
      <c r="H71" s="6">
        <f t="shared" si="1"/>
        <v>-7.7302631578947184E-3</v>
      </c>
      <c r="I71">
        <v>4.0800000000000003E-2</v>
      </c>
    </row>
    <row r="72" spans="1:9" x14ac:dyDescent="0.25">
      <c r="A72" s="1">
        <v>40087</v>
      </c>
      <c r="B72">
        <v>68.39</v>
      </c>
      <c r="C72">
        <v>75</v>
      </c>
      <c r="D72">
        <v>66.11</v>
      </c>
      <c r="E72">
        <v>71.67</v>
      </c>
      <c r="F72">
        <v>24248100</v>
      </c>
      <c r="G72">
        <v>63.02</v>
      </c>
      <c r="H72" s="6">
        <f t="shared" si="1"/>
        <v>4.4588098789988477E-2</v>
      </c>
      <c r="I72">
        <v>-2.5899999999999999E-2</v>
      </c>
    </row>
    <row r="73" spans="1:9" x14ac:dyDescent="0.25">
      <c r="A73" s="1">
        <v>40119</v>
      </c>
      <c r="B73">
        <v>72.05</v>
      </c>
      <c r="C73">
        <v>76.540000000000006</v>
      </c>
      <c r="D73">
        <v>71.040000000000006</v>
      </c>
      <c r="E73">
        <v>75.069999999999993</v>
      </c>
      <c r="F73">
        <v>18893700</v>
      </c>
      <c r="G73">
        <v>66.39</v>
      </c>
      <c r="H73" s="6">
        <f t="shared" si="1"/>
        <v>5.3475087273881262E-2</v>
      </c>
      <c r="I73">
        <v>5.5599999999999997E-2</v>
      </c>
    </row>
    <row r="74" spans="1:9" x14ac:dyDescent="0.25">
      <c r="A74" s="1">
        <v>40148</v>
      </c>
      <c r="B74">
        <v>76</v>
      </c>
      <c r="C74">
        <v>76.3</v>
      </c>
      <c r="D74">
        <v>67.64</v>
      </c>
      <c r="E74">
        <v>68.19</v>
      </c>
      <c r="F74">
        <v>30354400</v>
      </c>
      <c r="G74">
        <v>60.31</v>
      </c>
      <c r="H74" s="6">
        <f t="shared" si="1"/>
        <v>-9.1580057237535747E-2</v>
      </c>
      <c r="I74">
        <v>2.75E-2</v>
      </c>
    </row>
    <row r="75" spans="1:9" x14ac:dyDescent="0.25">
      <c r="A75" s="1">
        <v>40182</v>
      </c>
      <c r="B75">
        <v>68.72</v>
      </c>
      <c r="C75">
        <v>70.599999999999994</v>
      </c>
      <c r="D75">
        <v>64.02</v>
      </c>
      <c r="E75">
        <v>64.430000000000007</v>
      </c>
      <c r="F75">
        <v>33544900</v>
      </c>
      <c r="G75">
        <v>56.98</v>
      </c>
      <c r="H75" s="6">
        <f t="shared" si="1"/>
        <v>-5.5214723926380459E-2</v>
      </c>
      <c r="I75">
        <v>-3.3599999999999998E-2</v>
      </c>
    </row>
    <row r="76" spans="1:9" x14ac:dyDescent="0.25">
      <c r="A76" s="1">
        <v>40210</v>
      </c>
      <c r="B76">
        <v>65.77</v>
      </c>
      <c r="C76">
        <v>67.23</v>
      </c>
      <c r="D76">
        <v>63.56</v>
      </c>
      <c r="E76">
        <v>65</v>
      </c>
      <c r="F76">
        <v>29209100</v>
      </c>
      <c r="G76">
        <v>57.86</v>
      </c>
      <c r="H76" s="6">
        <f t="shared" si="1"/>
        <v>1.5444015444015489E-2</v>
      </c>
      <c r="I76">
        <v>3.4000000000000002E-2</v>
      </c>
    </row>
    <row r="77" spans="1:9" x14ac:dyDescent="0.25">
      <c r="A77" s="1">
        <v>40238</v>
      </c>
      <c r="B77">
        <v>65.36</v>
      </c>
      <c r="C77">
        <v>67.89</v>
      </c>
      <c r="D77">
        <v>65.08</v>
      </c>
      <c r="E77">
        <v>66.98</v>
      </c>
      <c r="F77">
        <v>26307800</v>
      </c>
      <c r="G77">
        <v>59.62</v>
      </c>
      <c r="H77" s="6">
        <f t="shared" si="1"/>
        <v>3.0418250950570307E-2</v>
      </c>
      <c r="I77">
        <v>6.3099999999999989E-2</v>
      </c>
    </row>
    <row r="78" spans="1:9" x14ac:dyDescent="0.25">
      <c r="A78" s="1">
        <v>40269</v>
      </c>
      <c r="B78">
        <v>67.27</v>
      </c>
      <c r="C78">
        <v>70</v>
      </c>
      <c r="D78">
        <v>66.849999999999994</v>
      </c>
      <c r="E78">
        <v>67.77</v>
      </c>
      <c r="F78">
        <v>27383200</v>
      </c>
      <c r="G78">
        <v>60.33</v>
      </c>
      <c r="H78" s="6">
        <f t="shared" si="1"/>
        <v>1.190875545119089E-2</v>
      </c>
      <c r="I78">
        <v>0.02</v>
      </c>
    </row>
    <row r="79" spans="1:9" x14ac:dyDescent="0.25">
      <c r="A79" s="1">
        <v>40301</v>
      </c>
      <c r="B79">
        <v>68.11</v>
      </c>
      <c r="C79">
        <v>68.22</v>
      </c>
      <c r="D79">
        <v>58.46</v>
      </c>
      <c r="E79">
        <v>60.46</v>
      </c>
      <c r="F79">
        <v>40034400</v>
      </c>
      <c r="G79">
        <v>54.18</v>
      </c>
      <c r="H79" s="6">
        <f t="shared" si="1"/>
        <v>-0.10193933366484334</v>
      </c>
      <c r="I79">
        <v>-7.8899999999999998E-2</v>
      </c>
    </row>
    <row r="80" spans="1:9" x14ac:dyDescent="0.25">
      <c r="A80" s="1">
        <v>40330</v>
      </c>
      <c r="B80">
        <v>60.38</v>
      </c>
      <c r="C80">
        <v>64.5</v>
      </c>
      <c r="D80">
        <v>56.92</v>
      </c>
      <c r="E80">
        <v>57.07</v>
      </c>
      <c r="F80">
        <v>38748500</v>
      </c>
      <c r="G80">
        <v>51.15</v>
      </c>
      <c r="H80" s="6">
        <f t="shared" si="1"/>
        <v>-5.5924695459579205E-2</v>
      </c>
      <c r="I80">
        <v>-5.5599999999999997E-2</v>
      </c>
    </row>
    <row r="81" spans="1:9" x14ac:dyDescent="0.25">
      <c r="A81" s="1">
        <v>40360</v>
      </c>
      <c r="B81">
        <v>56.98</v>
      </c>
      <c r="C81">
        <v>61.88</v>
      </c>
      <c r="D81">
        <v>55.94</v>
      </c>
      <c r="E81">
        <v>59.68</v>
      </c>
      <c r="F81">
        <v>30611600</v>
      </c>
      <c r="G81">
        <v>53.49</v>
      </c>
      <c r="H81" s="6">
        <f t="shared" si="1"/>
        <v>4.5747800586510332E-2</v>
      </c>
      <c r="I81">
        <v>6.93E-2</v>
      </c>
    </row>
    <row r="82" spans="1:9" x14ac:dyDescent="0.25">
      <c r="A82" s="1">
        <v>40392</v>
      </c>
      <c r="B82">
        <v>60.64</v>
      </c>
      <c r="C82">
        <v>62.99</v>
      </c>
      <c r="D82">
        <v>58.05</v>
      </c>
      <c r="E82">
        <v>59.11</v>
      </c>
      <c r="F82">
        <v>22846100</v>
      </c>
      <c r="G82">
        <v>53.35</v>
      </c>
      <c r="H82" s="6">
        <f t="shared" si="1"/>
        <v>-2.6173116470368397E-3</v>
      </c>
      <c r="I82">
        <v>-4.7699999999999992E-2</v>
      </c>
    </row>
    <row r="83" spans="1:9" x14ac:dyDescent="0.25">
      <c r="A83" s="1">
        <v>40422</v>
      </c>
      <c r="B83">
        <v>60.04</v>
      </c>
      <c r="C83">
        <v>62.44</v>
      </c>
      <c r="D83">
        <v>59.72</v>
      </c>
      <c r="E83">
        <v>61.79</v>
      </c>
      <c r="F83">
        <v>21372500</v>
      </c>
      <c r="G83">
        <v>55.77</v>
      </c>
      <c r="H83" s="6">
        <f t="shared" si="1"/>
        <v>4.5360824742268074E-2</v>
      </c>
      <c r="I83">
        <v>9.5399999999999985E-2</v>
      </c>
    </row>
    <row r="84" spans="1:9" x14ac:dyDescent="0.25">
      <c r="A84" s="1">
        <v>40452</v>
      </c>
      <c r="B84">
        <v>62.32</v>
      </c>
      <c r="C84">
        <v>66.81</v>
      </c>
      <c r="D84">
        <v>61.8</v>
      </c>
      <c r="E84">
        <v>66.489999999999995</v>
      </c>
      <c r="F84">
        <v>21413900</v>
      </c>
      <c r="G84">
        <v>60.02</v>
      </c>
      <c r="H84" s="6">
        <f t="shared" si="1"/>
        <v>7.6205845436614669E-2</v>
      </c>
      <c r="I84">
        <v>3.8800000000000001E-2</v>
      </c>
    </row>
    <row r="85" spans="1:9" x14ac:dyDescent="0.25">
      <c r="A85" s="1">
        <v>40483</v>
      </c>
      <c r="B85">
        <v>66.72</v>
      </c>
      <c r="C85">
        <v>71.900000000000006</v>
      </c>
      <c r="D85">
        <v>66.63</v>
      </c>
      <c r="E85">
        <v>69.56</v>
      </c>
      <c r="F85">
        <v>24468700</v>
      </c>
      <c r="G85">
        <v>63.18</v>
      </c>
      <c r="H85" s="6">
        <f t="shared" si="1"/>
        <v>5.2649116961012939E-2</v>
      </c>
      <c r="I85">
        <v>6.0000000000000001E-3</v>
      </c>
    </row>
    <row r="86" spans="1:9" x14ac:dyDescent="0.25">
      <c r="A86" s="1">
        <v>40513</v>
      </c>
      <c r="B86">
        <v>70.38</v>
      </c>
      <c r="C86">
        <v>73.69</v>
      </c>
      <c r="D86">
        <v>70.38</v>
      </c>
      <c r="E86">
        <v>73.12</v>
      </c>
      <c r="F86">
        <v>19295900</v>
      </c>
      <c r="G86">
        <v>66.42</v>
      </c>
      <c r="H86" s="6">
        <f t="shared" si="1"/>
        <v>5.1282051282051315E-2</v>
      </c>
      <c r="I86">
        <v>6.8199999999999997E-2</v>
      </c>
    </row>
    <row r="87" spans="1:9" x14ac:dyDescent="0.25">
      <c r="A87" s="1">
        <v>40546</v>
      </c>
      <c r="B87">
        <v>73.72</v>
      </c>
      <c r="C87">
        <v>80.819999999999993</v>
      </c>
      <c r="D87">
        <v>73.64</v>
      </c>
      <c r="E87">
        <v>80.680000000000007</v>
      </c>
      <c r="F87">
        <v>24194700</v>
      </c>
      <c r="G87">
        <v>73.28</v>
      </c>
      <c r="H87" s="6">
        <f t="shared" si="1"/>
        <v>0.10328214393255042</v>
      </c>
      <c r="I87">
        <v>1.9900000000000001E-2</v>
      </c>
    </row>
    <row r="88" spans="1:9" x14ac:dyDescent="0.25">
      <c r="A88" s="1">
        <v>40575</v>
      </c>
      <c r="B88">
        <v>81.14</v>
      </c>
      <c r="C88">
        <v>88.23</v>
      </c>
      <c r="D88">
        <v>81.040000000000006</v>
      </c>
      <c r="E88">
        <v>85.53</v>
      </c>
      <c r="F88">
        <v>24636800</v>
      </c>
      <c r="G88">
        <v>78.099999999999994</v>
      </c>
      <c r="H88" s="6">
        <f t="shared" si="1"/>
        <v>6.5775109170305587E-2</v>
      </c>
      <c r="I88">
        <v>3.49E-2</v>
      </c>
    </row>
    <row r="89" spans="1:9" x14ac:dyDescent="0.25">
      <c r="A89" s="1">
        <v>40603</v>
      </c>
      <c r="B89">
        <v>86.41</v>
      </c>
      <c r="C89">
        <v>86.5</v>
      </c>
      <c r="D89">
        <v>78.8</v>
      </c>
      <c r="E89">
        <v>84.13</v>
      </c>
      <c r="F89">
        <v>19767400</v>
      </c>
      <c r="G89">
        <v>76.819999999999993</v>
      </c>
      <c r="H89" s="6">
        <f t="shared" si="1"/>
        <v>-1.6389244558258659E-2</v>
      </c>
      <c r="I89">
        <v>4.5000000000000005E-3</v>
      </c>
    </row>
    <row r="90" spans="1:9" x14ac:dyDescent="0.25">
      <c r="A90" s="1">
        <v>40634</v>
      </c>
      <c r="B90">
        <v>84.72</v>
      </c>
      <c r="C90">
        <v>88</v>
      </c>
      <c r="D90">
        <v>82.38</v>
      </c>
      <c r="E90">
        <v>87.98</v>
      </c>
      <c r="F90">
        <v>16353700</v>
      </c>
      <c r="G90">
        <v>80.33</v>
      </c>
      <c r="H90" s="6">
        <f t="shared" si="1"/>
        <v>4.5691226243165912E-2</v>
      </c>
      <c r="I90">
        <v>2.8999999999999998E-2</v>
      </c>
    </row>
    <row r="91" spans="1:9" x14ac:dyDescent="0.25">
      <c r="A91" s="1">
        <v>40665</v>
      </c>
      <c r="B91">
        <v>88.1</v>
      </c>
      <c r="C91">
        <v>88.13</v>
      </c>
      <c r="D91">
        <v>79.42</v>
      </c>
      <c r="E91">
        <v>83.47</v>
      </c>
      <c r="F91">
        <v>20355400</v>
      </c>
      <c r="G91">
        <v>76.650000000000006</v>
      </c>
      <c r="H91" s="6">
        <f t="shared" si="1"/>
        <v>-4.5811029503298802E-2</v>
      </c>
      <c r="I91">
        <v>-1.2699999999999999E-2</v>
      </c>
    </row>
    <row r="92" spans="1:9" x14ac:dyDescent="0.25">
      <c r="A92" s="1">
        <v>40695</v>
      </c>
      <c r="B92">
        <v>83.55</v>
      </c>
      <c r="C92">
        <v>83.65</v>
      </c>
      <c r="D92">
        <v>76.72</v>
      </c>
      <c r="E92">
        <v>81.38</v>
      </c>
      <c r="F92">
        <v>21103900</v>
      </c>
      <c r="G92">
        <v>74.73</v>
      </c>
      <c r="H92" s="6">
        <f t="shared" si="1"/>
        <v>-2.5048923679060687E-2</v>
      </c>
      <c r="I92">
        <v>-1.7500000000000002E-2</v>
      </c>
    </row>
    <row r="93" spans="1:9" x14ac:dyDescent="0.25">
      <c r="A93" s="1">
        <v>40725</v>
      </c>
      <c r="B93">
        <v>81.19</v>
      </c>
      <c r="C93">
        <v>85.41</v>
      </c>
      <c r="D93">
        <v>79.760000000000005</v>
      </c>
      <c r="E93">
        <v>79.790000000000006</v>
      </c>
      <c r="F93">
        <v>20103800</v>
      </c>
      <c r="G93">
        <v>73.27</v>
      </c>
      <c r="H93" s="6">
        <f t="shared" si="1"/>
        <v>-1.9536999866185036E-2</v>
      </c>
      <c r="I93">
        <v>-2.3599999999999999E-2</v>
      </c>
    </row>
    <row r="94" spans="1:9" x14ac:dyDescent="0.25">
      <c r="A94" s="1">
        <v>40756</v>
      </c>
      <c r="B94">
        <v>80.819999999999993</v>
      </c>
      <c r="C94">
        <v>81.180000000000007</v>
      </c>
      <c r="D94">
        <v>67.03</v>
      </c>
      <c r="E94">
        <v>74.02</v>
      </c>
      <c r="F94">
        <v>34928400</v>
      </c>
      <c r="G94">
        <v>68.42</v>
      </c>
      <c r="H94" s="6">
        <f t="shared" si="1"/>
        <v>-6.6193530776579704E-2</v>
      </c>
      <c r="I94">
        <v>-5.9900000000000002E-2</v>
      </c>
    </row>
    <row r="95" spans="1:9" x14ac:dyDescent="0.25">
      <c r="A95" s="1">
        <v>40787</v>
      </c>
      <c r="B95">
        <v>74.150000000000006</v>
      </c>
      <c r="C95">
        <v>74.98</v>
      </c>
      <c r="D95">
        <v>67.930000000000007</v>
      </c>
      <c r="E95">
        <v>72.63</v>
      </c>
      <c r="F95">
        <v>27687600</v>
      </c>
      <c r="G95">
        <v>67.13</v>
      </c>
      <c r="H95" s="6">
        <f t="shared" si="1"/>
        <v>-1.8854136217480361E-2</v>
      </c>
      <c r="I95">
        <v>-7.5899999999999995E-2</v>
      </c>
    </row>
    <row r="96" spans="1:9" x14ac:dyDescent="0.25">
      <c r="A96" s="1">
        <v>40819</v>
      </c>
      <c r="B96">
        <v>72.05</v>
      </c>
      <c r="C96">
        <v>82.2</v>
      </c>
      <c r="D96">
        <v>69.209999999999994</v>
      </c>
      <c r="E96">
        <v>78.09</v>
      </c>
      <c r="F96">
        <v>25943600</v>
      </c>
      <c r="G96">
        <v>72.180000000000007</v>
      </c>
      <c r="H96" s="6">
        <f t="shared" si="1"/>
        <v>7.5227171160435147E-2</v>
      </c>
      <c r="I96">
        <v>0.11349999999999999</v>
      </c>
    </row>
    <row r="97" spans="1:9" x14ac:dyDescent="0.25">
      <c r="A97" s="1">
        <v>40848</v>
      </c>
      <c r="B97">
        <v>75.819999999999993</v>
      </c>
      <c r="C97">
        <v>80.53</v>
      </c>
      <c r="D97">
        <v>73.900000000000006</v>
      </c>
      <c r="E97">
        <v>80.44</v>
      </c>
      <c r="F97">
        <v>22774900</v>
      </c>
      <c r="G97">
        <v>74.8</v>
      </c>
      <c r="H97" s="6">
        <f t="shared" si="1"/>
        <v>3.6298143530063595E-2</v>
      </c>
      <c r="I97">
        <v>-2.8000000000000004E-3</v>
      </c>
    </row>
    <row r="98" spans="1:9" x14ac:dyDescent="0.25">
      <c r="A98" s="1">
        <v>40878</v>
      </c>
      <c r="B98">
        <v>80.2</v>
      </c>
      <c r="C98">
        <v>85.63</v>
      </c>
      <c r="D98">
        <v>78.66</v>
      </c>
      <c r="E98">
        <v>84.76</v>
      </c>
      <c r="F98">
        <v>18567500</v>
      </c>
      <c r="G98">
        <v>78.81</v>
      </c>
      <c r="H98" s="6">
        <f t="shared" si="1"/>
        <v>5.3609625668449269E-2</v>
      </c>
      <c r="I98">
        <v>7.4000000000000003E-3</v>
      </c>
    </row>
    <row r="99" spans="1:9" x14ac:dyDescent="0.25">
      <c r="A99" s="1">
        <v>40911</v>
      </c>
      <c r="B99">
        <v>85.97</v>
      </c>
      <c r="C99">
        <v>87.94</v>
      </c>
      <c r="D99">
        <v>83.46</v>
      </c>
      <c r="E99">
        <v>83.74</v>
      </c>
      <c r="F99">
        <v>18038500</v>
      </c>
      <c r="G99">
        <v>77.86</v>
      </c>
      <c r="H99" s="6">
        <f t="shared" si="1"/>
        <v>-1.2054307828955751E-2</v>
      </c>
      <c r="I99">
        <v>5.0499999999999996E-2</v>
      </c>
    </row>
    <row r="100" spans="1:9" x14ac:dyDescent="0.25">
      <c r="A100" s="1">
        <v>40940</v>
      </c>
      <c r="B100">
        <v>84.23</v>
      </c>
      <c r="C100">
        <v>87.83</v>
      </c>
      <c r="D100">
        <v>83.19</v>
      </c>
      <c r="E100">
        <v>86.5</v>
      </c>
      <c r="F100">
        <v>15949600</v>
      </c>
      <c r="G100">
        <v>80.87</v>
      </c>
      <c r="H100" s="6">
        <f t="shared" si="1"/>
        <v>3.8659131774980801E-2</v>
      </c>
      <c r="I100">
        <v>4.4199999999999996E-2</v>
      </c>
    </row>
    <row r="101" spans="1:9" x14ac:dyDescent="0.25">
      <c r="A101" s="1">
        <v>40969</v>
      </c>
      <c r="B101">
        <v>86.47</v>
      </c>
      <c r="C101">
        <v>87.25</v>
      </c>
      <c r="D101">
        <v>84.05</v>
      </c>
      <c r="E101">
        <v>86.73</v>
      </c>
      <c r="F101">
        <v>15994500</v>
      </c>
      <c r="G101">
        <v>81.09</v>
      </c>
      <c r="H101" s="6">
        <f t="shared" si="1"/>
        <v>2.7204154816371814E-3</v>
      </c>
      <c r="I101">
        <v>3.1099999999999999E-2</v>
      </c>
    </row>
    <row r="102" spans="1:9" x14ac:dyDescent="0.25">
      <c r="A102" s="1">
        <v>41001</v>
      </c>
      <c r="B102">
        <v>86.6</v>
      </c>
      <c r="C102">
        <v>87.67</v>
      </c>
      <c r="D102">
        <v>81.88</v>
      </c>
      <c r="E102">
        <v>86.34</v>
      </c>
      <c r="F102">
        <v>15598400</v>
      </c>
      <c r="G102">
        <v>80.72</v>
      </c>
      <c r="H102" s="6">
        <f t="shared" si="1"/>
        <v>-4.5628314218769828E-3</v>
      </c>
      <c r="I102">
        <v>-8.5000000000000006E-3</v>
      </c>
    </row>
    <row r="103" spans="1:9" x14ac:dyDescent="0.25">
      <c r="A103" s="1">
        <v>41030</v>
      </c>
      <c r="B103">
        <v>86.46</v>
      </c>
      <c r="C103">
        <v>87.52</v>
      </c>
      <c r="D103">
        <v>78.41</v>
      </c>
      <c r="E103">
        <v>78.63</v>
      </c>
      <c r="F103">
        <v>17847200</v>
      </c>
      <c r="G103">
        <v>74.02</v>
      </c>
      <c r="H103" s="6">
        <f t="shared" si="1"/>
        <v>-8.3002973240832542E-2</v>
      </c>
      <c r="I103">
        <v>-6.1900000000000004E-2</v>
      </c>
    </row>
    <row r="104" spans="1:9" x14ac:dyDescent="0.25">
      <c r="A104" s="1">
        <v>41061</v>
      </c>
      <c r="B104">
        <v>77.87</v>
      </c>
      <c r="C104">
        <v>85.7</v>
      </c>
      <c r="D104">
        <v>77.13</v>
      </c>
      <c r="E104">
        <v>85.57</v>
      </c>
      <c r="F104">
        <v>24899800</v>
      </c>
      <c r="G104">
        <v>80.55</v>
      </c>
      <c r="H104" s="6">
        <f t="shared" si="1"/>
        <v>8.8219400162118364E-2</v>
      </c>
      <c r="I104">
        <v>3.8900000000000004E-2</v>
      </c>
    </row>
    <row r="105" spans="1:9" x14ac:dyDescent="0.25">
      <c r="A105" s="1">
        <v>41092</v>
      </c>
      <c r="B105">
        <v>85.44</v>
      </c>
      <c r="C105">
        <v>87.85</v>
      </c>
      <c r="D105">
        <v>82.83</v>
      </c>
      <c r="E105">
        <v>86.85</v>
      </c>
      <c r="F105">
        <v>15548900</v>
      </c>
      <c r="G105">
        <v>81.760000000000005</v>
      </c>
      <c r="H105" s="6">
        <f t="shared" si="1"/>
        <v>1.5021725636250875E-2</v>
      </c>
      <c r="I105">
        <v>7.9000000000000008E-3</v>
      </c>
    </row>
    <row r="106" spans="1:9" x14ac:dyDescent="0.25">
      <c r="A106" s="1">
        <v>41122</v>
      </c>
      <c r="B106">
        <v>87.02</v>
      </c>
      <c r="C106">
        <v>88.91</v>
      </c>
      <c r="D106">
        <v>85.5</v>
      </c>
      <c r="E106">
        <v>87.3</v>
      </c>
      <c r="F106">
        <v>11399500</v>
      </c>
      <c r="G106">
        <v>82.72</v>
      </c>
      <c r="H106" s="6">
        <f t="shared" si="1"/>
        <v>1.174168297455961E-2</v>
      </c>
      <c r="I106">
        <v>2.5499999999999998E-2</v>
      </c>
    </row>
    <row r="107" spans="1:9" x14ac:dyDescent="0.25">
      <c r="A107" s="1">
        <v>41156</v>
      </c>
      <c r="B107">
        <v>87.33</v>
      </c>
      <c r="C107">
        <v>92.57</v>
      </c>
      <c r="D107">
        <v>86.52</v>
      </c>
      <c r="E107">
        <v>91.45</v>
      </c>
      <c r="F107">
        <v>14037000</v>
      </c>
      <c r="G107">
        <v>86.65</v>
      </c>
      <c r="H107" s="6">
        <f t="shared" si="1"/>
        <v>4.7509671179884028E-2</v>
      </c>
      <c r="I107">
        <v>2.7300000000000001E-2</v>
      </c>
    </row>
    <row r="108" spans="1:9" x14ac:dyDescent="0.25">
      <c r="A108" s="1">
        <v>41183</v>
      </c>
      <c r="B108">
        <v>91.79</v>
      </c>
      <c r="C108">
        <v>93.67</v>
      </c>
      <c r="D108">
        <v>89.68</v>
      </c>
      <c r="E108">
        <v>91.17</v>
      </c>
      <c r="F108">
        <v>12188600</v>
      </c>
      <c r="G108">
        <v>86.38</v>
      </c>
      <c r="H108" s="6">
        <f t="shared" si="1"/>
        <v>-3.1159838430468577E-3</v>
      </c>
      <c r="I108">
        <v>-1.7600000000000001E-2</v>
      </c>
    </row>
    <row r="109" spans="1:9" x14ac:dyDescent="0.25">
      <c r="A109" s="1">
        <v>41214</v>
      </c>
      <c r="B109">
        <v>90.25</v>
      </c>
      <c r="C109">
        <v>92.05</v>
      </c>
      <c r="D109">
        <v>85.06</v>
      </c>
      <c r="E109">
        <v>88.14</v>
      </c>
      <c r="F109">
        <v>14342700</v>
      </c>
      <c r="G109">
        <v>84.03</v>
      </c>
      <c r="H109" s="6">
        <f t="shared" si="1"/>
        <v>-2.7205371613799427E-2</v>
      </c>
      <c r="I109">
        <v>7.8000000000000005E-3</v>
      </c>
    </row>
    <row r="110" spans="1:9" x14ac:dyDescent="0.25">
      <c r="A110" s="1">
        <v>41246</v>
      </c>
      <c r="B110">
        <v>88.55</v>
      </c>
      <c r="C110">
        <v>90.37</v>
      </c>
      <c r="D110">
        <v>84.7</v>
      </c>
      <c r="E110">
        <v>86.55</v>
      </c>
      <c r="F110">
        <v>15112600</v>
      </c>
      <c r="G110">
        <v>82.52</v>
      </c>
      <c r="H110" s="6">
        <f t="shared" si="1"/>
        <v>-1.7969772700226171E-2</v>
      </c>
      <c r="I110">
        <v>1.18E-2</v>
      </c>
    </row>
    <row r="111" spans="1:9" x14ac:dyDescent="0.25">
      <c r="A111" s="1">
        <v>41276</v>
      </c>
      <c r="B111">
        <v>87.79</v>
      </c>
      <c r="C111">
        <v>91.93</v>
      </c>
      <c r="D111">
        <v>87.24</v>
      </c>
      <c r="E111">
        <v>89.97</v>
      </c>
      <c r="F111">
        <v>13213700</v>
      </c>
      <c r="G111">
        <v>85.78</v>
      </c>
      <c r="H111" s="6">
        <f t="shared" si="1"/>
        <v>3.950557440620462E-2</v>
      </c>
      <c r="I111">
        <v>5.57E-2</v>
      </c>
    </row>
    <row r="112" spans="1:9" x14ac:dyDescent="0.25">
      <c r="A112" s="1">
        <v>41306</v>
      </c>
      <c r="B112">
        <v>90.44</v>
      </c>
      <c r="C112">
        <v>90.5</v>
      </c>
      <c r="D112">
        <v>87.61</v>
      </c>
      <c r="E112">
        <v>89.55</v>
      </c>
      <c r="F112">
        <v>13249100</v>
      </c>
      <c r="G112">
        <v>85.92</v>
      </c>
      <c r="H112" s="6">
        <f t="shared" si="1"/>
        <v>1.6320820704126902E-3</v>
      </c>
      <c r="I112">
        <v>1.29E-2</v>
      </c>
    </row>
    <row r="113" spans="1:9" x14ac:dyDescent="0.25">
      <c r="A113" s="1">
        <v>41334</v>
      </c>
      <c r="B113">
        <v>89.07</v>
      </c>
      <c r="C113">
        <v>90.98</v>
      </c>
      <c r="D113">
        <v>87.9</v>
      </c>
      <c r="E113">
        <v>90.11</v>
      </c>
      <c r="F113">
        <v>14126500</v>
      </c>
      <c r="G113">
        <v>86.46</v>
      </c>
      <c r="H113" s="6">
        <f t="shared" si="1"/>
        <v>6.2849162011172259E-3</v>
      </c>
      <c r="I113">
        <v>4.0300000000000002E-2</v>
      </c>
    </row>
    <row r="114" spans="1:9" x14ac:dyDescent="0.25">
      <c r="A114" s="1">
        <v>41365</v>
      </c>
      <c r="B114">
        <v>90.13</v>
      </c>
      <c r="C114">
        <v>90.99</v>
      </c>
      <c r="D114">
        <v>85.02</v>
      </c>
      <c r="E114">
        <v>88.99</v>
      </c>
      <c r="F114">
        <v>14132700</v>
      </c>
      <c r="G114">
        <v>85.39</v>
      </c>
      <c r="H114" s="6">
        <f t="shared" si="1"/>
        <v>-1.2375665047420695E-2</v>
      </c>
      <c r="I114">
        <v>1.5600000000000001E-2</v>
      </c>
    </row>
    <row r="115" spans="1:9" x14ac:dyDescent="0.25">
      <c r="A115" s="1">
        <v>41395</v>
      </c>
      <c r="B115">
        <v>88.52</v>
      </c>
      <c r="C115">
        <v>93.5</v>
      </c>
      <c r="D115">
        <v>87.48</v>
      </c>
      <c r="E115">
        <v>90.47</v>
      </c>
      <c r="F115">
        <v>13364200</v>
      </c>
      <c r="G115">
        <v>87.41</v>
      </c>
      <c r="H115" s="6">
        <f t="shared" si="1"/>
        <v>2.3656165827380209E-2</v>
      </c>
      <c r="I115">
        <v>2.7999999999999997E-2</v>
      </c>
    </row>
    <row r="116" spans="1:9" x14ac:dyDescent="0.25">
      <c r="A116" s="1">
        <v>41428</v>
      </c>
      <c r="B116">
        <v>90.53</v>
      </c>
      <c r="C116">
        <v>92.27</v>
      </c>
      <c r="D116">
        <v>88.02</v>
      </c>
      <c r="E116">
        <v>90.35</v>
      </c>
      <c r="F116">
        <v>15737500</v>
      </c>
      <c r="G116">
        <v>87.29</v>
      </c>
      <c r="H116" s="6">
        <f t="shared" si="1"/>
        <v>-1.3728406360827175E-3</v>
      </c>
      <c r="I116">
        <v>-1.2E-2</v>
      </c>
    </row>
    <row r="117" spans="1:9" x14ac:dyDescent="0.25">
      <c r="A117" s="1">
        <v>41456</v>
      </c>
      <c r="B117">
        <v>90.39</v>
      </c>
      <c r="C117">
        <v>95.49</v>
      </c>
      <c r="D117">
        <v>89.96</v>
      </c>
      <c r="E117">
        <v>93.75</v>
      </c>
      <c r="F117">
        <v>11462900</v>
      </c>
      <c r="G117">
        <v>90.58</v>
      </c>
      <c r="H117" s="6">
        <f t="shared" si="1"/>
        <v>3.7690457097032788E-2</v>
      </c>
      <c r="I117">
        <v>5.6500000000000002E-2</v>
      </c>
    </row>
    <row r="118" spans="1:9" x14ac:dyDescent="0.25">
      <c r="A118" s="1">
        <v>41487</v>
      </c>
      <c r="B118">
        <v>92.69</v>
      </c>
      <c r="C118">
        <v>93.1</v>
      </c>
      <c r="D118">
        <v>86.39</v>
      </c>
      <c r="E118">
        <v>87.16</v>
      </c>
      <c r="F118">
        <v>12914100</v>
      </c>
      <c r="G118">
        <v>84.79</v>
      </c>
      <c r="H118" s="6">
        <f t="shared" si="1"/>
        <v>-6.3921395451534468E-2</v>
      </c>
      <c r="I118">
        <v>-2.7099999999999999E-2</v>
      </c>
    </row>
    <row r="119" spans="1:9" x14ac:dyDescent="0.25">
      <c r="A119" s="1">
        <v>41520</v>
      </c>
      <c r="B119">
        <v>87.7</v>
      </c>
      <c r="C119">
        <v>89.87</v>
      </c>
      <c r="D119">
        <v>85.61</v>
      </c>
      <c r="E119">
        <v>86.04</v>
      </c>
      <c r="F119">
        <v>12800900</v>
      </c>
      <c r="G119">
        <v>83.7</v>
      </c>
      <c r="H119" s="6">
        <f t="shared" si="1"/>
        <v>-1.2855289538860754E-2</v>
      </c>
      <c r="I119">
        <v>3.7699999999999997E-2</v>
      </c>
    </row>
    <row r="120" spans="1:9" x14ac:dyDescent="0.25">
      <c r="A120" s="1">
        <v>41548</v>
      </c>
      <c r="B120">
        <v>85.99</v>
      </c>
      <c r="C120">
        <v>90.96</v>
      </c>
      <c r="D120">
        <v>84.79</v>
      </c>
      <c r="E120">
        <v>89.62</v>
      </c>
      <c r="F120">
        <v>13341600</v>
      </c>
      <c r="G120">
        <v>87.18</v>
      </c>
      <c r="H120" s="6">
        <f t="shared" si="1"/>
        <v>4.1577060931899688E-2</v>
      </c>
      <c r="I120">
        <v>4.1799999999999997E-2</v>
      </c>
    </row>
    <row r="121" spans="1:9" x14ac:dyDescent="0.25">
      <c r="A121" s="1">
        <v>41579</v>
      </c>
      <c r="B121">
        <v>89.74</v>
      </c>
      <c r="C121">
        <v>96</v>
      </c>
      <c r="D121">
        <v>88.27</v>
      </c>
      <c r="E121">
        <v>93.48</v>
      </c>
      <c r="F121">
        <v>12856000</v>
      </c>
      <c r="G121">
        <v>91.56</v>
      </c>
      <c r="H121" s="6">
        <f t="shared" si="1"/>
        <v>5.0240880935994436E-2</v>
      </c>
      <c r="I121">
        <v>3.1200000000000002E-2</v>
      </c>
    </row>
    <row r="122" spans="1:9" x14ac:dyDescent="0.25">
      <c r="A122" s="1">
        <v>41610</v>
      </c>
      <c r="B122">
        <v>93.27</v>
      </c>
      <c r="C122">
        <v>101.74</v>
      </c>
      <c r="D122">
        <v>92.92</v>
      </c>
      <c r="E122">
        <v>101.2</v>
      </c>
      <c r="F122">
        <v>13228500</v>
      </c>
      <c r="G122">
        <v>99.12</v>
      </c>
      <c r="H122" s="6">
        <f t="shared" si="1"/>
        <v>8.256880733944956E-2</v>
      </c>
      <c r="I122">
        <v>2.81E-2</v>
      </c>
    </row>
    <row r="123" spans="1:9" x14ac:dyDescent="0.25">
      <c r="A123" s="1">
        <v>41641</v>
      </c>
      <c r="B123">
        <v>100.6</v>
      </c>
      <c r="C123">
        <v>101.22</v>
      </c>
      <c r="D123">
        <v>91.7</v>
      </c>
      <c r="E123">
        <v>92.16</v>
      </c>
      <c r="F123">
        <v>13058500</v>
      </c>
      <c r="G123">
        <v>90.27</v>
      </c>
      <c r="H123" s="6">
        <f t="shared" si="1"/>
        <v>-8.9285714285714371E-2</v>
      </c>
      <c r="I123">
        <v>-3.32E-2</v>
      </c>
    </row>
    <row r="124" spans="1:9" x14ac:dyDescent="0.25">
      <c r="A124" s="1">
        <v>41673</v>
      </c>
      <c r="B124">
        <v>91.92</v>
      </c>
      <c r="C124">
        <v>97.25</v>
      </c>
      <c r="D124">
        <v>89.25</v>
      </c>
      <c r="E124">
        <v>96.27</v>
      </c>
      <c r="F124">
        <v>13996500</v>
      </c>
      <c r="G124">
        <v>94.96</v>
      </c>
      <c r="H124" s="6">
        <f t="shared" si="1"/>
        <v>5.195524537498613E-2</v>
      </c>
      <c r="I124">
        <v>4.6500000000000007E-2</v>
      </c>
    </row>
    <row r="125" spans="1:9" x14ac:dyDescent="0.25">
      <c r="A125" s="1">
        <v>41701</v>
      </c>
      <c r="B125">
        <v>95.76</v>
      </c>
      <c r="C125">
        <v>98.85</v>
      </c>
      <c r="D125">
        <v>93.01</v>
      </c>
      <c r="E125">
        <v>97.68</v>
      </c>
      <c r="F125">
        <v>12765400</v>
      </c>
      <c r="G125">
        <v>96.35</v>
      </c>
      <c r="H125" s="6">
        <f t="shared" si="1"/>
        <v>1.4637742207245162E-2</v>
      </c>
      <c r="I125">
        <v>4.3E-3</v>
      </c>
    </row>
    <row r="126" spans="1:9" x14ac:dyDescent="0.25">
      <c r="A126" s="1">
        <v>41730</v>
      </c>
      <c r="B126">
        <v>97.65</v>
      </c>
      <c r="C126">
        <v>102.57</v>
      </c>
      <c r="D126">
        <v>96.24</v>
      </c>
      <c r="E126">
        <v>102.41</v>
      </c>
      <c r="F126">
        <v>11660300</v>
      </c>
      <c r="G126">
        <v>101.02</v>
      </c>
      <c r="H126" s="6">
        <f t="shared" si="1"/>
        <v>4.8469122989102255E-2</v>
      </c>
      <c r="I126">
        <v>-1.9E-3</v>
      </c>
    </row>
    <row r="127" spans="1:9" x14ac:dyDescent="0.25">
      <c r="A127" s="1">
        <v>41760</v>
      </c>
      <c r="B127">
        <v>101.96</v>
      </c>
      <c r="C127">
        <v>103.45</v>
      </c>
      <c r="D127">
        <v>100.32</v>
      </c>
      <c r="E127">
        <v>100.53</v>
      </c>
      <c r="F127">
        <v>9113600</v>
      </c>
      <c r="G127">
        <v>99.83</v>
      </c>
      <c r="H127" s="6">
        <f t="shared" si="1"/>
        <v>-1.1779845575133615E-2</v>
      </c>
      <c r="I127">
        <v>2.06E-2</v>
      </c>
    </row>
    <row r="128" spans="1:9" x14ac:dyDescent="0.25">
      <c r="A128" s="1">
        <v>41792</v>
      </c>
      <c r="B128">
        <v>100.53</v>
      </c>
      <c r="C128">
        <v>104.61</v>
      </c>
      <c r="D128">
        <v>99.59</v>
      </c>
      <c r="E128">
        <v>100.68</v>
      </c>
      <c r="F128">
        <v>10404500</v>
      </c>
      <c r="G128">
        <v>99.98</v>
      </c>
      <c r="H128" s="6">
        <f t="shared" si="1"/>
        <v>1.5025543423821065E-3</v>
      </c>
      <c r="I128">
        <v>2.6099999999999998E-2</v>
      </c>
    </row>
  </sheetData>
  <sortState ref="A2:G12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7"/>
  <sheetViews>
    <sheetView workbookViewId="0">
      <selection activeCell="I12" sqref="I12"/>
    </sheetView>
  </sheetViews>
  <sheetFormatPr defaultRowHeight="15" x14ac:dyDescent="0.25"/>
  <cols>
    <col min="1" max="1" width="8" customWidth="1"/>
    <col min="8" max="8" width="11.85546875" bestFit="1" customWidth="1"/>
  </cols>
  <sheetData>
    <row r="1" spans="1:11" x14ac:dyDescent="0.25">
      <c r="B1" t="s">
        <v>10</v>
      </c>
      <c r="C1" t="s">
        <v>11</v>
      </c>
      <c r="D1" t="s">
        <v>12</v>
      </c>
      <c r="E1" t="s">
        <v>13</v>
      </c>
      <c r="F1" t="s">
        <v>18</v>
      </c>
    </row>
    <row r="2" spans="1:11" x14ac:dyDescent="0.25">
      <c r="A2">
        <v>200401</v>
      </c>
      <c r="B2">
        <v>2.1499999999999998E-2</v>
      </c>
      <c r="C2">
        <v>2.6699999999999998E-2</v>
      </c>
      <c r="D2">
        <v>1.55E-2</v>
      </c>
      <c r="E2">
        <v>7.000000000000001E-4</v>
      </c>
      <c r="F2">
        <f>E2+B2</f>
        <v>2.2199999999999998E-2</v>
      </c>
    </row>
    <row r="3" spans="1:11" x14ac:dyDescent="0.25">
      <c r="A3">
        <v>200402</v>
      </c>
      <c r="B3">
        <v>1.3999999999999999E-2</v>
      </c>
      <c r="C3">
        <v>-1.1699999999999999E-2</v>
      </c>
      <c r="D3">
        <v>4.5000000000000005E-3</v>
      </c>
      <c r="E3">
        <v>5.9999999999999995E-4</v>
      </c>
      <c r="F3">
        <f t="shared" ref="F3:F66" si="0">E3+B3</f>
        <v>1.4599999999999998E-2</v>
      </c>
    </row>
    <row r="4" spans="1:11" x14ac:dyDescent="0.25">
      <c r="A4">
        <v>200403</v>
      </c>
      <c r="B4">
        <v>-1.32E-2</v>
      </c>
      <c r="C4">
        <v>1.84E-2</v>
      </c>
      <c r="D4">
        <v>7.000000000000001E-4</v>
      </c>
      <c r="E4">
        <v>8.9999999999999998E-4</v>
      </c>
      <c r="F4">
        <f t="shared" si="0"/>
        <v>-1.23E-2</v>
      </c>
      <c r="H4" s="175" t="s">
        <v>130</v>
      </c>
      <c r="I4" s="162" t="s">
        <v>14</v>
      </c>
      <c r="J4" s="162" t="s">
        <v>15</v>
      </c>
      <c r="K4" s="162" t="s">
        <v>17</v>
      </c>
    </row>
    <row r="5" spans="1:11" x14ac:dyDescent="0.25">
      <c r="A5">
        <v>200404</v>
      </c>
      <c r="B5">
        <v>-1.83E-2</v>
      </c>
      <c r="C5">
        <v>-2.5899999999999999E-2</v>
      </c>
      <c r="D5">
        <v>-1.67E-2</v>
      </c>
      <c r="E5">
        <v>8.0000000000000004E-4</v>
      </c>
      <c r="F5">
        <f t="shared" si="0"/>
        <v>-1.7500000000000002E-2</v>
      </c>
      <c r="H5" s="162" t="s">
        <v>9</v>
      </c>
      <c r="I5" s="41">
        <f>AVERAGE(B2:B121)*12</f>
        <v>7.4429999999999996E-2</v>
      </c>
      <c r="J5" s="41">
        <f>AVERAGE(F2:F121)*12</f>
        <v>8.9700000000000002E-2</v>
      </c>
      <c r="K5" s="41">
        <f>AVERAGE('mkt-rf'!E2:E121)</f>
        <v>1.2724999999999978E-3</v>
      </c>
    </row>
    <row r="6" spans="1:11" x14ac:dyDescent="0.25">
      <c r="A6">
        <v>200405</v>
      </c>
      <c r="B6">
        <v>1.1699999999999999E-2</v>
      </c>
      <c r="C6">
        <v>-1E-3</v>
      </c>
      <c r="D6">
        <v>-3.3E-3</v>
      </c>
      <c r="E6">
        <v>5.9999999999999995E-4</v>
      </c>
      <c r="F6">
        <f t="shared" si="0"/>
        <v>1.2299999999999998E-2</v>
      </c>
      <c r="H6" s="162" t="s">
        <v>16</v>
      </c>
      <c r="I6" s="41">
        <f>_xlfn.STDEV.S(B2:B121)</f>
        <v>4.3518008370340304E-2</v>
      </c>
      <c r="J6" s="41">
        <f>_xlfn.STDEV.S(F2:F121)</f>
        <v>4.3411771338616241E-2</v>
      </c>
      <c r="K6" s="41"/>
    </row>
    <row r="7" spans="1:11" x14ac:dyDescent="0.25">
      <c r="A7">
        <v>200406</v>
      </c>
      <c r="B7">
        <v>1.8600000000000002E-2</v>
      </c>
      <c r="C7">
        <v>2.3199999999999998E-2</v>
      </c>
      <c r="D7">
        <v>1.67E-2</v>
      </c>
      <c r="E7">
        <v>8.0000000000000004E-4</v>
      </c>
      <c r="F7">
        <f t="shared" si="0"/>
        <v>1.9400000000000001E-2</v>
      </c>
    </row>
    <row r="8" spans="1:11" x14ac:dyDescent="0.25">
      <c r="A8">
        <v>200407</v>
      </c>
      <c r="B8">
        <v>-4.0599999999999997E-2</v>
      </c>
      <c r="C8">
        <v>-3.7999999999999999E-2</v>
      </c>
      <c r="D8">
        <v>4.5199999999999997E-2</v>
      </c>
      <c r="E8">
        <v>1E-3</v>
      </c>
      <c r="F8">
        <f t="shared" si="0"/>
        <v>-3.9599999999999996E-2</v>
      </c>
    </row>
    <row r="9" spans="1:11" x14ac:dyDescent="0.25">
      <c r="A9">
        <v>200408</v>
      </c>
      <c r="B9">
        <v>8.0000000000000004E-4</v>
      </c>
      <c r="C9">
        <v>-1.5900000000000001E-2</v>
      </c>
      <c r="D9">
        <v>1.1299999999999999E-2</v>
      </c>
      <c r="E9">
        <v>1.1000000000000001E-3</v>
      </c>
      <c r="F9">
        <f t="shared" si="0"/>
        <v>1.9000000000000002E-3</v>
      </c>
    </row>
    <row r="10" spans="1:11" x14ac:dyDescent="0.25">
      <c r="A10">
        <v>200409</v>
      </c>
      <c r="B10">
        <v>1.6E-2</v>
      </c>
      <c r="C10">
        <v>2.9300000000000003E-2</v>
      </c>
      <c r="D10">
        <v>3.9000000000000003E-3</v>
      </c>
      <c r="E10">
        <v>1.1000000000000001E-3</v>
      </c>
      <c r="F10">
        <f t="shared" si="0"/>
        <v>1.7100000000000001E-2</v>
      </c>
    </row>
    <row r="11" spans="1:11" x14ac:dyDescent="0.25">
      <c r="A11">
        <v>200410</v>
      </c>
      <c r="B11">
        <v>1.43E-2</v>
      </c>
      <c r="C11">
        <v>4.4000000000000003E-3</v>
      </c>
      <c r="D11">
        <v>-8.3000000000000001E-3</v>
      </c>
      <c r="E11">
        <v>1.1000000000000001E-3</v>
      </c>
      <c r="F11">
        <f t="shared" si="0"/>
        <v>1.54E-2</v>
      </c>
    </row>
    <row r="12" spans="1:11" x14ac:dyDescent="0.25">
      <c r="A12">
        <v>200411</v>
      </c>
      <c r="B12">
        <v>4.5400000000000003E-2</v>
      </c>
      <c r="C12">
        <v>4.1599999999999998E-2</v>
      </c>
      <c r="D12">
        <v>1.9400000000000001E-2</v>
      </c>
      <c r="E12">
        <v>1.5E-3</v>
      </c>
      <c r="F12">
        <f t="shared" si="0"/>
        <v>4.6900000000000004E-2</v>
      </c>
    </row>
    <row r="13" spans="1:11" x14ac:dyDescent="0.25">
      <c r="A13">
        <v>200412</v>
      </c>
      <c r="B13">
        <v>3.4300000000000004E-2</v>
      </c>
      <c r="C13">
        <v>1.8E-3</v>
      </c>
      <c r="D13">
        <v>-3.5999999999999999E-3</v>
      </c>
      <c r="E13">
        <v>1.6000000000000001E-3</v>
      </c>
      <c r="F13">
        <f t="shared" si="0"/>
        <v>3.5900000000000001E-2</v>
      </c>
    </row>
    <row r="14" spans="1:11" x14ac:dyDescent="0.25">
      <c r="A14">
        <v>200501</v>
      </c>
      <c r="B14">
        <v>-2.76E-2</v>
      </c>
      <c r="C14">
        <v>-1.6299999999999999E-2</v>
      </c>
      <c r="D14">
        <v>2.6699999999999998E-2</v>
      </c>
      <c r="E14">
        <v>1.6000000000000001E-3</v>
      </c>
      <c r="F14">
        <f t="shared" si="0"/>
        <v>-2.5999999999999999E-2</v>
      </c>
    </row>
    <row r="15" spans="1:11" x14ac:dyDescent="0.25">
      <c r="A15">
        <v>200502</v>
      </c>
      <c r="B15">
        <v>1.89E-2</v>
      </c>
      <c r="C15">
        <v>-6.6E-3</v>
      </c>
      <c r="D15">
        <v>2.8500000000000001E-2</v>
      </c>
      <c r="E15">
        <v>1.6000000000000001E-3</v>
      </c>
      <c r="F15">
        <f t="shared" si="0"/>
        <v>2.0500000000000001E-2</v>
      </c>
    </row>
    <row r="16" spans="1:11" x14ac:dyDescent="0.25">
      <c r="A16">
        <v>200503</v>
      </c>
      <c r="B16">
        <v>-1.9699999999999999E-2</v>
      </c>
      <c r="C16">
        <v>-1.3899999999999999E-2</v>
      </c>
      <c r="D16">
        <v>1.7500000000000002E-2</v>
      </c>
      <c r="E16">
        <v>2.0999999999999999E-3</v>
      </c>
      <c r="F16">
        <f t="shared" si="0"/>
        <v>-1.7599999999999998E-2</v>
      </c>
    </row>
    <row r="17" spans="1:6" x14ac:dyDescent="0.25">
      <c r="A17">
        <v>200504</v>
      </c>
      <c r="B17">
        <v>-2.6099999999999998E-2</v>
      </c>
      <c r="C17">
        <v>-0.04</v>
      </c>
      <c r="D17">
        <v>-4.5999999999999999E-3</v>
      </c>
      <c r="E17">
        <v>2.0999999999999999E-3</v>
      </c>
      <c r="F17">
        <f t="shared" si="0"/>
        <v>-2.3999999999999997E-2</v>
      </c>
    </row>
    <row r="18" spans="1:6" x14ac:dyDescent="0.25">
      <c r="A18">
        <v>200505</v>
      </c>
      <c r="B18">
        <v>3.6499999999999998E-2</v>
      </c>
      <c r="C18">
        <v>2.9900000000000003E-2</v>
      </c>
      <c r="D18">
        <v>-1.24E-2</v>
      </c>
      <c r="E18">
        <v>2.3999999999999998E-3</v>
      </c>
      <c r="F18">
        <f t="shared" si="0"/>
        <v>3.8899999999999997E-2</v>
      </c>
    </row>
    <row r="19" spans="1:6" x14ac:dyDescent="0.25">
      <c r="A19">
        <v>200506</v>
      </c>
      <c r="B19">
        <v>5.6999999999999993E-3</v>
      </c>
      <c r="C19">
        <v>2.5899999999999999E-2</v>
      </c>
      <c r="D19">
        <v>2.8199999999999999E-2</v>
      </c>
      <c r="E19">
        <v>2.3E-3</v>
      </c>
      <c r="F19">
        <f t="shared" si="0"/>
        <v>8.0000000000000002E-3</v>
      </c>
    </row>
    <row r="20" spans="1:6" x14ac:dyDescent="0.25">
      <c r="A20">
        <v>200507</v>
      </c>
      <c r="B20">
        <v>3.9199999999999999E-2</v>
      </c>
      <c r="C20">
        <v>2.7799999999999998E-2</v>
      </c>
      <c r="D20">
        <v>-4.7999999999999996E-3</v>
      </c>
      <c r="E20">
        <v>2.3999999999999998E-3</v>
      </c>
      <c r="F20">
        <f t="shared" si="0"/>
        <v>4.1599999999999998E-2</v>
      </c>
    </row>
    <row r="21" spans="1:6" x14ac:dyDescent="0.25">
      <c r="A21">
        <v>200508</v>
      </c>
      <c r="B21">
        <v>-1.2199999999999999E-2</v>
      </c>
      <c r="C21">
        <v>-8.8999999999999999E-3</v>
      </c>
      <c r="D21">
        <v>1.4499999999999999E-2</v>
      </c>
      <c r="E21">
        <v>3.0000000000000001E-3</v>
      </c>
      <c r="F21">
        <f t="shared" si="0"/>
        <v>-9.1999999999999998E-3</v>
      </c>
    </row>
    <row r="22" spans="1:6" x14ac:dyDescent="0.25">
      <c r="A22">
        <v>200509</v>
      </c>
      <c r="B22">
        <v>4.8999999999999998E-3</v>
      </c>
      <c r="C22">
        <v>-6.8000000000000005E-3</v>
      </c>
      <c r="D22">
        <v>1.1299999999999999E-2</v>
      </c>
      <c r="E22">
        <v>2.8999999999999998E-3</v>
      </c>
      <c r="F22">
        <f t="shared" si="0"/>
        <v>7.7999999999999996E-3</v>
      </c>
    </row>
    <row r="23" spans="1:6" x14ac:dyDescent="0.25">
      <c r="A23">
        <v>200510</v>
      </c>
      <c r="B23">
        <v>-2.0199999999999999E-2</v>
      </c>
      <c r="C23">
        <v>-1.03E-2</v>
      </c>
      <c r="D23">
        <v>-6.8999999999999999E-3</v>
      </c>
      <c r="E23">
        <v>2.7000000000000001E-3</v>
      </c>
      <c r="F23">
        <f t="shared" si="0"/>
        <v>-1.7499999999999998E-2</v>
      </c>
    </row>
    <row r="24" spans="1:6" x14ac:dyDescent="0.25">
      <c r="A24">
        <v>200511</v>
      </c>
      <c r="B24">
        <v>3.61E-2</v>
      </c>
      <c r="C24">
        <v>9.8999999999999991E-3</v>
      </c>
      <c r="D24">
        <v>-1.7899999999999999E-2</v>
      </c>
      <c r="E24">
        <v>3.0999999999999999E-3</v>
      </c>
      <c r="F24">
        <f t="shared" si="0"/>
        <v>3.9199999999999999E-2</v>
      </c>
    </row>
    <row r="25" spans="1:6" x14ac:dyDescent="0.25">
      <c r="A25">
        <v>200512</v>
      </c>
      <c r="B25">
        <v>-2.5000000000000001E-3</v>
      </c>
      <c r="C25">
        <v>-5.1999999999999998E-3</v>
      </c>
      <c r="D25">
        <v>4.8999999999999998E-3</v>
      </c>
      <c r="E25">
        <v>3.2000000000000002E-3</v>
      </c>
      <c r="F25">
        <f t="shared" si="0"/>
        <v>7.000000000000001E-4</v>
      </c>
    </row>
    <row r="26" spans="1:6" x14ac:dyDescent="0.25">
      <c r="A26">
        <v>200601</v>
      </c>
      <c r="B26">
        <v>3.04E-2</v>
      </c>
      <c r="C26">
        <v>5.3200000000000004E-2</v>
      </c>
      <c r="D26">
        <v>1.1899999999999999E-2</v>
      </c>
      <c r="E26">
        <v>3.4999999999999996E-3</v>
      </c>
      <c r="F26">
        <f t="shared" si="0"/>
        <v>3.39E-2</v>
      </c>
    </row>
    <row r="27" spans="1:6" x14ac:dyDescent="0.25">
      <c r="A27">
        <v>200602</v>
      </c>
      <c r="B27">
        <v>-3.0000000000000001E-3</v>
      </c>
      <c r="C27">
        <v>-3.2000000000000002E-3</v>
      </c>
      <c r="D27">
        <v>-8.199999999999999E-3</v>
      </c>
      <c r="E27">
        <v>3.4000000000000002E-3</v>
      </c>
      <c r="F27">
        <f t="shared" si="0"/>
        <v>4.0000000000000018E-4</v>
      </c>
    </row>
    <row r="28" spans="1:6" x14ac:dyDescent="0.25">
      <c r="A28">
        <v>200603</v>
      </c>
      <c r="B28">
        <v>1.46E-2</v>
      </c>
      <c r="C28">
        <v>3.5499999999999997E-2</v>
      </c>
      <c r="D28">
        <v>-1E-3</v>
      </c>
      <c r="E28">
        <v>3.7000000000000002E-3</v>
      </c>
      <c r="F28">
        <f t="shared" si="0"/>
        <v>1.83E-2</v>
      </c>
    </row>
    <row r="29" spans="1:6" x14ac:dyDescent="0.25">
      <c r="A29">
        <v>200604</v>
      </c>
      <c r="B29">
        <v>7.3000000000000001E-3</v>
      </c>
      <c r="C29">
        <v>-1.24E-2</v>
      </c>
      <c r="D29">
        <v>3.0699999999999998E-2</v>
      </c>
      <c r="E29">
        <v>3.5999999999999999E-3</v>
      </c>
      <c r="F29">
        <f t="shared" si="0"/>
        <v>1.09E-2</v>
      </c>
    </row>
    <row r="30" spans="1:6" x14ac:dyDescent="0.25">
      <c r="A30">
        <v>200605</v>
      </c>
      <c r="B30">
        <v>-3.5699999999999996E-2</v>
      </c>
      <c r="C30">
        <v>-3.0600000000000002E-2</v>
      </c>
      <c r="D30">
        <v>2.81E-2</v>
      </c>
      <c r="E30">
        <v>4.3E-3</v>
      </c>
      <c r="F30">
        <f t="shared" si="0"/>
        <v>-3.1399999999999997E-2</v>
      </c>
    </row>
    <row r="31" spans="1:6" x14ac:dyDescent="0.25">
      <c r="A31">
        <v>200606</v>
      </c>
      <c r="B31">
        <v>-3.4999999999999996E-3</v>
      </c>
      <c r="C31">
        <v>-5.4000000000000003E-3</v>
      </c>
      <c r="D31">
        <v>1.5900000000000001E-2</v>
      </c>
      <c r="E31">
        <v>4.0000000000000001E-3</v>
      </c>
      <c r="F31">
        <f t="shared" si="0"/>
        <v>5.0000000000000044E-4</v>
      </c>
    </row>
    <row r="32" spans="1:6" x14ac:dyDescent="0.25">
      <c r="A32">
        <v>200607</v>
      </c>
      <c r="B32">
        <v>-7.8000000000000005E-3</v>
      </c>
      <c r="C32">
        <v>-0.04</v>
      </c>
      <c r="D32">
        <v>3.27E-2</v>
      </c>
      <c r="E32">
        <v>4.0000000000000001E-3</v>
      </c>
      <c r="F32">
        <f t="shared" si="0"/>
        <v>-3.8000000000000004E-3</v>
      </c>
    </row>
    <row r="33" spans="1:6" x14ac:dyDescent="0.25">
      <c r="A33">
        <v>200608</v>
      </c>
      <c r="B33">
        <v>2.0299999999999999E-2</v>
      </c>
      <c r="C33">
        <v>8.3000000000000001E-3</v>
      </c>
      <c r="D33">
        <v>-1.7600000000000001E-2</v>
      </c>
      <c r="E33">
        <v>4.1999999999999997E-3</v>
      </c>
      <c r="F33">
        <f t="shared" si="0"/>
        <v>2.4499999999999997E-2</v>
      </c>
    </row>
    <row r="34" spans="1:6" x14ac:dyDescent="0.25">
      <c r="A34">
        <v>200609</v>
      </c>
      <c r="B34">
        <v>1.84E-2</v>
      </c>
      <c r="C34">
        <v>-1.24E-2</v>
      </c>
      <c r="D34">
        <v>-4.3E-3</v>
      </c>
      <c r="E34">
        <v>4.0999999999999995E-3</v>
      </c>
      <c r="F34">
        <f t="shared" si="0"/>
        <v>2.2499999999999999E-2</v>
      </c>
    </row>
    <row r="35" spans="1:6" x14ac:dyDescent="0.25">
      <c r="A35">
        <v>200610</v>
      </c>
      <c r="B35">
        <v>3.2300000000000002E-2</v>
      </c>
      <c r="C35">
        <v>1.6299999999999999E-2</v>
      </c>
      <c r="D35">
        <v>4.7999999999999996E-3</v>
      </c>
      <c r="E35">
        <v>4.0999999999999995E-3</v>
      </c>
      <c r="F35">
        <f t="shared" si="0"/>
        <v>3.6400000000000002E-2</v>
      </c>
    </row>
    <row r="36" spans="1:6" x14ac:dyDescent="0.25">
      <c r="A36">
        <v>200611</v>
      </c>
      <c r="B36">
        <v>1.7100000000000001E-2</v>
      </c>
      <c r="C36">
        <v>7.8000000000000005E-3</v>
      </c>
      <c r="D36">
        <v>4.7999999999999996E-3</v>
      </c>
      <c r="E36">
        <v>4.1999999999999997E-3</v>
      </c>
      <c r="F36">
        <f t="shared" si="0"/>
        <v>2.1299999999999999E-2</v>
      </c>
    </row>
    <row r="37" spans="1:6" x14ac:dyDescent="0.25">
      <c r="A37">
        <v>200612</v>
      </c>
      <c r="B37">
        <v>8.6999999999999994E-3</v>
      </c>
      <c r="C37">
        <v>-8.8999999999999999E-3</v>
      </c>
      <c r="D37">
        <v>2.52E-2</v>
      </c>
      <c r="E37">
        <v>4.0000000000000001E-3</v>
      </c>
      <c r="F37">
        <f t="shared" si="0"/>
        <v>1.2699999999999999E-2</v>
      </c>
    </row>
    <row r="38" spans="1:6" x14ac:dyDescent="0.25">
      <c r="A38">
        <v>200701</v>
      </c>
      <c r="B38">
        <v>1.3999999999999999E-2</v>
      </c>
      <c r="C38">
        <v>8.9999999999999998E-4</v>
      </c>
      <c r="D38">
        <v>-2.0000000000000001E-4</v>
      </c>
      <c r="E38">
        <v>4.4000000000000003E-3</v>
      </c>
      <c r="F38">
        <f t="shared" si="0"/>
        <v>1.84E-2</v>
      </c>
    </row>
    <row r="39" spans="1:6" x14ac:dyDescent="0.25">
      <c r="A39">
        <v>200702</v>
      </c>
      <c r="B39">
        <v>-1.9599999999999999E-2</v>
      </c>
      <c r="C39">
        <v>1.37E-2</v>
      </c>
      <c r="D39">
        <v>2.3999999999999998E-3</v>
      </c>
      <c r="E39">
        <v>3.8E-3</v>
      </c>
      <c r="F39">
        <f t="shared" si="0"/>
        <v>-1.5799999999999998E-2</v>
      </c>
    </row>
    <row r="40" spans="1:6" x14ac:dyDescent="0.25">
      <c r="A40">
        <v>200703</v>
      </c>
      <c r="B40">
        <v>6.8000000000000005E-3</v>
      </c>
      <c r="C40">
        <v>-2.5999999999999999E-3</v>
      </c>
      <c r="D40">
        <v>3.9000000000000003E-3</v>
      </c>
      <c r="E40">
        <v>4.3E-3</v>
      </c>
      <c r="F40">
        <f t="shared" si="0"/>
        <v>1.11E-2</v>
      </c>
    </row>
    <row r="41" spans="1:6" x14ac:dyDescent="0.25">
      <c r="A41">
        <v>200704</v>
      </c>
      <c r="B41">
        <v>3.49E-2</v>
      </c>
      <c r="C41">
        <v>-2.1000000000000001E-2</v>
      </c>
      <c r="D41">
        <v>-9.7000000000000003E-3</v>
      </c>
      <c r="E41">
        <v>4.4000000000000003E-3</v>
      </c>
      <c r="F41">
        <f t="shared" si="0"/>
        <v>3.9300000000000002E-2</v>
      </c>
    </row>
    <row r="42" spans="1:6" x14ac:dyDescent="0.25">
      <c r="A42">
        <v>200705</v>
      </c>
      <c r="B42">
        <v>3.2400000000000005E-2</v>
      </c>
      <c r="C42">
        <v>-2.0000000000000001E-4</v>
      </c>
      <c r="D42">
        <v>-1.4000000000000002E-3</v>
      </c>
      <c r="E42">
        <v>4.0999999999999995E-3</v>
      </c>
      <c r="F42">
        <f t="shared" si="0"/>
        <v>3.6500000000000005E-2</v>
      </c>
    </row>
    <row r="43" spans="1:6" x14ac:dyDescent="0.25">
      <c r="A43">
        <v>200706</v>
      </c>
      <c r="B43">
        <v>-1.9599999999999999E-2</v>
      </c>
      <c r="C43">
        <v>7.6E-3</v>
      </c>
      <c r="D43">
        <v>-1.0700000000000001E-2</v>
      </c>
      <c r="E43">
        <v>4.0000000000000001E-3</v>
      </c>
      <c r="F43">
        <f t="shared" si="0"/>
        <v>-1.5599999999999999E-2</v>
      </c>
    </row>
    <row r="44" spans="1:6" x14ac:dyDescent="0.25">
      <c r="A44">
        <v>200707</v>
      </c>
      <c r="B44">
        <v>-3.73E-2</v>
      </c>
      <c r="C44">
        <v>-2.6800000000000001E-2</v>
      </c>
      <c r="D44">
        <v>-2.9900000000000003E-2</v>
      </c>
      <c r="E44">
        <v>4.0000000000000001E-3</v>
      </c>
      <c r="F44">
        <f t="shared" si="0"/>
        <v>-3.3299999999999996E-2</v>
      </c>
    </row>
    <row r="45" spans="1:6" x14ac:dyDescent="0.25">
      <c r="A45">
        <v>200708</v>
      </c>
      <c r="B45">
        <v>9.1999999999999998E-3</v>
      </c>
      <c r="C45">
        <v>-1.5E-3</v>
      </c>
      <c r="D45">
        <v>-2.3799999999999998E-2</v>
      </c>
      <c r="E45">
        <v>4.1999999999999997E-3</v>
      </c>
      <c r="F45">
        <f t="shared" si="0"/>
        <v>1.3399999999999999E-2</v>
      </c>
    </row>
    <row r="46" spans="1:6" x14ac:dyDescent="0.25">
      <c r="A46">
        <v>200709</v>
      </c>
      <c r="B46">
        <v>3.2199999999999999E-2</v>
      </c>
      <c r="C46">
        <v>-2.46E-2</v>
      </c>
      <c r="D46">
        <v>-2.1400000000000002E-2</v>
      </c>
      <c r="E46">
        <v>3.2000000000000002E-3</v>
      </c>
      <c r="F46">
        <f t="shared" si="0"/>
        <v>3.5400000000000001E-2</v>
      </c>
    </row>
    <row r="47" spans="1:6" x14ac:dyDescent="0.25">
      <c r="A47">
        <v>200710</v>
      </c>
      <c r="B47">
        <v>1.8000000000000002E-2</v>
      </c>
      <c r="C47">
        <v>1.9E-3</v>
      </c>
      <c r="D47">
        <v>-1.95E-2</v>
      </c>
      <c r="E47">
        <v>3.2000000000000002E-3</v>
      </c>
      <c r="F47">
        <f t="shared" si="0"/>
        <v>2.1200000000000004E-2</v>
      </c>
    </row>
    <row r="48" spans="1:6" x14ac:dyDescent="0.25">
      <c r="A48">
        <v>200711</v>
      </c>
      <c r="B48">
        <v>-4.8300000000000003E-2</v>
      </c>
      <c r="C48">
        <v>-2.7999999999999997E-2</v>
      </c>
      <c r="D48">
        <v>-1.09E-2</v>
      </c>
      <c r="E48">
        <v>3.4000000000000002E-3</v>
      </c>
      <c r="F48">
        <f t="shared" si="0"/>
        <v>-4.4900000000000002E-2</v>
      </c>
    </row>
    <row r="49" spans="1:6" x14ac:dyDescent="0.25">
      <c r="A49">
        <v>200712</v>
      </c>
      <c r="B49">
        <v>-8.6999999999999994E-3</v>
      </c>
      <c r="C49">
        <v>2.0000000000000001E-4</v>
      </c>
      <c r="D49">
        <v>0</v>
      </c>
      <c r="E49">
        <v>2.7000000000000001E-3</v>
      </c>
      <c r="F49">
        <f t="shared" si="0"/>
        <v>-5.9999999999999993E-3</v>
      </c>
    </row>
    <row r="50" spans="1:6" x14ac:dyDescent="0.25">
      <c r="A50">
        <v>200801</v>
      </c>
      <c r="B50">
        <v>-6.3600000000000004E-2</v>
      </c>
      <c r="C50">
        <v>-7.4999999999999997E-3</v>
      </c>
      <c r="D50">
        <v>3.0699999999999998E-2</v>
      </c>
      <c r="E50">
        <v>2.0999999999999999E-3</v>
      </c>
      <c r="F50">
        <f t="shared" si="0"/>
        <v>-6.1500000000000006E-2</v>
      </c>
    </row>
    <row r="51" spans="1:6" x14ac:dyDescent="0.25">
      <c r="A51">
        <v>200802</v>
      </c>
      <c r="B51">
        <v>-3.0899999999999997E-2</v>
      </c>
      <c r="C51">
        <v>-5.6999999999999993E-3</v>
      </c>
      <c r="D51">
        <v>-2.9999999999999997E-4</v>
      </c>
      <c r="E51">
        <v>1.2999999999999999E-3</v>
      </c>
      <c r="F51">
        <f t="shared" si="0"/>
        <v>-2.9599999999999998E-2</v>
      </c>
    </row>
    <row r="52" spans="1:6" x14ac:dyDescent="0.25">
      <c r="A52">
        <v>200803</v>
      </c>
      <c r="B52">
        <v>-9.300000000000001E-3</v>
      </c>
      <c r="C52">
        <v>8.1000000000000013E-3</v>
      </c>
      <c r="D52">
        <v>2.8000000000000004E-3</v>
      </c>
      <c r="E52">
        <v>1.7000000000000001E-3</v>
      </c>
      <c r="F52">
        <f t="shared" si="0"/>
        <v>-7.6000000000000009E-3</v>
      </c>
    </row>
    <row r="53" spans="1:6" x14ac:dyDescent="0.25">
      <c r="A53">
        <v>200804</v>
      </c>
      <c r="B53">
        <v>4.5999999999999999E-2</v>
      </c>
      <c r="C53">
        <v>-1.49E-2</v>
      </c>
      <c r="D53">
        <v>-8.0000000000000004E-4</v>
      </c>
      <c r="E53">
        <v>1.8E-3</v>
      </c>
      <c r="F53">
        <f t="shared" si="0"/>
        <v>4.7800000000000002E-2</v>
      </c>
    </row>
    <row r="54" spans="1:6" x14ac:dyDescent="0.25">
      <c r="A54">
        <v>200805</v>
      </c>
      <c r="B54">
        <v>1.8600000000000002E-2</v>
      </c>
      <c r="C54">
        <v>3.0299999999999997E-2</v>
      </c>
      <c r="D54">
        <v>-3.8E-3</v>
      </c>
      <c r="E54">
        <v>1.8E-3</v>
      </c>
      <c r="F54">
        <f t="shared" si="0"/>
        <v>2.0400000000000001E-2</v>
      </c>
    </row>
    <row r="55" spans="1:6" x14ac:dyDescent="0.25">
      <c r="A55">
        <v>200806</v>
      </c>
      <c r="B55">
        <v>-8.4399999999999989E-2</v>
      </c>
      <c r="C55">
        <v>1.09E-2</v>
      </c>
      <c r="D55">
        <v>-1.06E-2</v>
      </c>
      <c r="E55">
        <v>1.7000000000000001E-3</v>
      </c>
      <c r="F55">
        <f t="shared" si="0"/>
        <v>-8.2699999999999996E-2</v>
      </c>
    </row>
    <row r="56" spans="1:6" x14ac:dyDescent="0.25">
      <c r="A56">
        <v>200807</v>
      </c>
      <c r="B56">
        <v>-7.7000000000000002E-3</v>
      </c>
      <c r="C56">
        <v>3.5900000000000001E-2</v>
      </c>
      <c r="D56">
        <v>3.6900000000000002E-2</v>
      </c>
      <c r="E56">
        <v>1.5E-3</v>
      </c>
      <c r="F56">
        <f t="shared" si="0"/>
        <v>-6.2000000000000006E-3</v>
      </c>
    </row>
    <row r="57" spans="1:6" x14ac:dyDescent="0.25">
      <c r="A57">
        <v>200808</v>
      </c>
      <c r="B57">
        <v>1.5300000000000001E-2</v>
      </c>
      <c r="C57">
        <v>3.73E-2</v>
      </c>
      <c r="D57">
        <v>1.4800000000000001E-2</v>
      </c>
      <c r="E57">
        <v>1.2999999999999999E-3</v>
      </c>
      <c r="F57">
        <f t="shared" si="0"/>
        <v>1.66E-2</v>
      </c>
    </row>
    <row r="58" spans="1:6" x14ac:dyDescent="0.25">
      <c r="A58">
        <v>200809</v>
      </c>
      <c r="B58">
        <v>-9.2399999999999996E-2</v>
      </c>
      <c r="C58">
        <v>-3.7000000000000002E-3</v>
      </c>
      <c r="D58">
        <v>4.41E-2</v>
      </c>
      <c r="E58">
        <v>1.5E-3</v>
      </c>
      <c r="F58">
        <f t="shared" si="0"/>
        <v>-9.0899999999999995E-2</v>
      </c>
    </row>
    <row r="59" spans="1:6" x14ac:dyDescent="0.25">
      <c r="A59">
        <v>200810</v>
      </c>
      <c r="B59">
        <v>-0.17230000000000001</v>
      </c>
      <c r="C59">
        <v>-2.2700000000000001E-2</v>
      </c>
      <c r="D59">
        <v>-2.9900000000000003E-2</v>
      </c>
      <c r="E59">
        <v>8.0000000000000004E-4</v>
      </c>
      <c r="F59">
        <f t="shared" si="0"/>
        <v>-0.17150000000000001</v>
      </c>
    </row>
    <row r="60" spans="1:6" x14ac:dyDescent="0.25">
      <c r="A60">
        <v>200811</v>
      </c>
      <c r="B60">
        <v>-7.8600000000000003E-2</v>
      </c>
      <c r="C60">
        <v>-3.6400000000000002E-2</v>
      </c>
      <c r="D60">
        <v>-4.9299999999999997E-2</v>
      </c>
      <c r="E60">
        <v>2.9999999999999997E-4</v>
      </c>
      <c r="F60">
        <f t="shared" si="0"/>
        <v>-7.8300000000000008E-2</v>
      </c>
    </row>
    <row r="61" spans="1:6" x14ac:dyDescent="0.25">
      <c r="A61">
        <v>200812</v>
      </c>
      <c r="B61">
        <v>1.7399999999999999E-2</v>
      </c>
      <c r="C61">
        <v>3.9900000000000005E-2</v>
      </c>
      <c r="D61">
        <v>-1.2E-2</v>
      </c>
      <c r="E61">
        <v>0</v>
      </c>
      <c r="F61">
        <f t="shared" si="0"/>
        <v>1.7399999999999999E-2</v>
      </c>
    </row>
    <row r="62" spans="1:6" x14ac:dyDescent="0.25">
      <c r="A62">
        <v>200901</v>
      </c>
      <c r="B62">
        <v>-8.1199999999999994E-2</v>
      </c>
      <c r="C62">
        <v>-9.7999999999999997E-3</v>
      </c>
      <c r="D62">
        <v>-9.8599999999999993E-2</v>
      </c>
      <c r="E62">
        <v>0</v>
      </c>
      <c r="F62">
        <f t="shared" si="0"/>
        <v>-8.1199999999999994E-2</v>
      </c>
    </row>
    <row r="63" spans="1:6" x14ac:dyDescent="0.25">
      <c r="A63">
        <v>200902</v>
      </c>
      <c r="B63">
        <v>-0.10099999999999999</v>
      </c>
      <c r="C63">
        <v>-3.5999999999999999E-3</v>
      </c>
      <c r="D63">
        <v>-6.9099999999999995E-2</v>
      </c>
      <c r="E63">
        <v>1E-4</v>
      </c>
      <c r="F63">
        <f t="shared" si="0"/>
        <v>-0.10089999999999999</v>
      </c>
    </row>
    <row r="64" spans="1:6" x14ac:dyDescent="0.25">
      <c r="A64">
        <v>200903</v>
      </c>
      <c r="B64">
        <v>8.9499999999999996E-2</v>
      </c>
      <c r="C64">
        <v>7.4999999999999997E-3</v>
      </c>
      <c r="D64">
        <v>2.6000000000000002E-2</v>
      </c>
      <c r="E64">
        <v>2.0000000000000001E-4</v>
      </c>
      <c r="F64">
        <f t="shared" si="0"/>
        <v>8.9700000000000002E-2</v>
      </c>
    </row>
    <row r="65" spans="1:6" x14ac:dyDescent="0.25">
      <c r="A65">
        <v>200904</v>
      </c>
      <c r="B65">
        <v>0.10189999999999999</v>
      </c>
      <c r="C65">
        <v>5.3499999999999999E-2</v>
      </c>
      <c r="D65">
        <v>5.4199999999999998E-2</v>
      </c>
      <c r="E65">
        <v>1E-4</v>
      </c>
      <c r="F65">
        <f t="shared" si="0"/>
        <v>0.10199999999999999</v>
      </c>
    </row>
    <row r="66" spans="1:6" x14ac:dyDescent="0.25">
      <c r="A66">
        <v>200905</v>
      </c>
      <c r="B66">
        <v>5.21E-2</v>
      </c>
      <c r="C66">
        <v>-2.6600000000000002E-2</v>
      </c>
      <c r="D66">
        <v>5.6000000000000008E-3</v>
      </c>
      <c r="E66">
        <v>0</v>
      </c>
      <c r="F66">
        <f t="shared" si="0"/>
        <v>5.21E-2</v>
      </c>
    </row>
    <row r="67" spans="1:6" x14ac:dyDescent="0.25">
      <c r="A67">
        <v>200906</v>
      </c>
      <c r="B67">
        <v>4.3E-3</v>
      </c>
      <c r="C67">
        <v>2.6600000000000002E-2</v>
      </c>
      <c r="D67">
        <v>-2.4399999999999998E-2</v>
      </c>
      <c r="E67">
        <v>1E-4</v>
      </c>
      <c r="F67">
        <f t="shared" ref="F67:F127" si="1">E67+B67</f>
        <v>4.4000000000000003E-3</v>
      </c>
    </row>
    <row r="68" spans="1:6" x14ac:dyDescent="0.25">
      <c r="A68">
        <v>200907</v>
      </c>
      <c r="B68">
        <v>7.7199999999999991E-2</v>
      </c>
      <c r="C68">
        <v>2.5000000000000001E-2</v>
      </c>
      <c r="D68">
        <v>4.7899999999999998E-2</v>
      </c>
      <c r="E68">
        <v>1E-4</v>
      </c>
      <c r="F68">
        <f t="shared" si="1"/>
        <v>7.7299999999999994E-2</v>
      </c>
    </row>
    <row r="69" spans="1:6" x14ac:dyDescent="0.25">
      <c r="A69">
        <v>200908</v>
      </c>
      <c r="B69">
        <v>3.3300000000000003E-2</v>
      </c>
      <c r="C69">
        <v>-5.1999999999999998E-3</v>
      </c>
      <c r="D69">
        <v>7.5700000000000003E-2</v>
      </c>
      <c r="E69">
        <v>1E-4</v>
      </c>
      <c r="F69">
        <f t="shared" si="1"/>
        <v>3.3400000000000006E-2</v>
      </c>
    </row>
    <row r="70" spans="1:6" x14ac:dyDescent="0.25">
      <c r="A70">
        <v>200909</v>
      </c>
      <c r="B70">
        <v>4.0800000000000003E-2</v>
      </c>
      <c r="C70">
        <v>2.4799999999999999E-2</v>
      </c>
      <c r="D70">
        <v>1.3899999999999999E-2</v>
      </c>
      <c r="E70">
        <v>1E-4</v>
      </c>
      <c r="F70">
        <f t="shared" si="1"/>
        <v>4.0900000000000006E-2</v>
      </c>
    </row>
    <row r="71" spans="1:6" x14ac:dyDescent="0.25">
      <c r="A71">
        <v>200910</v>
      </c>
      <c r="B71">
        <v>-2.5899999999999999E-2</v>
      </c>
      <c r="C71">
        <v>-4.2199999999999994E-2</v>
      </c>
      <c r="D71">
        <v>-4.3700000000000003E-2</v>
      </c>
      <c r="E71">
        <v>0</v>
      </c>
      <c r="F71">
        <f t="shared" si="1"/>
        <v>-2.5899999999999999E-2</v>
      </c>
    </row>
    <row r="72" spans="1:6" x14ac:dyDescent="0.25">
      <c r="A72">
        <v>200911</v>
      </c>
      <c r="B72">
        <v>5.5599999999999997E-2</v>
      </c>
      <c r="C72">
        <v>-2.6699999999999998E-2</v>
      </c>
      <c r="D72">
        <v>1.7000000000000001E-3</v>
      </c>
      <c r="E72">
        <v>0</v>
      </c>
      <c r="F72">
        <f t="shared" si="1"/>
        <v>5.5599999999999997E-2</v>
      </c>
    </row>
    <row r="73" spans="1:6" x14ac:dyDescent="0.25">
      <c r="A73">
        <v>200912</v>
      </c>
      <c r="B73">
        <v>2.75E-2</v>
      </c>
      <c r="C73">
        <v>5.7800000000000004E-2</v>
      </c>
      <c r="D73">
        <v>7.3000000000000001E-3</v>
      </c>
      <c r="E73">
        <v>1E-4</v>
      </c>
      <c r="F73">
        <f t="shared" si="1"/>
        <v>2.76E-2</v>
      </c>
    </row>
    <row r="74" spans="1:6" x14ac:dyDescent="0.25">
      <c r="A74">
        <v>201001</v>
      </c>
      <c r="B74">
        <v>-3.3599999999999998E-2</v>
      </c>
      <c r="C74">
        <v>2.0999999999999999E-3</v>
      </c>
      <c r="D74">
        <v>6.0000000000000001E-3</v>
      </c>
      <c r="E74">
        <v>0</v>
      </c>
      <c r="F74">
        <f t="shared" si="1"/>
        <v>-3.3599999999999998E-2</v>
      </c>
    </row>
    <row r="75" spans="1:6" x14ac:dyDescent="0.25">
      <c r="A75">
        <v>201002</v>
      </c>
      <c r="B75">
        <v>3.4000000000000002E-2</v>
      </c>
      <c r="C75">
        <v>1.43E-2</v>
      </c>
      <c r="D75">
        <v>2.7300000000000001E-2</v>
      </c>
      <c r="E75">
        <v>0</v>
      </c>
      <c r="F75">
        <f t="shared" si="1"/>
        <v>3.4000000000000002E-2</v>
      </c>
    </row>
    <row r="76" spans="1:6" x14ac:dyDescent="0.25">
      <c r="A76">
        <v>201003</v>
      </c>
      <c r="B76">
        <v>6.3099999999999989E-2</v>
      </c>
      <c r="C76">
        <v>1.5800000000000002E-2</v>
      </c>
      <c r="D76">
        <v>2.0499999999999997E-2</v>
      </c>
      <c r="E76">
        <v>1E-4</v>
      </c>
      <c r="F76">
        <f t="shared" si="1"/>
        <v>6.3199999999999992E-2</v>
      </c>
    </row>
    <row r="77" spans="1:6" x14ac:dyDescent="0.25">
      <c r="A77">
        <v>201004</v>
      </c>
      <c r="B77">
        <v>0.02</v>
      </c>
      <c r="C77">
        <v>4.9299999999999997E-2</v>
      </c>
      <c r="D77">
        <v>3.1899999999999998E-2</v>
      </c>
      <c r="E77">
        <v>1E-4</v>
      </c>
      <c r="F77">
        <f t="shared" si="1"/>
        <v>2.01E-2</v>
      </c>
    </row>
    <row r="78" spans="1:6" x14ac:dyDescent="0.25">
      <c r="A78">
        <v>201005</v>
      </c>
      <c r="B78">
        <v>-7.8899999999999998E-2</v>
      </c>
      <c r="C78">
        <v>-8.0000000000000004E-4</v>
      </c>
      <c r="D78">
        <v>-2.35E-2</v>
      </c>
      <c r="E78">
        <v>1E-4</v>
      </c>
      <c r="F78">
        <f t="shared" si="1"/>
        <v>-7.8799999999999995E-2</v>
      </c>
    </row>
    <row r="79" spans="1:6" x14ac:dyDescent="0.25">
      <c r="A79">
        <v>201006</v>
      </c>
      <c r="B79">
        <v>-5.5599999999999997E-2</v>
      </c>
      <c r="C79">
        <v>-2.12E-2</v>
      </c>
      <c r="D79">
        <v>-4.2800000000000005E-2</v>
      </c>
      <c r="E79">
        <v>1E-4</v>
      </c>
      <c r="F79">
        <f t="shared" si="1"/>
        <v>-5.5499999999999994E-2</v>
      </c>
    </row>
    <row r="80" spans="1:6" x14ac:dyDescent="0.25">
      <c r="A80">
        <v>201007</v>
      </c>
      <c r="B80">
        <v>6.93E-2</v>
      </c>
      <c r="C80">
        <v>2.7000000000000001E-3</v>
      </c>
      <c r="D80">
        <v>8.9999999999999998E-4</v>
      </c>
      <c r="E80">
        <v>1E-4</v>
      </c>
      <c r="F80">
        <f t="shared" si="1"/>
        <v>6.9400000000000003E-2</v>
      </c>
    </row>
    <row r="81" spans="1:6" x14ac:dyDescent="0.25">
      <c r="A81">
        <v>201008</v>
      </c>
      <c r="B81">
        <v>-4.7699999999999992E-2</v>
      </c>
      <c r="C81">
        <v>-3.0200000000000001E-2</v>
      </c>
      <c r="D81">
        <v>-1.3999999999999999E-2</v>
      </c>
      <c r="E81">
        <v>1E-4</v>
      </c>
      <c r="F81">
        <f t="shared" si="1"/>
        <v>-4.759999999999999E-2</v>
      </c>
    </row>
    <row r="82" spans="1:6" x14ac:dyDescent="0.25">
      <c r="A82">
        <v>201009</v>
      </c>
      <c r="B82">
        <v>9.5399999999999985E-2</v>
      </c>
      <c r="C82">
        <v>3.8599999999999995E-2</v>
      </c>
      <c r="D82">
        <v>-2.8500000000000001E-2</v>
      </c>
      <c r="E82">
        <v>1E-4</v>
      </c>
      <c r="F82">
        <f t="shared" si="1"/>
        <v>9.5499999999999988E-2</v>
      </c>
    </row>
    <row r="83" spans="1:6" x14ac:dyDescent="0.25">
      <c r="A83">
        <v>201010</v>
      </c>
      <c r="B83">
        <v>3.8800000000000001E-2</v>
      </c>
      <c r="C83">
        <v>1.0500000000000001E-2</v>
      </c>
      <c r="D83">
        <v>-2.2200000000000001E-2</v>
      </c>
      <c r="E83">
        <v>1E-4</v>
      </c>
      <c r="F83">
        <f t="shared" si="1"/>
        <v>3.8900000000000004E-2</v>
      </c>
    </row>
    <row r="84" spans="1:6" x14ac:dyDescent="0.25">
      <c r="A84">
        <v>201011</v>
      </c>
      <c r="B84">
        <v>6.0000000000000001E-3</v>
      </c>
      <c r="C84">
        <v>3.6699999999999997E-2</v>
      </c>
      <c r="D84">
        <v>-5.8999999999999999E-3</v>
      </c>
      <c r="E84">
        <v>1E-4</v>
      </c>
      <c r="F84">
        <f t="shared" si="1"/>
        <v>6.1000000000000004E-3</v>
      </c>
    </row>
    <row r="85" spans="1:6" x14ac:dyDescent="0.25">
      <c r="A85">
        <v>201012</v>
      </c>
      <c r="B85">
        <v>6.8199999999999997E-2</v>
      </c>
      <c r="C85">
        <v>7.8000000000000005E-3</v>
      </c>
      <c r="D85">
        <v>3.3599999999999998E-2</v>
      </c>
      <c r="E85">
        <v>1E-4</v>
      </c>
      <c r="F85">
        <f t="shared" si="1"/>
        <v>6.83E-2</v>
      </c>
    </row>
    <row r="86" spans="1:6" x14ac:dyDescent="0.25">
      <c r="A86">
        <v>201101</v>
      </c>
      <c r="B86">
        <v>1.9900000000000001E-2</v>
      </c>
      <c r="C86">
        <v>-2.4399999999999998E-2</v>
      </c>
      <c r="D86">
        <v>6.9999999999999993E-3</v>
      </c>
      <c r="E86">
        <v>1E-4</v>
      </c>
      <c r="F86">
        <f t="shared" si="1"/>
        <v>0.02</v>
      </c>
    </row>
    <row r="87" spans="1:6" x14ac:dyDescent="0.25">
      <c r="A87">
        <v>201102</v>
      </c>
      <c r="B87">
        <v>3.49E-2</v>
      </c>
      <c r="C87">
        <v>1.5600000000000001E-2</v>
      </c>
      <c r="D87">
        <v>1.72E-2</v>
      </c>
      <c r="E87">
        <v>1E-4</v>
      </c>
      <c r="F87">
        <f t="shared" si="1"/>
        <v>3.5000000000000003E-2</v>
      </c>
    </row>
    <row r="88" spans="1:6" x14ac:dyDescent="0.25">
      <c r="A88">
        <v>201103</v>
      </c>
      <c r="B88">
        <v>4.5000000000000005E-3</v>
      </c>
      <c r="C88">
        <v>2.7000000000000003E-2</v>
      </c>
      <c r="D88">
        <v>-1.1599999999999999E-2</v>
      </c>
      <c r="E88">
        <v>1E-4</v>
      </c>
      <c r="F88">
        <f t="shared" si="1"/>
        <v>4.6000000000000008E-3</v>
      </c>
    </row>
    <row r="89" spans="1:6" x14ac:dyDescent="0.25">
      <c r="A89">
        <v>201104</v>
      </c>
      <c r="B89">
        <v>2.8999999999999998E-2</v>
      </c>
      <c r="C89">
        <v>-3.5999999999999999E-3</v>
      </c>
      <c r="D89">
        <v>-2.1700000000000001E-2</v>
      </c>
      <c r="E89">
        <v>0</v>
      </c>
      <c r="F89">
        <f t="shared" si="1"/>
        <v>2.8999999999999998E-2</v>
      </c>
    </row>
    <row r="90" spans="1:6" x14ac:dyDescent="0.25">
      <c r="A90">
        <v>201105</v>
      </c>
      <c r="B90">
        <v>-1.2699999999999999E-2</v>
      </c>
      <c r="C90">
        <v>-6.4000000000000003E-3</v>
      </c>
      <c r="D90">
        <v>-2.07E-2</v>
      </c>
      <c r="E90">
        <v>0</v>
      </c>
      <c r="F90">
        <f t="shared" si="1"/>
        <v>-1.2699999999999999E-2</v>
      </c>
    </row>
    <row r="91" spans="1:6" x14ac:dyDescent="0.25">
      <c r="A91">
        <v>201106</v>
      </c>
      <c r="B91">
        <v>-1.7500000000000002E-2</v>
      </c>
      <c r="C91">
        <v>-1.1999999999999999E-3</v>
      </c>
      <c r="D91">
        <v>-2.3E-3</v>
      </c>
      <c r="E91">
        <v>0</v>
      </c>
      <c r="F91">
        <f t="shared" si="1"/>
        <v>-1.7500000000000002E-2</v>
      </c>
    </row>
    <row r="92" spans="1:6" x14ac:dyDescent="0.25">
      <c r="A92">
        <v>201107</v>
      </c>
      <c r="B92">
        <v>-2.3599999999999999E-2</v>
      </c>
      <c r="C92">
        <v>-1.43E-2</v>
      </c>
      <c r="D92">
        <v>-1.1399999999999999E-2</v>
      </c>
      <c r="E92">
        <v>0</v>
      </c>
      <c r="F92">
        <f t="shared" si="1"/>
        <v>-2.3599999999999999E-2</v>
      </c>
    </row>
    <row r="93" spans="1:6" x14ac:dyDescent="0.25">
      <c r="A93">
        <v>201108</v>
      </c>
      <c r="B93">
        <v>-5.9900000000000002E-2</v>
      </c>
      <c r="C93">
        <v>-3.3000000000000002E-2</v>
      </c>
      <c r="D93">
        <v>-1.5700000000000002E-2</v>
      </c>
      <c r="E93">
        <v>1E-4</v>
      </c>
      <c r="F93">
        <f t="shared" si="1"/>
        <v>-5.9799999999999999E-2</v>
      </c>
    </row>
    <row r="94" spans="1:6" x14ac:dyDescent="0.25">
      <c r="A94">
        <v>201109</v>
      </c>
      <c r="B94">
        <v>-7.5899999999999995E-2</v>
      </c>
      <c r="C94">
        <v>-3.7200000000000004E-2</v>
      </c>
      <c r="D94">
        <v>-9.8999999999999991E-3</v>
      </c>
      <c r="E94">
        <v>0</v>
      </c>
      <c r="F94">
        <f t="shared" si="1"/>
        <v>-7.5899999999999995E-2</v>
      </c>
    </row>
    <row r="95" spans="1:6" x14ac:dyDescent="0.25">
      <c r="A95">
        <v>201110</v>
      </c>
      <c r="B95">
        <v>0.11349999999999999</v>
      </c>
      <c r="C95">
        <v>3.5900000000000001E-2</v>
      </c>
      <c r="D95">
        <v>-9.1999999999999998E-3</v>
      </c>
      <c r="E95">
        <v>0</v>
      </c>
      <c r="F95">
        <f t="shared" si="1"/>
        <v>0.11349999999999999</v>
      </c>
    </row>
    <row r="96" spans="1:6" x14ac:dyDescent="0.25">
      <c r="A96">
        <v>201111</v>
      </c>
      <c r="B96">
        <v>-2.8000000000000004E-3</v>
      </c>
      <c r="C96">
        <v>-2.5999999999999999E-3</v>
      </c>
      <c r="D96">
        <v>-1.6000000000000001E-3</v>
      </c>
      <c r="E96">
        <v>0</v>
      </c>
      <c r="F96">
        <f t="shared" si="1"/>
        <v>-2.8000000000000004E-3</v>
      </c>
    </row>
    <row r="97" spans="1:6" x14ac:dyDescent="0.25">
      <c r="A97">
        <v>201112</v>
      </c>
      <c r="B97">
        <v>7.4000000000000003E-3</v>
      </c>
      <c r="C97">
        <v>-5.6999999999999993E-3</v>
      </c>
      <c r="D97">
        <v>1.54E-2</v>
      </c>
      <c r="E97">
        <v>0</v>
      </c>
      <c r="F97">
        <f t="shared" si="1"/>
        <v>7.4000000000000003E-3</v>
      </c>
    </row>
    <row r="98" spans="1:6" x14ac:dyDescent="0.25">
      <c r="A98">
        <v>201201</v>
      </c>
      <c r="B98">
        <v>5.0499999999999996E-2</v>
      </c>
      <c r="C98">
        <v>2.53E-2</v>
      </c>
      <c r="D98">
        <v>-2.1600000000000001E-2</v>
      </c>
      <c r="E98">
        <v>0</v>
      </c>
      <c r="F98">
        <f t="shared" si="1"/>
        <v>5.0499999999999996E-2</v>
      </c>
    </row>
    <row r="99" spans="1:6" x14ac:dyDescent="0.25">
      <c r="A99">
        <v>201202</v>
      </c>
      <c r="B99">
        <v>4.4199999999999996E-2</v>
      </c>
      <c r="C99">
        <v>-1.6399999999999998E-2</v>
      </c>
      <c r="D99">
        <v>4.0000000000000002E-4</v>
      </c>
      <c r="E99">
        <v>0</v>
      </c>
      <c r="F99">
        <f t="shared" si="1"/>
        <v>4.4199999999999996E-2</v>
      </c>
    </row>
    <row r="100" spans="1:6" x14ac:dyDescent="0.25">
      <c r="A100">
        <v>201203</v>
      </c>
      <c r="B100">
        <v>3.1099999999999999E-2</v>
      </c>
      <c r="C100">
        <v>-2.3999999999999998E-3</v>
      </c>
      <c r="D100">
        <v>-5.9999999999999995E-4</v>
      </c>
      <c r="E100">
        <v>0</v>
      </c>
      <c r="F100">
        <f t="shared" si="1"/>
        <v>3.1099999999999999E-2</v>
      </c>
    </row>
    <row r="101" spans="1:6" x14ac:dyDescent="0.25">
      <c r="A101">
        <v>201204</v>
      </c>
      <c r="B101">
        <v>-8.5000000000000006E-3</v>
      </c>
      <c r="C101">
        <v>-6.1999999999999998E-3</v>
      </c>
      <c r="D101">
        <v>-1.7000000000000001E-3</v>
      </c>
      <c r="E101">
        <v>0</v>
      </c>
      <c r="F101">
        <f t="shared" si="1"/>
        <v>-8.5000000000000006E-3</v>
      </c>
    </row>
    <row r="102" spans="1:6" x14ac:dyDescent="0.25">
      <c r="A102">
        <v>201205</v>
      </c>
      <c r="B102">
        <v>-6.1900000000000004E-2</v>
      </c>
      <c r="C102">
        <v>-1.1999999999999999E-3</v>
      </c>
      <c r="D102">
        <v>1.1000000000000001E-3</v>
      </c>
      <c r="E102">
        <v>1E-4</v>
      </c>
      <c r="F102">
        <f t="shared" si="1"/>
        <v>-6.1800000000000001E-2</v>
      </c>
    </row>
    <row r="103" spans="1:6" x14ac:dyDescent="0.25">
      <c r="A103">
        <v>201206</v>
      </c>
      <c r="B103">
        <v>3.8900000000000004E-2</v>
      </c>
      <c r="C103">
        <v>8.199999999999999E-3</v>
      </c>
      <c r="D103">
        <v>4.7999999999999996E-3</v>
      </c>
      <c r="E103">
        <v>0</v>
      </c>
      <c r="F103">
        <f t="shared" si="1"/>
        <v>3.8900000000000004E-2</v>
      </c>
    </row>
    <row r="104" spans="1:6" x14ac:dyDescent="0.25">
      <c r="A104">
        <v>201207</v>
      </c>
      <c r="B104">
        <v>7.9000000000000008E-3</v>
      </c>
      <c r="C104">
        <v>-2.6000000000000002E-2</v>
      </c>
      <c r="D104">
        <v>2.0000000000000001E-4</v>
      </c>
      <c r="E104">
        <v>0</v>
      </c>
      <c r="F104">
        <f t="shared" si="1"/>
        <v>7.9000000000000008E-3</v>
      </c>
    </row>
    <row r="105" spans="1:6" x14ac:dyDescent="0.25">
      <c r="A105">
        <v>201208</v>
      </c>
      <c r="B105">
        <v>2.5499999999999998E-2</v>
      </c>
      <c r="C105">
        <v>7.0999999999999995E-3</v>
      </c>
      <c r="D105">
        <v>5.5000000000000005E-3</v>
      </c>
      <c r="E105">
        <v>1E-4</v>
      </c>
      <c r="F105">
        <f t="shared" si="1"/>
        <v>2.5599999999999998E-2</v>
      </c>
    </row>
    <row r="106" spans="1:6" x14ac:dyDescent="0.25">
      <c r="A106">
        <v>201209</v>
      </c>
      <c r="B106">
        <v>2.7300000000000001E-2</v>
      </c>
      <c r="C106">
        <v>4.8999999999999998E-3</v>
      </c>
      <c r="D106">
        <v>1.5700000000000002E-2</v>
      </c>
      <c r="E106">
        <v>1E-4</v>
      </c>
      <c r="F106">
        <f t="shared" si="1"/>
        <v>2.7400000000000001E-2</v>
      </c>
    </row>
    <row r="107" spans="1:6" x14ac:dyDescent="0.25">
      <c r="A107">
        <v>201210</v>
      </c>
      <c r="B107">
        <v>-1.7600000000000001E-2</v>
      </c>
      <c r="C107">
        <v>-1.0700000000000001E-2</v>
      </c>
      <c r="D107">
        <v>4.1399999999999999E-2</v>
      </c>
      <c r="E107">
        <v>1E-4</v>
      </c>
      <c r="F107">
        <f t="shared" si="1"/>
        <v>-1.7500000000000002E-2</v>
      </c>
    </row>
    <row r="108" spans="1:6" x14ac:dyDescent="0.25">
      <c r="A108">
        <v>201211</v>
      </c>
      <c r="B108">
        <v>7.8000000000000005E-3</v>
      </c>
      <c r="C108">
        <v>6.7000000000000002E-3</v>
      </c>
      <c r="D108">
        <v>-1.1000000000000001E-2</v>
      </c>
      <c r="E108">
        <v>1E-4</v>
      </c>
      <c r="F108">
        <f t="shared" si="1"/>
        <v>7.9000000000000008E-3</v>
      </c>
    </row>
    <row r="109" spans="1:6" x14ac:dyDescent="0.25">
      <c r="A109">
        <v>201212</v>
      </c>
      <c r="B109">
        <v>1.18E-2</v>
      </c>
      <c r="C109">
        <v>1.6200000000000003E-2</v>
      </c>
      <c r="D109">
        <v>3.2500000000000001E-2</v>
      </c>
      <c r="E109">
        <v>1E-4</v>
      </c>
      <c r="F109">
        <f t="shared" si="1"/>
        <v>1.1899999999999999E-2</v>
      </c>
    </row>
    <row r="110" spans="1:6" x14ac:dyDescent="0.25">
      <c r="A110">
        <v>201301</v>
      </c>
      <c r="B110">
        <v>5.57E-2</v>
      </c>
      <c r="C110">
        <v>4.6999999999999993E-3</v>
      </c>
      <c r="D110">
        <v>1.3100000000000001E-2</v>
      </c>
      <c r="E110">
        <v>0</v>
      </c>
      <c r="F110">
        <f t="shared" si="1"/>
        <v>5.57E-2</v>
      </c>
    </row>
    <row r="111" spans="1:6" x14ac:dyDescent="0.25">
      <c r="A111">
        <v>201302</v>
      </c>
      <c r="B111">
        <v>1.29E-2</v>
      </c>
      <c r="C111">
        <v>-3.9000000000000003E-3</v>
      </c>
      <c r="D111">
        <v>2.8999999999999998E-3</v>
      </c>
      <c r="E111">
        <v>0</v>
      </c>
      <c r="F111">
        <f t="shared" si="1"/>
        <v>1.29E-2</v>
      </c>
    </row>
    <row r="112" spans="1:6" x14ac:dyDescent="0.25">
      <c r="A112">
        <v>201303</v>
      </c>
      <c r="B112">
        <v>4.0300000000000002E-2</v>
      </c>
      <c r="C112">
        <v>8.3000000000000001E-3</v>
      </c>
      <c r="D112">
        <v>-5.9999999999999995E-4</v>
      </c>
      <c r="E112">
        <v>0</v>
      </c>
      <c r="F112">
        <f t="shared" si="1"/>
        <v>4.0300000000000002E-2</v>
      </c>
    </row>
    <row r="113" spans="1:6" x14ac:dyDescent="0.25">
      <c r="A113">
        <v>201304</v>
      </c>
      <c r="B113">
        <v>1.5600000000000001E-2</v>
      </c>
      <c r="C113">
        <v>-2.4E-2</v>
      </c>
      <c r="D113">
        <v>4.0999999999999995E-3</v>
      </c>
      <c r="E113">
        <v>0</v>
      </c>
      <c r="F113">
        <f t="shared" si="1"/>
        <v>1.5600000000000001E-2</v>
      </c>
    </row>
    <row r="114" spans="1:6" x14ac:dyDescent="0.25">
      <c r="A114">
        <v>201305</v>
      </c>
      <c r="B114">
        <v>2.7999999999999997E-2</v>
      </c>
      <c r="C114">
        <v>1.95E-2</v>
      </c>
      <c r="D114">
        <v>1.32E-2</v>
      </c>
      <c r="E114">
        <v>0</v>
      </c>
      <c r="F114">
        <f t="shared" si="1"/>
        <v>2.7999999999999997E-2</v>
      </c>
    </row>
    <row r="115" spans="1:6" x14ac:dyDescent="0.25">
      <c r="A115">
        <v>201306</v>
      </c>
      <c r="B115">
        <v>-1.2E-2</v>
      </c>
      <c r="C115">
        <v>1.23E-2</v>
      </c>
      <c r="D115">
        <v>-4.4000000000000003E-3</v>
      </c>
      <c r="E115">
        <v>0</v>
      </c>
      <c r="F115">
        <f t="shared" si="1"/>
        <v>-1.2E-2</v>
      </c>
    </row>
    <row r="116" spans="1:6" x14ac:dyDescent="0.25">
      <c r="A116">
        <v>201307</v>
      </c>
      <c r="B116">
        <v>5.6500000000000002E-2</v>
      </c>
      <c r="C116">
        <v>1.8700000000000001E-2</v>
      </c>
      <c r="D116">
        <v>7.4000000000000003E-3</v>
      </c>
      <c r="E116">
        <v>0</v>
      </c>
      <c r="F116">
        <f t="shared" si="1"/>
        <v>5.6500000000000002E-2</v>
      </c>
    </row>
    <row r="117" spans="1:6" x14ac:dyDescent="0.25">
      <c r="A117">
        <v>201308</v>
      </c>
      <c r="B117">
        <v>-2.7099999999999999E-2</v>
      </c>
      <c r="C117">
        <v>2.8999999999999998E-3</v>
      </c>
      <c r="D117">
        <v>-2.46E-2</v>
      </c>
      <c r="E117">
        <v>0</v>
      </c>
      <c r="F117">
        <f t="shared" si="1"/>
        <v>-2.7099999999999999E-2</v>
      </c>
    </row>
    <row r="118" spans="1:6" x14ac:dyDescent="0.25">
      <c r="A118">
        <v>201309</v>
      </c>
      <c r="B118">
        <v>3.7699999999999997E-2</v>
      </c>
      <c r="C118">
        <v>2.8500000000000001E-2</v>
      </c>
      <c r="D118">
        <v>-1.5900000000000001E-2</v>
      </c>
      <c r="E118">
        <v>0</v>
      </c>
      <c r="F118">
        <f t="shared" si="1"/>
        <v>3.7699999999999997E-2</v>
      </c>
    </row>
    <row r="119" spans="1:6" x14ac:dyDescent="0.25">
      <c r="A119">
        <v>201310</v>
      </c>
      <c r="B119">
        <v>4.1799999999999997E-2</v>
      </c>
      <c r="C119">
        <v>-1.5700000000000002E-2</v>
      </c>
      <c r="D119">
        <v>1.3000000000000001E-2</v>
      </c>
      <c r="E119">
        <v>0</v>
      </c>
      <c r="F119">
        <f t="shared" si="1"/>
        <v>4.1799999999999997E-2</v>
      </c>
    </row>
    <row r="120" spans="1:6" x14ac:dyDescent="0.25">
      <c r="A120">
        <v>201311</v>
      </c>
      <c r="B120">
        <v>3.1200000000000002E-2</v>
      </c>
      <c r="C120">
        <v>1.34E-2</v>
      </c>
      <c r="D120">
        <v>-3.3E-3</v>
      </c>
      <c r="E120">
        <v>0</v>
      </c>
      <c r="F120">
        <f t="shared" si="1"/>
        <v>3.1200000000000002E-2</v>
      </c>
    </row>
    <row r="121" spans="1:6" x14ac:dyDescent="0.25">
      <c r="A121">
        <v>201312</v>
      </c>
      <c r="B121">
        <v>2.81E-2</v>
      </c>
      <c r="C121">
        <v>-4.3E-3</v>
      </c>
      <c r="D121">
        <v>-1.5E-3</v>
      </c>
      <c r="E121">
        <v>0</v>
      </c>
      <c r="F121">
        <f t="shared" si="1"/>
        <v>2.81E-2</v>
      </c>
    </row>
    <row r="122" spans="1:6" x14ac:dyDescent="0.25">
      <c r="A122">
        <v>201401</v>
      </c>
      <c r="B122">
        <v>-3.32E-2</v>
      </c>
      <c r="C122">
        <v>8.3999999999999995E-3</v>
      </c>
      <c r="D122">
        <v>-1.8600000000000002E-2</v>
      </c>
      <c r="E122">
        <v>0</v>
      </c>
      <c r="F122">
        <f t="shared" si="1"/>
        <v>-3.32E-2</v>
      </c>
    </row>
    <row r="123" spans="1:6" x14ac:dyDescent="0.25">
      <c r="A123">
        <v>201402</v>
      </c>
      <c r="B123">
        <v>4.6500000000000007E-2</v>
      </c>
      <c r="C123">
        <v>3.2000000000000002E-3</v>
      </c>
      <c r="D123">
        <v>-4.7999999999999996E-3</v>
      </c>
      <c r="E123">
        <v>0</v>
      </c>
      <c r="F123">
        <f t="shared" si="1"/>
        <v>4.6500000000000007E-2</v>
      </c>
    </row>
    <row r="124" spans="1:6" x14ac:dyDescent="0.25">
      <c r="A124">
        <v>201403</v>
      </c>
      <c r="B124">
        <v>4.3E-3</v>
      </c>
      <c r="C124">
        <v>-1.83E-2</v>
      </c>
      <c r="D124">
        <v>4.6699999999999998E-2</v>
      </c>
      <c r="E124">
        <v>0</v>
      </c>
      <c r="F124">
        <f t="shared" si="1"/>
        <v>4.3E-3</v>
      </c>
    </row>
    <row r="125" spans="1:6" x14ac:dyDescent="0.25">
      <c r="A125">
        <v>201404</v>
      </c>
      <c r="B125">
        <v>-1.9E-3</v>
      </c>
      <c r="C125">
        <v>-4.1900000000000007E-2</v>
      </c>
      <c r="D125">
        <v>1.5700000000000002E-2</v>
      </c>
      <c r="E125">
        <v>0</v>
      </c>
      <c r="F125">
        <f t="shared" si="1"/>
        <v>-1.9E-3</v>
      </c>
    </row>
    <row r="126" spans="1:6" x14ac:dyDescent="0.25">
      <c r="A126">
        <v>201405</v>
      </c>
      <c r="B126">
        <v>2.06E-2</v>
      </c>
      <c r="C126">
        <v>-1.8700000000000001E-2</v>
      </c>
      <c r="D126">
        <v>-3.8E-3</v>
      </c>
      <c r="E126">
        <v>0</v>
      </c>
      <c r="F126">
        <f t="shared" si="1"/>
        <v>2.06E-2</v>
      </c>
    </row>
    <row r="127" spans="1:6" x14ac:dyDescent="0.25">
      <c r="A127">
        <v>201406</v>
      </c>
      <c r="B127">
        <v>2.6099999999999998E-2</v>
      </c>
      <c r="C127">
        <v>2.9900000000000003E-2</v>
      </c>
      <c r="D127">
        <v>-6.6E-3</v>
      </c>
      <c r="E127">
        <v>0</v>
      </c>
      <c r="F127">
        <f t="shared" si="1"/>
        <v>2.6099999999999998E-2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Solver</vt:lpstr>
      <vt:lpstr>covar</vt:lpstr>
      <vt:lpstr>TGT</vt:lpstr>
      <vt:lpstr>CAT</vt:lpstr>
      <vt:lpstr>INTC</vt:lpstr>
      <vt:lpstr>GS</vt:lpstr>
      <vt:lpstr>MCD</vt:lpstr>
      <vt:lpstr>KO</vt:lpstr>
      <vt:lpstr>PFE</vt:lpstr>
      <vt:lpstr>PG</vt:lpstr>
      <vt:lpstr>MMM</vt:lpstr>
      <vt:lpstr>XOM</vt:lpstr>
      <vt:lpstr>mkt-rf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Mulligan</dc:creator>
  <cp:lastModifiedBy>rober</cp:lastModifiedBy>
  <dcterms:created xsi:type="dcterms:W3CDTF">2014-10-28T17:43:00Z</dcterms:created>
  <dcterms:modified xsi:type="dcterms:W3CDTF">2017-10-08T20:00:12Z</dcterms:modified>
</cp:coreProperties>
</file>