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updateLinks="never" codeName="ThisWorkbook" defaultThemeVersion="124226"/>
  <mc:AlternateContent xmlns:mc="http://schemas.openxmlformats.org/markup-compatibility/2006">
    <mc:Choice Requires="x15">
      <x15ac:absPath xmlns:x15ac="http://schemas.microsoft.com/office/spreadsheetml/2010/11/ac" url="C:\Users\amartner\Desktop\Temas\Encuestas\Datos\CDH\"/>
    </mc:Choice>
  </mc:AlternateContent>
  <bookViews>
    <workbookView xWindow="12585" yWindow="45" windowWidth="6375" windowHeight="8580" tabRatio="860"/>
  </bookViews>
  <sheets>
    <sheet name="List of tables" sheetId="1" r:id="rId1"/>
    <sheet name="ExplNote" sheetId="2" r:id="rId2"/>
    <sheet name="Cntry" sheetId="3" r:id="rId3"/>
    <sheet name="Flags" sheetId="57" r:id="rId4"/>
    <sheet name="P1" sheetId="4" r:id="rId5"/>
    <sheet name="P2.1" sheetId="5" r:id="rId6"/>
    <sheet name="P2.2" sheetId="6" r:id="rId7"/>
    <sheet name="P3" sheetId="7" r:id="rId8"/>
    <sheet name="P4" sheetId="8" r:id="rId9"/>
    <sheet name="P5" sheetId="9" r:id="rId10"/>
    <sheet name="P6" sheetId="10" r:id="rId11"/>
    <sheet name="P7" sheetId="11" r:id="rId12"/>
    <sheet name="P8" sheetId="12" r:id="rId13"/>
    <sheet name="ED1" sheetId="13" r:id="rId14"/>
    <sheet name="ED2" sheetId="14" r:id="rId15"/>
    <sheet name="ED3" sheetId="15" r:id="rId16"/>
    <sheet name="ED4" sheetId="16" r:id="rId17"/>
    <sheet name="ED5" sheetId="17" r:id="rId18"/>
    <sheet name="ED6" sheetId="55" r:id="rId19"/>
    <sheet name="EMP1" sheetId="18" r:id="rId20"/>
    <sheet name="EMP2.1" sheetId="19" r:id="rId21"/>
    <sheet name="EMP2.2" sheetId="20" r:id="rId22"/>
    <sheet name="EMP2.3" sheetId="21" r:id="rId23"/>
    <sheet name="EMP3" sheetId="22" r:id="rId24"/>
    <sheet name="EMP4" sheetId="46" r:id="rId25"/>
    <sheet name="EMP5" sheetId="24" r:id="rId26"/>
    <sheet name="EMP6.1" sheetId="47" r:id="rId27"/>
    <sheet name="EMP6.2" sheetId="48" r:id="rId28"/>
    <sheet name="EMP7" sheetId="44" r:id="rId29"/>
    <sheet name="EMP8" sheetId="49" r:id="rId30"/>
    <sheet name="EMP9" sheetId="58" r:id="rId31"/>
    <sheet name="EMP10" sheetId="56" r:id="rId32"/>
    <sheet name="PERC1.1" sheetId="28" r:id="rId33"/>
    <sheet name="PERC1.2" sheetId="29" r:id="rId34"/>
    <sheet name="PERC2.1" sheetId="30" r:id="rId35"/>
    <sheet name="PERC2.2" sheetId="45" r:id="rId36"/>
    <sheet name="IMOB1" sheetId="51" r:id="rId37"/>
    <sheet name="IMOB2" sheetId="33" r:id="rId38"/>
    <sheet name="IMOB3" sheetId="34" r:id="rId39"/>
    <sheet name="IMOB4" sheetId="50" r:id="rId40"/>
    <sheet name="OMOB1" sheetId="35" r:id="rId41"/>
    <sheet name="OMOB2" sheetId="36" r:id="rId42"/>
    <sheet name="OUTP1" sheetId="52" r:id="rId43"/>
    <sheet name="OUTP2" sheetId="59" r:id="rId44"/>
    <sheet name="Tools" sheetId="41" state="hidden" r:id="rId45"/>
  </sheets>
  <definedNames>
    <definedName name="CntryName">Tools!$B$3:$B$243</definedName>
    <definedName name="CtzCov">Tools!$K$14:$K$16</definedName>
    <definedName name="GeoCov">Tools!$K$21:$K$22</definedName>
    <definedName name="Methodo">Tools!$K$3:$K$7</definedName>
    <definedName name="ModelQuest">Tools!$I$3:$I$63</definedName>
    <definedName name="Modules">Tools!$G$3:$G$9</definedName>
    <definedName name="RCntryName">Tools!$D$3:$D$43</definedName>
  </definedNames>
  <calcPr calcId="152511"/>
</workbook>
</file>

<file path=xl/calcChain.xml><?xml version="1.0" encoding="utf-8"?>
<calcChain xmlns="http://schemas.openxmlformats.org/spreadsheetml/2006/main">
  <c r="D23" i="22" l="1"/>
  <c r="D20" i="22"/>
  <c r="D17" i="22"/>
  <c r="D16" i="22"/>
  <c r="D15" i="22"/>
  <c r="G22" i="22"/>
  <c r="T15" i="21" l="1"/>
  <c r="K15" i="21"/>
  <c r="I15" i="21"/>
  <c r="M15" i="21"/>
  <c r="F15" i="21"/>
  <c r="G15" i="18"/>
  <c r="M14" i="20"/>
  <c r="K14" i="20"/>
  <c r="I14" i="20"/>
  <c r="AB34" i="48" l="1"/>
  <c r="L14" i="44"/>
  <c r="B14" i="44"/>
  <c r="F14" i="44"/>
  <c r="D14" i="44"/>
  <c r="H14" i="44"/>
  <c r="H22" i="24" l="1"/>
  <c r="H30" i="24"/>
  <c r="H14" i="24"/>
  <c r="J30" i="24"/>
  <c r="D30" i="24"/>
  <c r="B30" i="24"/>
  <c r="J22" i="24"/>
  <c r="D22" i="24"/>
  <c r="B22" i="24"/>
  <c r="J14" i="24"/>
  <c r="F14" i="24"/>
  <c r="D14" i="24"/>
  <c r="B14" i="24"/>
  <c r="Z16" i="49" l="1"/>
  <c r="L14" i="49"/>
  <c r="AT15" i="49"/>
  <c r="B16" i="18"/>
  <c r="H14" i="14"/>
  <c r="H21" i="11"/>
  <c r="I19" i="11"/>
  <c r="L19" i="11" s="1"/>
  <c r="O23" i="17" l="1"/>
  <c r="G82" i="7" l="1"/>
  <c r="G83" i="7"/>
  <c r="G54" i="7"/>
  <c r="G55" i="7"/>
  <c r="G56" i="7"/>
  <c r="G57" i="7"/>
  <c r="G58" i="7"/>
  <c r="G59" i="7"/>
  <c r="G60" i="7"/>
  <c r="G61" i="7"/>
  <c r="G62" i="7"/>
  <c r="G63" i="7"/>
  <c r="G64" i="7"/>
  <c r="G65" i="7"/>
  <c r="G66" i="7"/>
  <c r="G67" i="7"/>
  <c r="G68" i="7"/>
  <c r="G69" i="7"/>
  <c r="G70" i="7"/>
  <c r="G71" i="7"/>
  <c r="G72" i="7"/>
  <c r="G73" i="7"/>
  <c r="G74" i="7"/>
  <c r="G75" i="7"/>
  <c r="G76" i="7"/>
  <c r="G77" i="7"/>
  <c r="G78" i="7"/>
  <c r="G79" i="7"/>
  <c r="G80" i="7"/>
  <c r="G81" i="7"/>
  <c r="G37" i="7"/>
  <c r="G38" i="7"/>
  <c r="G39" i="7"/>
  <c r="G40" i="7"/>
  <c r="G41" i="7"/>
  <c r="G42" i="7"/>
  <c r="G43" i="7"/>
  <c r="G44" i="7"/>
  <c r="G45" i="7"/>
  <c r="G46" i="7"/>
  <c r="G47" i="7"/>
  <c r="G48" i="7"/>
  <c r="G49" i="7"/>
  <c r="G50" i="7"/>
  <c r="G51" i="7"/>
  <c r="G52" i="7"/>
  <c r="G53" i="7"/>
  <c r="G36" i="7"/>
  <c r="G26" i="7"/>
  <c r="G27" i="7"/>
  <c r="G28" i="7"/>
  <c r="G29" i="7"/>
  <c r="G30" i="7"/>
  <c r="G31" i="7"/>
  <c r="G32" i="7"/>
  <c r="G33" i="7"/>
  <c r="G34" i="7"/>
  <c r="G25" i="7"/>
  <c r="G78" i="35" l="1"/>
  <c r="D18" i="15" l="1"/>
  <c r="F18" i="15"/>
  <c r="B18" i="15"/>
  <c r="G17" i="15"/>
  <c r="G15" i="15"/>
  <c r="G14" i="15"/>
  <c r="G15" i="29"/>
  <c r="G16" i="29"/>
  <c r="G17" i="29"/>
  <c r="G18" i="29"/>
  <c r="G19" i="29"/>
  <c r="G20" i="29"/>
  <c r="G17" i="35"/>
  <c r="G32" i="35"/>
  <c r="G33" i="35"/>
  <c r="G34" i="35"/>
  <c r="G35" i="35"/>
  <c r="G36" i="35"/>
  <c r="G37" i="35"/>
  <c r="G38" i="35"/>
  <c r="G39" i="35"/>
  <c r="G40" i="35"/>
  <c r="G41" i="35"/>
  <c r="G42" i="35"/>
  <c r="G43" i="35"/>
  <c r="G44" i="35"/>
  <c r="G45" i="35"/>
  <c r="G46" i="35"/>
  <c r="G47" i="35"/>
  <c r="G48" i="35"/>
  <c r="G49" i="35"/>
  <c r="G50" i="35"/>
  <c r="G51" i="35"/>
  <c r="G52" i="35"/>
  <c r="G53" i="35"/>
  <c r="G54" i="35"/>
  <c r="G55" i="35"/>
  <c r="G56" i="35"/>
  <c r="G57" i="35"/>
  <c r="G58" i="35"/>
  <c r="G59" i="35"/>
  <c r="G60" i="35"/>
  <c r="G61" i="35"/>
  <c r="G62" i="35"/>
  <c r="G63" i="35"/>
  <c r="G64" i="35"/>
  <c r="G65" i="35"/>
  <c r="G66" i="35"/>
  <c r="G67" i="35"/>
  <c r="G68" i="35"/>
  <c r="G69" i="35"/>
  <c r="G70" i="35"/>
  <c r="G71" i="35"/>
  <c r="G72" i="35"/>
  <c r="G73" i="35"/>
  <c r="G74" i="35"/>
  <c r="G75" i="35"/>
  <c r="G76" i="35"/>
  <c r="G77" i="35"/>
  <c r="G31" i="35"/>
  <c r="G69" i="10"/>
  <c r="G79" i="10"/>
  <c r="G21" i="35"/>
  <c r="G22" i="35"/>
  <c r="G23" i="35"/>
  <c r="G24" i="35"/>
  <c r="G25" i="35"/>
  <c r="G26" i="35"/>
  <c r="G27" i="35"/>
  <c r="G28" i="35"/>
  <c r="G29" i="35"/>
  <c r="G20" i="35"/>
  <c r="G22" i="36"/>
  <c r="D14" i="35"/>
  <c r="B14" i="35"/>
  <c r="G14" i="35" s="1"/>
  <c r="G16" i="35"/>
  <c r="G15" i="35"/>
  <c r="G17" i="36"/>
  <c r="G18" i="36"/>
  <c r="G19" i="36"/>
  <c r="G20" i="36"/>
  <c r="G21" i="36"/>
  <c r="G16" i="36"/>
  <c r="Y20" i="50"/>
  <c r="AA20" i="50"/>
  <c r="AC20" i="50"/>
  <c r="AF20" i="50" s="1"/>
  <c r="AE20" i="50"/>
  <c r="I17" i="50"/>
  <c r="I18" i="50"/>
  <c r="I19" i="50"/>
  <c r="I20" i="50"/>
  <c r="R17" i="50"/>
  <c r="R18" i="50"/>
  <c r="R19" i="50"/>
  <c r="R20" i="50"/>
  <c r="AC19" i="50"/>
  <c r="AA18" i="50"/>
  <c r="AA16" i="50"/>
  <c r="AA17" i="50"/>
  <c r="AC17" i="50"/>
  <c r="AE17" i="50"/>
  <c r="AF17" i="50" s="1"/>
  <c r="AC18" i="50"/>
  <c r="AF18" i="50" s="1"/>
  <c r="AE18" i="50"/>
  <c r="AA19" i="50"/>
  <c r="AE19" i="50"/>
  <c r="AF19" i="50" s="1"/>
  <c r="AC16" i="50"/>
  <c r="AE16" i="50"/>
  <c r="AF16" i="50" s="1"/>
  <c r="Y17" i="50"/>
  <c r="Y18" i="50"/>
  <c r="Y19" i="50"/>
  <c r="Y16" i="50"/>
  <c r="I16" i="50"/>
  <c r="R16" i="50"/>
  <c r="G16" i="34"/>
  <c r="G17" i="34"/>
  <c r="G18" i="34"/>
  <c r="G19" i="34"/>
  <c r="G20" i="34"/>
  <c r="G21" i="34"/>
  <c r="D15" i="34"/>
  <c r="B15" i="34"/>
  <c r="G15" i="34" s="1"/>
  <c r="G16" i="51"/>
  <c r="G15" i="51"/>
  <c r="AE14" i="50"/>
  <c r="AC14" i="50"/>
  <c r="AA14" i="50"/>
  <c r="Y14" i="50"/>
  <c r="R14" i="50"/>
  <c r="I14" i="50"/>
  <c r="G15" i="36" l="1"/>
  <c r="G18" i="15"/>
  <c r="AF14" i="50"/>
  <c r="D14" i="51" l="1"/>
  <c r="B14" i="51"/>
  <c r="AB24" i="45"/>
  <c r="AB15" i="45"/>
  <c r="AB16" i="45"/>
  <c r="AB17" i="45"/>
  <c r="AB18" i="45"/>
  <c r="AB19" i="45"/>
  <c r="AB20" i="45"/>
  <c r="AB21" i="45"/>
  <c r="AB22" i="45"/>
  <c r="AB23" i="45"/>
  <c r="AB14" i="45"/>
  <c r="AB13" i="45"/>
  <c r="U24" i="45"/>
  <c r="U15" i="45"/>
  <c r="U16" i="45"/>
  <c r="U17" i="45"/>
  <c r="U18" i="45"/>
  <c r="U19" i="45"/>
  <c r="U20" i="45"/>
  <c r="U21" i="45"/>
  <c r="U22" i="45"/>
  <c r="U23" i="45"/>
  <c r="U14" i="45"/>
  <c r="U13" i="45"/>
  <c r="N24" i="45"/>
  <c r="N15" i="45"/>
  <c r="N16" i="45"/>
  <c r="N17" i="45"/>
  <c r="N18" i="45"/>
  <c r="N19" i="45"/>
  <c r="N20" i="45"/>
  <c r="N21" i="45"/>
  <c r="N22" i="45"/>
  <c r="N23" i="45"/>
  <c r="N14" i="45"/>
  <c r="N13" i="45"/>
  <c r="G24" i="45"/>
  <c r="G15" i="45"/>
  <c r="G16" i="45"/>
  <c r="G17" i="45"/>
  <c r="G18" i="45"/>
  <c r="G19" i="45"/>
  <c r="G20" i="45"/>
  <c r="G21" i="45"/>
  <c r="G22" i="45"/>
  <c r="G23" i="45"/>
  <c r="G14" i="45"/>
  <c r="G13" i="45"/>
  <c r="G13" i="30"/>
  <c r="N13" i="30"/>
  <c r="U13" i="30"/>
  <c r="AB13" i="30"/>
  <c r="AB24" i="30"/>
  <c r="AB15" i="30"/>
  <c r="AB16" i="30"/>
  <c r="AB17" i="30"/>
  <c r="AB18" i="30"/>
  <c r="AB19" i="30"/>
  <c r="AB20" i="30"/>
  <c r="AB21" i="30"/>
  <c r="AB22" i="30"/>
  <c r="AB23" i="30"/>
  <c r="AB14" i="30"/>
  <c r="U24" i="30"/>
  <c r="U15" i="30"/>
  <c r="U16" i="30"/>
  <c r="U17" i="30"/>
  <c r="U18" i="30"/>
  <c r="U19" i="30"/>
  <c r="U20" i="30"/>
  <c r="U21" i="30"/>
  <c r="U22" i="30"/>
  <c r="U23" i="30"/>
  <c r="U14" i="30"/>
  <c r="N24" i="30"/>
  <c r="N15" i="30"/>
  <c r="N16" i="30"/>
  <c r="N17" i="30"/>
  <c r="N18" i="30"/>
  <c r="N19" i="30"/>
  <c r="N20" i="30"/>
  <c r="N21" i="30"/>
  <c r="N22" i="30"/>
  <c r="N23" i="30"/>
  <c r="N14" i="30"/>
  <c r="G24" i="30"/>
  <c r="G15" i="30"/>
  <c r="G16" i="30"/>
  <c r="G17" i="30"/>
  <c r="G18" i="30"/>
  <c r="G19" i="30"/>
  <c r="G20" i="30"/>
  <c r="G21" i="30"/>
  <c r="G22" i="30"/>
  <c r="G23" i="30"/>
  <c r="G14" i="30"/>
  <c r="Y15" i="29"/>
  <c r="Y16" i="29"/>
  <c r="Y17" i="29"/>
  <c r="Y18" i="29"/>
  <c r="Y19" i="29"/>
  <c r="Y20" i="29"/>
  <c r="W15" i="29"/>
  <c r="W16" i="29"/>
  <c r="W17" i="29"/>
  <c r="AB17" i="29" s="1"/>
  <c r="W18" i="29"/>
  <c r="W19" i="29"/>
  <c r="W20" i="29"/>
  <c r="AB19" i="29"/>
  <c r="U16" i="29"/>
  <c r="U17" i="29"/>
  <c r="U18" i="29"/>
  <c r="U19" i="29"/>
  <c r="U20" i="29"/>
  <c r="U15" i="29"/>
  <c r="R14" i="29"/>
  <c r="Y14" i="29" s="1"/>
  <c r="P14" i="29"/>
  <c r="U14" i="29" s="1"/>
  <c r="N16" i="29"/>
  <c r="N17" i="29"/>
  <c r="N18" i="29"/>
  <c r="N19" i="29"/>
  <c r="N20" i="29"/>
  <c r="N15" i="29"/>
  <c r="K14" i="29"/>
  <c r="N14" i="29" s="1"/>
  <c r="I14" i="29"/>
  <c r="D14" i="29"/>
  <c r="B14" i="29"/>
  <c r="U18" i="28"/>
  <c r="U19" i="28"/>
  <c r="U20" i="28"/>
  <c r="U21" i="28"/>
  <c r="U22" i="28"/>
  <c r="U23" i="28"/>
  <c r="U24" i="28"/>
  <c r="U25" i="28"/>
  <c r="U26" i="28"/>
  <c r="U27" i="28"/>
  <c r="U28" i="28"/>
  <c r="U29" i="28"/>
  <c r="U30" i="28"/>
  <c r="U31" i="28"/>
  <c r="U32" i="28"/>
  <c r="U33" i="28"/>
  <c r="U34" i="28"/>
  <c r="U35" i="28"/>
  <c r="U36" i="28"/>
  <c r="U37" i="28"/>
  <c r="U38" i="28"/>
  <c r="U17" i="28"/>
  <c r="N20" i="28"/>
  <c r="N21" i="28"/>
  <c r="Y20" i="28"/>
  <c r="AB20" i="28" s="1"/>
  <c r="Y21" i="28"/>
  <c r="AB21" i="28" s="1"/>
  <c r="Y22" i="28"/>
  <c r="AB22" i="28" s="1"/>
  <c r="Y23" i="28"/>
  <c r="AB23" i="28" s="1"/>
  <c r="Y24" i="28"/>
  <c r="AB24" i="28" s="1"/>
  <c r="Y25" i="28"/>
  <c r="AB25" i="28" s="1"/>
  <c r="Y26" i="28"/>
  <c r="AB26" i="28" s="1"/>
  <c r="Y27" i="28"/>
  <c r="AB27" i="28" s="1"/>
  <c r="Y28" i="28"/>
  <c r="AB28" i="28" s="1"/>
  <c r="Y29" i="28"/>
  <c r="AB29" i="28" s="1"/>
  <c r="Y30" i="28"/>
  <c r="AB30" i="28" s="1"/>
  <c r="Y31" i="28"/>
  <c r="AB31" i="28" s="1"/>
  <c r="Y32" i="28"/>
  <c r="AB32" i="28" s="1"/>
  <c r="Y33" i="28"/>
  <c r="AB33" i="28" s="1"/>
  <c r="Y34" i="28"/>
  <c r="AB34" i="28" s="1"/>
  <c r="Y35" i="28"/>
  <c r="AB35" i="28" s="1"/>
  <c r="Y36" i="28"/>
  <c r="AB36" i="28" s="1"/>
  <c r="Y37" i="28"/>
  <c r="AB37" i="28" s="1"/>
  <c r="Y38" i="28"/>
  <c r="AB38" i="28" s="1"/>
  <c r="Y17" i="28"/>
  <c r="AB17" i="28" s="1"/>
  <c r="Y18" i="28"/>
  <c r="AB18" i="28" s="1"/>
  <c r="Y19" i="28"/>
  <c r="AB19" i="28" s="1"/>
  <c r="W35" i="28"/>
  <c r="W36" i="28"/>
  <c r="W37" i="28"/>
  <c r="W38" i="28"/>
  <c r="W19" i="28"/>
  <c r="W20" i="28"/>
  <c r="W21" i="28"/>
  <c r="W22" i="28"/>
  <c r="W23" i="28"/>
  <c r="W24" i="28"/>
  <c r="W25" i="28"/>
  <c r="W26" i="28"/>
  <c r="W27" i="28"/>
  <c r="W28" i="28"/>
  <c r="W29" i="28"/>
  <c r="W30" i="28"/>
  <c r="W31" i="28"/>
  <c r="W32" i="28"/>
  <c r="W33" i="28"/>
  <c r="W34" i="28"/>
  <c r="W17" i="28"/>
  <c r="W18" i="28"/>
  <c r="R15" i="28"/>
  <c r="Y15" i="28" s="1"/>
  <c r="R16" i="28"/>
  <c r="Y16" i="28" s="1"/>
  <c r="P16" i="28"/>
  <c r="N37" i="28"/>
  <c r="N38" i="28"/>
  <c r="N18" i="28"/>
  <c r="N19" i="28"/>
  <c r="N22" i="28"/>
  <c r="N23" i="28"/>
  <c r="N24" i="28"/>
  <c r="N25" i="28"/>
  <c r="N26" i="28"/>
  <c r="N27" i="28"/>
  <c r="N28" i="28"/>
  <c r="N29" i="28"/>
  <c r="N30" i="28"/>
  <c r="N31" i="28"/>
  <c r="N32" i="28"/>
  <c r="N33" i="28"/>
  <c r="N34" i="28"/>
  <c r="N35" i="28"/>
  <c r="N36" i="28"/>
  <c r="N17" i="28"/>
  <c r="K16" i="28"/>
  <c r="I16" i="28"/>
  <c r="G22" i="28"/>
  <c r="G23" i="28"/>
  <c r="G24" i="28"/>
  <c r="G25" i="28"/>
  <c r="G26" i="28"/>
  <c r="G27" i="28"/>
  <c r="G28" i="28"/>
  <c r="G29" i="28"/>
  <c r="G30" i="28"/>
  <c r="G31" i="28"/>
  <c r="G32" i="28"/>
  <c r="G33" i="28"/>
  <c r="G34" i="28"/>
  <c r="G35" i="28"/>
  <c r="G36" i="28"/>
  <c r="G37" i="28"/>
  <c r="G38" i="28"/>
  <c r="G18" i="28"/>
  <c r="G19" i="28"/>
  <c r="G20" i="28"/>
  <c r="G21" i="28"/>
  <c r="G17" i="28"/>
  <c r="D16" i="28"/>
  <c r="B16" i="28"/>
  <c r="W15" i="28"/>
  <c r="N15" i="28"/>
  <c r="G15" i="28"/>
  <c r="Y14" i="28"/>
  <c r="AB14" i="28" s="1"/>
  <c r="W14" i="28"/>
  <c r="U14" i="28"/>
  <c r="N14" i="28"/>
  <c r="G14" i="28"/>
  <c r="AT16" i="49"/>
  <c r="AT14" i="49" s="1"/>
  <c r="AK14" i="49"/>
  <c r="AM14" i="49"/>
  <c r="AO14" i="49"/>
  <c r="AQ14" i="49"/>
  <c r="AS14" i="49"/>
  <c r="AI14" i="49"/>
  <c r="M16" i="49"/>
  <c r="D14" i="49"/>
  <c r="F14" i="49"/>
  <c r="H14" i="49"/>
  <c r="J14" i="49"/>
  <c r="O14" i="49"/>
  <c r="Q14" i="49"/>
  <c r="S14" i="49"/>
  <c r="U14" i="49"/>
  <c r="W14" i="49"/>
  <c r="Y14" i="49"/>
  <c r="B14" i="49"/>
  <c r="M15" i="49"/>
  <c r="Z15" i="49"/>
  <c r="M14" i="49" l="1"/>
  <c r="AA38" i="28"/>
  <c r="AA36" i="28"/>
  <c r="U15" i="28"/>
  <c r="W16" i="28"/>
  <c r="AB16" i="28" s="1"/>
  <c r="W14" i="29"/>
  <c r="AB14" i="29" s="1"/>
  <c r="Z14" i="49"/>
  <c r="G14" i="29"/>
  <c r="AB18" i="29"/>
  <c r="G14" i="51"/>
  <c r="AB20" i="29"/>
  <c r="AB16" i="29"/>
  <c r="AB15" i="29"/>
  <c r="U16" i="28"/>
  <c r="N16" i="28"/>
  <c r="AB15" i="28"/>
  <c r="G16" i="28"/>
  <c r="M24" i="24" l="1"/>
  <c r="M25" i="24"/>
  <c r="M26" i="24"/>
  <c r="M27" i="24"/>
  <c r="M28" i="24"/>
  <c r="M23" i="24"/>
  <c r="M31" i="24"/>
  <c r="M32" i="24"/>
  <c r="M33" i="24"/>
  <c r="M34" i="24"/>
  <c r="M35" i="24"/>
  <c r="M36" i="24"/>
  <c r="F30" i="24"/>
  <c r="L30" i="24"/>
  <c r="L22" i="24"/>
  <c r="F22" i="24"/>
  <c r="Q30" i="24"/>
  <c r="S30" i="24"/>
  <c r="U30" i="24"/>
  <c r="W30" i="24"/>
  <c r="Y30" i="24"/>
  <c r="O30" i="24"/>
  <c r="Z32" i="24"/>
  <c r="Z33" i="24"/>
  <c r="Z34" i="24"/>
  <c r="Z35" i="24"/>
  <c r="Z36" i="24"/>
  <c r="Z31" i="24"/>
  <c r="Z24" i="24"/>
  <c r="Z25" i="24"/>
  <c r="Z26" i="24"/>
  <c r="Z27" i="24"/>
  <c r="Z28" i="24"/>
  <c r="Z23" i="24"/>
  <c r="Q22" i="24"/>
  <c r="S22" i="24"/>
  <c r="U22" i="24"/>
  <c r="W22" i="24"/>
  <c r="Y22" i="24"/>
  <c r="O22" i="24"/>
  <c r="M15" i="24"/>
  <c r="M16" i="24"/>
  <c r="M17" i="24"/>
  <c r="M18" i="24"/>
  <c r="M19" i="24"/>
  <c r="M20" i="24"/>
  <c r="L14" i="24"/>
  <c r="M14" i="24"/>
  <c r="Z16" i="24"/>
  <c r="Z17" i="24"/>
  <c r="Z18" i="24"/>
  <c r="Z19" i="24"/>
  <c r="Z20" i="24"/>
  <c r="Z15" i="24"/>
  <c r="Q14" i="24"/>
  <c r="S14" i="24"/>
  <c r="U14" i="24"/>
  <c r="W14" i="24"/>
  <c r="Y14" i="24"/>
  <c r="O14" i="24"/>
  <c r="AT24" i="24"/>
  <c r="AT25" i="24"/>
  <c r="AT26" i="24"/>
  <c r="AT27" i="24"/>
  <c r="AT28" i="24"/>
  <c r="AT23" i="24"/>
  <c r="AJ22" i="24"/>
  <c r="AK22" i="24"/>
  <c r="AL22" i="24"/>
  <c r="AM22" i="24"/>
  <c r="AN22" i="24"/>
  <c r="AO22" i="24"/>
  <c r="AP22" i="24"/>
  <c r="AQ22" i="24"/>
  <c r="AR22" i="24"/>
  <c r="AS22" i="24"/>
  <c r="AI22" i="24"/>
  <c r="AT32" i="24"/>
  <c r="AT33" i="24"/>
  <c r="AT34" i="24"/>
  <c r="AT35" i="24"/>
  <c r="AT36" i="24"/>
  <c r="AT31" i="24"/>
  <c r="AK30" i="24"/>
  <c r="AM30" i="24"/>
  <c r="AO30" i="24"/>
  <c r="AQ30" i="24"/>
  <c r="AS30" i="24"/>
  <c r="AI30" i="24"/>
  <c r="AT16" i="24"/>
  <c r="AT18" i="24"/>
  <c r="AT19" i="24"/>
  <c r="AT20" i="24"/>
  <c r="AT15" i="24"/>
  <c r="AK14" i="24"/>
  <c r="AM14" i="24"/>
  <c r="AQ14" i="24"/>
  <c r="AS14" i="24"/>
  <c r="AI14" i="24"/>
  <c r="AB16" i="22"/>
  <c r="AB17" i="22"/>
  <c r="AB18" i="22"/>
  <c r="AB19" i="22"/>
  <c r="AB20" i="22"/>
  <c r="AB21" i="22"/>
  <c r="AB22" i="22"/>
  <c r="AB15" i="22"/>
  <c r="AB23" i="22" s="1"/>
  <c r="U16" i="22"/>
  <c r="U17" i="22"/>
  <c r="U18" i="22"/>
  <c r="U19" i="22"/>
  <c r="U20" i="22"/>
  <c r="U21" i="22"/>
  <c r="U22" i="22"/>
  <c r="U15" i="22"/>
  <c r="T14" i="22"/>
  <c r="N15" i="22"/>
  <c r="N16" i="22"/>
  <c r="N17" i="22"/>
  <c r="N18" i="22"/>
  <c r="N19" i="22"/>
  <c r="N20" i="22"/>
  <c r="N21" i="22"/>
  <c r="N22" i="22"/>
  <c r="F23" i="22"/>
  <c r="I23" i="22"/>
  <c r="K23" i="22"/>
  <c r="M23" i="22"/>
  <c r="P23" i="22"/>
  <c r="R23" i="22"/>
  <c r="T23" i="22"/>
  <c r="W23" i="22"/>
  <c r="Y23" i="22"/>
  <c r="AA23" i="22"/>
  <c r="I14" i="22"/>
  <c r="K14" i="22"/>
  <c r="M14" i="22"/>
  <c r="P14" i="22"/>
  <c r="R14" i="22"/>
  <c r="W14" i="22"/>
  <c r="Y14" i="22"/>
  <c r="AA14" i="22"/>
  <c r="B23" i="22"/>
  <c r="G16" i="22"/>
  <c r="G17" i="22"/>
  <c r="G18" i="22"/>
  <c r="G19" i="22"/>
  <c r="G20" i="22"/>
  <c r="G21" i="22"/>
  <c r="G15" i="22"/>
  <c r="D14" i="22"/>
  <c r="F14" i="22"/>
  <c r="B14" i="22"/>
  <c r="AB17" i="21"/>
  <c r="AB18" i="21"/>
  <c r="AB15" i="21"/>
  <c r="U17" i="21"/>
  <c r="U18" i="21"/>
  <c r="U15" i="21"/>
  <c r="N17" i="21"/>
  <c r="N18" i="21"/>
  <c r="N15" i="21"/>
  <c r="G17" i="21"/>
  <c r="G18" i="21"/>
  <c r="G15" i="21"/>
  <c r="I14" i="21"/>
  <c r="K14" i="21"/>
  <c r="M14" i="21"/>
  <c r="P14" i="21"/>
  <c r="R14" i="21"/>
  <c r="T14" i="21"/>
  <c r="W14" i="21"/>
  <c r="Y14" i="21"/>
  <c r="AA14" i="21"/>
  <c r="D14" i="21"/>
  <c r="F14" i="21"/>
  <c r="B14" i="21"/>
  <c r="AB16" i="20"/>
  <c r="AB17" i="20"/>
  <c r="AB18" i="20"/>
  <c r="AB19" i="20"/>
  <c r="AB15" i="20"/>
  <c r="W14" i="20"/>
  <c r="Y14" i="20"/>
  <c r="AA14" i="20"/>
  <c r="U16" i="20"/>
  <c r="U17" i="20"/>
  <c r="U18" i="20"/>
  <c r="U19" i="20"/>
  <c r="U15" i="20"/>
  <c r="N16" i="20"/>
  <c r="N17" i="20"/>
  <c r="N18" i="20"/>
  <c r="N19" i="20"/>
  <c r="N15" i="20"/>
  <c r="P14" i="20"/>
  <c r="R14" i="20"/>
  <c r="T14" i="20"/>
  <c r="G16" i="20"/>
  <c r="G17" i="20"/>
  <c r="G18" i="20"/>
  <c r="G19" i="20"/>
  <c r="G15" i="20"/>
  <c r="D14" i="20"/>
  <c r="F14" i="20"/>
  <c r="B14" i="20"/>
  <c r="AB16" i="19"/>
  <c r="AB17" i="19"/>
  <c r="AB18" i="19"/>
  <c r="AB19" i="19"/>
  <c r="AB20" i="19"/>
  <c r="AB15" i="19"/>
  <c r="Y14" i="19"/>
  <c r="AA14" i="19"/>
  <c r="W14" i="19"/>
  <c r="R14" i="19"/>
  <c r="T14" i="19"/>
  <c r="P14" i="19"/>
  <c r="U16" i="19"/>
  <c r="U17" i="19"/>
  <c r="U18" i="19"/>
  <c r="U19" i="19"/>
  <c r="U20" i="19"/>
  <c r="U15" i="19"/>
  <c r="N16" i="19"/>
  <c r="N17" i="19"/>
  <c r="N18" i="19"/>
  <c r="N19" i="19"/>
  <c r="N20" i="19"/>
  <c r="N15" i="19"/>
  <c r="K14" i="19"/>
  <c r="M14" i="19"/>
  <c r="I14" i="19"/>
  <c r="G16" i="19"/>
  <c r="G17" i="19"/>
  <c r="G18" i="19"/>
  <c r="G19" i="19"/>
  <c r="G20" i="19"/>
  <c r="G15" i="19"/>
  <c r="D14" i="19"/>
  <c r="F14" i="19"/>
  <c r="B14" i="19"/>
  <c r="D71" i="18"/>
  <c r="B71" i="18"/>
  <c r="K71" i="18"/>
  <c r="I71" i="18"/>
  <c r="P71" i="18"/>
  <c r="R71" i="18"/>
  <c r="AA71" i="18"/>
  <c r="AA43" i="18"/>
  <c r="AA42" i="18" s="1"/>
  <c r="Y43" i="18"/>
  <c r="W43" i="18"/>
  <c r="R43" i="18"/>
  <c r="U43" i="18" s="1"/>
  <c r="P43" i="18"/>
  <c r="K43" i="18"/>
  <c r="I43" i="18"/>
  <c r="Y42" i="18"/>
  <c r="W42" i="18"/>
  <c r="Y44" i="18"/>
  <c r="AA44" i="18"/>
  <c r="AB44" i="18" s="1"/>
  <c r="W44" i="18"/>
  <c r="AB45" i="18"/>
  <c r="AB46" i="18"/>
  <c r="AB47" i="18"/>
  <c r="AB48" i="18"/>
  <c r="AB49" i="18"/>
  <c r="AB50" i="18"/>
  <c r="AB51" i="18"/>
  <c r="AB52" i="18"/>
  <c r="AB53" i="18"/>
  <c r="AB54" i="18"/>
  <c r="AB55" i="18"/>
  <c r="AB56" i="18"/>
  <c r="AB57" i="18"/>
  <c r="AB58" i="18"/>
  <c r="AB59" i="18"/>
  <c r="AB60" i="18"/>
  <c r="AB61" i="18"/>
  <c r="AB62" i="18"/>
  <c r="AB63" i="18"/>
  <c r="AB64" i="18"/>
  <c r="AB65" i="18"/>
  <c r="AB66" i="18"/>
  <c r="AB43" i="18"/>
  <c r="AB42" i="18" s="1"/>
  <c r="AA70" i="18"/>
  <c r="Y72" i="18"/>
  <c r="Y70" i="18" s="1"/>
  <c r="AA72" i="18"/>
  <c r="AB73" i="18"/>
  <c r="AB74" i="18"/>
  <c r="AB75" i="18"/>
  <c r="AB76" i="18"/>
  <c r="AB77" i="18"/>
  <c r="AB78" i="18"/>
  <c r="AB79" i="18"/>
  <c r="AB80" i="18"/>
  <c r="AB81" i="18"/>
  <c r="AB82" i="18"/>
  <c r="AB83" i="18"/>
  <c r="AB84" i="18"/>
  <c r="AB85" i="18"/>
  <c r="AB86" i="18"/>
  <c r="AB87" i="18"/>
  <c r="AB88" i="18"/>
  <c r="AB89" i="18"/>
  <c r="AB90" i="18"/>
  <c r="AB91" i="18"/>
  <c r="AB92" i="18"/>
  <c r="AB93" i="18"/>
  <c r="AB94" i="18"/>
  <c r="W72" i="18"/>
  <c r="W70" i="18" s="1"/>
  <c r="AB71" i="18"/>
  <c r="R42" i="18"/>
  <c r="P42" i="18"/>
  <c r="R44" i="18"/>
  <c r="T44" i="18"/>
  <c r="T42" i="18" s="1"/>
  <c r="P44" i="18"/>
  <c r="U44" i="18"/>
  <c r="U45" i="18"/>
  <c r="U46" i="18"/>
  <c r="U47" i="18"/>
  <c r="U48" i="18"/>
  <c r="U49" i="18"/>
  <c r="U50" i="18"/>
  <c r="U51" i="18"/>
  <c r="U52" i="18"/>
  <c r="U53" i="18"/>
  <c r="U54" i="18"/>
  <c r="U55" i="18"/>
  <c r="U56" i="18"/>
  <c r="U57" i="18"/>
  <c r="U58" i="18"/>
  <c r="U59" i="18"/>
  <c r="U60" i="18"/>
  <c r="U61" i="18"/>
  <c r="U62" i="18"/>
  <c r="U63" i="18"/>
  <c r="U64" i="18"/>
  <c r="U65" i="18"/>
  <c r="U66" i="18"/>
  <c r="R70" i="18"/>
  <c r="U73" i="18"/>
  <c r="U74" i="18"/>
  <c r="U75" i="18"/>
  <c r="U76" i="18"/>
  <c r="U77" i="18"/>
  <c r="U78" i="18"/>
  <c r="U79" i="18"/>
  <c r="U80" i="18"/>
  <c r="U81" i="18"/>
  <c r="U82" i="18"/>
  <c r="U83" i="18"/>
  <c r="U84" i="18"/>
  <c r="U85" i="18"/>
  <c r="U86" i="18"/>
  <c r="U87" i="18"/>
  <c r="U88" i="18"/>
  <c r="U89" i="18"/>
  <c r="U90" i="18"/>
  <c r="U91" i="18"/>
  <c r="U92" i="18"/>
  <c r="U93" i="18"/>
  <c r="U94" i="18"/>
  <c r="R72" i="18"/>
  <c r="T72" i="18"/>
  <c r="U72" i="18" s="1"/>
  <c r="P72" i="18"/>
  <c r="K42" i="18"/>
  <c r="I42" i="18"/>
  <c r="K44" i="18"/>
  <c r="M44" i="18"/>
  <c r="M42" i="18" s="1"/>
  <c r="I44" i="18"/>
  <c r="N44" i="18"/>
  <c r="N45" i="18"/>
  <c r="N46" i="18"/>
  <c r="N47" i="18"/>
  <c r="N48" i="18"/>
  <c r="N49" i="18"/>
  <c r="N50" i="18"/>
  <c r="N51" i="18"/>
  <c r="N52" i="18"/>
  <c r="N53" i="18"/>
  <c r="N54" i="18"/>
  <c r="N55" i="18"/>
  <c r="N56" i="18"/>
  <c r="N57" i="18"/>
  <c r="N58" i="18"/>
  <c r="N59" i="18"/>
  <c r="N60" i="18"/>
  <c r="N61" i="18"/>
  <c r="N62" i="18"/>
  <c r="N63" i="18"/>
  <c r="N64" i="18"/>
  <c r="N65" i="18"/>
  <c r="N66" i="18"/>
  <c r="K70" i="18"/>
  <c r="K72" i="18"/>
  <c r="M72" i="18"/>
  <c r="M70" i="18" s="1"/>
  <c r="I72" i="18"/>
  <c r="I70" i="18" s="1"/>
  <c r="N73" i="18"/>
  <c r="N74" i="18"/>
  <c r="N75" i="18"/>
  <c r="N76" i="18"/>
  <c r="N77" i="18"/>
  <c r="N78" i="18"/>
  <c r="N79" i="18"/>
  <c r="N80" i="18"/>
  <c r="N81" i="18"/>
  <c r="N82" i="18"/>
  <c r="N83" i="18"/>
  <c r="N84" i="18"/>
  <c r="N85" i="18"/>
  <c r="N86" i="18"/>
  <c r="N87" i="18"/>
  <c r="N88" i="18"/>
  <c r="N89" i="18"/>
  <c r="N90" i="18"/>
  <c r="N91" i="18"/>
  <c r="N92" i="18"/>
  <c r="N93" i="18"/>
  <c r="N94" i="18"/>
  <c r="N71" i="18"/>
  <c r="D70" i="18"/>
  <c r="B70" i="18"/>
  <c r="D44" i="18"/>
  <c r="F44" i="18"/>
  <c r="F42" i="18" s="1"/>
  <c r="B44" i="18"/>
  <c r="B42" i="18" s="1"/>
  <c r="G45" i="18"/>
  <c r="G46" i="18"/>
  <c r="G47" i="18"/>
  <c r="G48" i="18"/>
  <c r="G49" i="18"/>
  <c r="G50" i="18"/>
  <c r="G51" i="18"/>
  <c r="G52" i="18"/>
  <c r="G53" i="18"/>
  <c r="G54" i="18"/>
  <c r="G55" i="18"/>
  <c r="G56" i="18"/>
  <c r="G57" i="18"/>
  <c r="G58" i="18"/>
  <c r="G59" i="18"/>
  <c r="G60" i="18"/>
  <c r="G61" i="18"/>
  <c r="G62" i="18"/>
  <c r="G63" i="18"/>
  <c r="G64" i="18"/>
  <c r="G65" i="18"/>
  <c r="G66" i="18"/>
  <c r="D72" i="18"/>
  <c r="F72" i="18"/>
  <c r="F70" i="18" s="1"/>
  <c r="B72" i="18"/>
  <c r="G73" i="18"/>
  <c r="G74" i="18"/>
  <c r="G75" i="18"/>
  <c r="G76" i="18"/>
  <c r="G77" i="18"/>
  <c r="G78" i="18"/>
  <c r="G79" i="18"/>
  <c r="G80" i="18"/>
  <c r="G81" i="18"/>
  <c r="G82" i="18"/>
  <c r="G83" i="18"/>
  <c r="G84" i="18"/>
  <c r="G85" i="18"/>
  <c r="G86" i="18"/>
  <c r="G87" i="18"/>
  <c r="G88" i="18"/>
  <c r="G89" i="18"/>
  <c r="G90" i="18"/>
  <c r="G91" i="18"/>
  <c r="G92" i="18"/>
  <c r="G93" i="18"/>
  <c r="G94" i="18"/>
  <c r="G71" i="18"/>
  <c r="B14" i="18"/>
  <c r="AB17" i="18"/>
  <c r="AB18" i="18"/>
  <c r="AB19" i="18"/>
  <c r="AB20" i="18"/>
  <c r="AB21" i="18"/>
  <c r="AB22" i="18"/>
  <c r="AB23" i="18"/>
  <c r="AB24" i="18"/>
  <c r="AB25" i="18"/>
  <c r="AB26" i="18"/>
  <c r="AB27" i="18"/>
  <c r="AB28" i="18"/>
  <c r="AB29" i="18"/>
  <c r="AB30" i="18"/>
  <c r="AB31" i="18"/>
  <c r="AB32" i="18"/>
  <c r="AB33" i="18"/>
  <c r="AB34" i="18"/>
  <c r="AB35" i="18"/>
  <c r="AB36" i="18"/>
  <c r="AB37" i="18"/>
  <c r="AB38" i="18"/>
  <c r="Y16" i="18"/>
  <c r="Y14" i="18" s="1"/>
  <c r="AA16" i="18"/>
  <c r="AA14" i="18" s="1"/>
  <c r="W16" i="18"/>
  <c r="W14" i="18" s="1"/>
  <c r="P14" i="18"/>
  <c r="T16" i="18"/>
  <c r="R16" i="18"/>
  <c r="R14" i="18" s="1"/>
  <c r="U17" i="18"/>
  <c r="U18" i="18"/>
  <c r="U19" i="18"/>
  <c r="U20" i="18"/>
  <c r="U21" i="18"/>
  <c r="U22" i="18"/>
  <c r="U23" i="18"/>
  <c r="U24" i="18"/>
  <c r="U25" i="18"/>
  <c r="U26" i="18"/>
  <c r="U27" i="18"/>
  <c r="U28" i="18"/>
  <c r="U29" i="18"/>
  <c r="U30" i="18"/>
  <c r="U31" i="18"/>
  <c r="U32" i="18"/>
  <c r="U33" i="18"/>
  <c r="U34" i="18"/>
  <c r="U35" i="18"/>
  <c r="U36" i="18"/>
  <c r="U37" i="18"/>
  <c r="U38" i="18"/>
  <c r="P16" i="18"/>
  <c r="K14" i="18"/>
  <c r="K16" i="18"/>
  <c r="M16" i="18"/>
  <c r="M14" i="18" s="1"/>
  <c r="I16" i="18"/>
  <c r="I14" i="18" s="1"/>
  <c r="N17" i="18"/>
  <c r="N18" i="18"/>
  <c r="N19" i="18"/>
  <c r="N20" i="18"/>
  <c r="N21" i="18"/>
  <c r="N22" i="18"/>
  <c r="N23" i="18"/>
  <c r="N24" i="18"/>
  <c r="N25" i="18"/>
  <c r="N26" i="18"/>
  <c r="N27" i="18"/>
  <c r="N28" i="18"/>
  <c r="N29" i="18"/>
  <c r="N30" i="18"/>
  <c r="N31" i="18"/>
  <c r="N32" i="18"/>
  <c r="N33" i="18"/>
  <c r="N34" i="18"/>
  <c r="N35" i="18"/>
  <c r="N36" i="18"/>
  <c r="N37" i="18"/>
  <c r="N38" i="18"/>
  <c r="G17" i="18"/>
  <c r="G18" i="18"/>
  <c r="G19" i="18"/>
  <c r="G20" i="18"/>
  <c r="G21" i="18"/>
  <c r="G22" i="18"/>
  <c r="G23" i="18"/>
  <c r="G24" i="18"/>
  <c r="G25" i="18"/>
  <c r="G26" i="18"/>
  <c r="G27" i="18"/>
  <c r="G28" i="18"/>
  <c r="G29" i="18"/>
  <c r="G30" i="18"/>
  <c r="G31" i="18"/>
  <c r="G32" i="18"/>
  <c r="G33" i="18"/>
  <c r="G34" i="18"/>
  <c r="G35" i="18"/>
  <c r="G36" i="18"/>
  <c r="G37" i="18"/>
  <c r="G38" i="18"/>
  <c r="D16" i="18"/>
  <c r="F16" i="18"/>
  <c r="F14" i="18" s="1"/>
  <c r="AB15" i="18"/>
  <c r="U15" i="18"/>
  <c r="N15" i="18"/>
  <c r="U14" i="21" l="1"/>
  <c r="T70" i="18"/>
  <c r="U42" i="18"/>
  <c r="N72" i="18"/>
  <c r="N70" i="18" s="1"/>
  <c r="U14" i="19"/>
  <c r="Z30" i="24"/>
  <c r="M30" i="24"/>
  <c r="N16" i="18"/>
  <c r="N14" i="18" s="1"/>
  <c r="G16" i="18"/>
  <c r="U16" i="18"/>
  <c r="U14" i="18" s="1"/>
  <c r="AB16" i="18"/>
  <c r="T14" i="18"/>
  <c r="G72" i="18"/>
  <c r="G70" i="18" s="1"/>
  <c r="G44" i="18"/>
  <c r="N43" i="18"/>
  <c r="N42" i="18" s="1"/>
  <c r="N14" i="19"/>
  <c r="AB14" i="19"/>
  <c r="G14" i="20"/>
  <c r="AB14" i="21"/>
  <c r="G23" i="22"/>
  <c r="Z22" i="24"/>
  <c r="AB14" i="18"/>
  <c r="AB72" i="18"/>
  <c r="AB70" i="18" s="1"/>
  <c r="D42" i="18"/>
  <c r="G14" i="19"/>
  <c r="G14" i="21"/>
  <c r="M22" i="24"/>
  <c r="AT30" i="24"/>
  <c r="Z14" i="24"/>
  <c r="AT22" i="24"/>
  <c r="AB14" i="22"/>
  <c r="U14" i="22"/>
  <c r="U23" i="22"/>
  <c r="G14" i="22"/>
  <c r="N14" i="21"/>
  <c r="AB14" i="20"/>
  <c r="U14" i="20"/>
  <c r="N14" i="20"/>
  <c r="P70" i="18"/>
  <c r="U71" i="18"/>
  <c r="U70" i="18" s="1"/>
  <c r="D14" i="18"/>
  <c r="O15" i="17"/>
  <c r="O16" i="17"/>
  <c r="O17" i="17"/>
  <c r="O18" i="17"/>
  <c r="O19" i="17"/>
  <c r="O20" i="17"/>
  <c r="O21" i="17"/>
  <c r="O22" i="17"/>
  <c r="D14" i="17"/>
  <c r="F14" i="17"/>
  <c r="H14" i="17"/>
  <c r="J14" i="17"/>
  <c r="L14" i="17"/>
  <c r="B14" i="17"/>
  <c r="B30" i="16"/>
  <c r="B22" i="16"/>
  <c r="B14" i="16"/>
  <c r="I15" i="14"/>
  <c r="L15" i="14" s="1"/>
  <c r="F16" i="14"/>
  <c r="I16" i="14" s="1"/>
  <c r="L16" i="14" s="1"/>
  <c r="D16" i="14"/>
  <c r="I14" i="14"/>
  <c r="L14" i="14" s="1"/>
  <c r="I20" i="14"/>
  <c r="L20" i="14" s="1"/>
  <c r="I21" i="14"/>
  <c r="L21" i="14" s="1"/>
  <c r="I22" i="14"/>
  <c r="L22" i="14" s="1"/>
  <c r="I23" i="14"/>
  <c r="L23" i="14" s="1"/>
  <c r="I24" i="14"/>
  <c r="L24" i="14" s="1"/>
  <c r="I25" i="14"/>
  <c r="L25" i="14" s="1"/>
  <c r="I26" i="14"/>
  <c r="L26" i="14" s="1"/>
  <c r="I27" i="14"/>
  <c r="L27" i="14" s="1"/>
  <c r="I28" i="14"/>
  <c r="L28" i="14" s="1"/>
  <c r="I19" i="14"/>
  <c r="L19" i="14" s="1"/>
  <c r="B23" i="14"/>
  <c r="B16" i="14"/>
  <c r="I20" i="13"/>
  <c r="L20" i="13" s="1"/>
  <c r="I21" i="13"/>
  <c r="L21" i="13" s="1"/>
  <c r="I22" i="13"/>
  <c r="L22" i="13" s="1"/>
  <c r="I23" i="13"/>
  <c r="L23" i="13" s="1"/>
  <c r="I24" i="13"/>
  <c r="L24" i="13" s="1"/>
  <c r="I25" i="13"/>
  <c r="L25" i="13" s="1"/>
  <c r="I26" i="13"/>
  <c r="L26" i="13" s="1"/>
  <c r="I27" i="13"/>
  <c r="L27" i="13" s="1"/>
  <c r="I28" i="13"/>
  <c r="L28" i="13" s="1"/>
  <c r="I19" i="13"/>
  <c r="L19" i="13" s="1"/>
  <c r="B23" i="13"/>
  <c r="L17" i="13"/>
  <c r="I15" i="13"/>
  <c r="L15" i="13" s="1"/>
  <c r="I14" i="13"/>
  <c r="L14" i="13" s="1"/>
  <c r="F16" i="13"/>
  <c r="I16" i="13" s="1"/>
  <c r="L16" i="13" s="1"/>
  <c r="D16" i="13"/>
  <c r="B16" i="13"/>
  <c r="G34" i="10"/>
  <c r="G35" i="10"/>
  <c r="G36" i="10"/>
  <c r="G37" i="10"/>
  <c r="G38" i="10"/>
  <c r="G39" i="10"/>
  <c r="G40" i="10"/>
  <c r="G41" i="10"/>
  <c r="G42" i="10"/>
  <c r="G43" i="10"/>
  <c r="G44" i="10"/>
  <c r="G45" i="10"/>
  <c r="G46" i="10"/>
  <c r="G47" i="10"/>
  <c r="G48" i="10"/>
  <c r="G49" i="10"/>
  <c r="G50" i="10"/>
  <c r="G51" i="10"/>
  <c r="G52" i="10"/>
  <c r="G53" i="10"/>
  <c r="G54" i="10"/>
  <c r="G55" i="10"/>
  <c r="G56" i="10"/>
  <c r="G57" i="10"/>
  <c r="G58" i="10"/>
  <c r="G59" i="10"/>
  <c r="G60" i="10"/>
  <c r="G61" i="10"/>
  <c r="G62" i="10"/>
  <c r="G63" i="10"/>
  <c r="G64" i="10"/>
  <c r="G65" i="10"/>
  <c r="G66" i="10"/>
  <c r="G67" i="10"/>
  <c r="G68" i="10"/>
  <c r="G70" i="10"/>
  <c r="G71" i="10"/>
  <c r="G72" i="10"/>
  <c r="G73" i="10"/>
  <c r="G74" i="10"/>
  <c r="G75" i="10"/>
  <c r="G76" i="10"/>
  <c r="G77" i="10"/>
  <c r="G78" i="10"/>
  <c r="G80" i="10"/>
  <c r="G33" i="10"/>
  <c r="D26" i="10"/>
  <c r="F26" i="10"/>
  <c r="B26" i="10"/>
  <c r="G23" i="10"/>
  <c r="G24" i="10"/>
  <c r="G25" i="10"/>
  <c r="G27" i="10"/>
  <c r="G28" i="10"/>
  <c r="G29" i="10"/>
  <c r="G30" i="10"/>
  <c r="G31" i="10"/>
  <c r="G22" i="10"/>
  <c r="G16" i="10"/>
  <c r="H17" i="12"/>
  <c r="H18" i="12"/>
  <c r="H19" i="12"/>
  <c r="H20" i="12"/>
  <c r="H21" i="12"/>
  <c r="H22" i="12"/>
  <c r="H23" i="12"/>
  <c r="H25" i="12"/>
  <c r="H26" i="12"/>
  <c r="H27" i="12"/>
  <c r="H28" i="12"/>
  <c r="H29" i="12"/>
  <c r="H30" i="12"/>
  <c r="H31" i="12"/>
  <c r="H32" i="12"/>
  <c r="H33" i="12"/>
  <c r="H34" i="12"/>
  <c r="H35" i="12"/>
  <c r="H36" i="12"/>
  <c r="H38" i="12"/>
  <c r="H39" i="12"/>
  <c r="H40" i="12"/>
  <c r="H41" i="12"/>
  <c r="H42" i="12"/>
  <c r="H43" i="12"/>
  <c r="H45" i="12"/>
  <c r="H46" i="12"/>
  <c r="H47" i="12"/>
  <c r="H48" i="12"/>
  <c r="H49" i="12"/>
  <c r="H50" i="12"/>
  <c r="H52" i="12"/>
  <c r="H53" i="12"/>
  <c r="H54" i="12"/>
  <c r="H55" i="12"/>
  <c r="H56" i="12"/>
  <c r="H57" i="12"/>
  <c r="H58" i="12"/>
  <c r="H59" i="12"/>
  <c r="H60" i="12"/>
  <c r="H61" i="12"/>
  <c r="H63" i="12"/>
  <c r="H64" i="12"/>
  <c r="H65" i="12"/>
  <c r="H66" i="12"/>
  <c r="H67" i="12"/>
  <c r="H68" i="12"/>
  <c r="H69" i="12"/>
  <c r="H16" i="12"/>
  <c r="E14" i="12"/>
  <c r="G14" i="12"/>
  <c r="C14" i="12"/>
  <c r="I16" i="11"/>
  <c r="L16" i="11" s="1"/>
  <c r="I17" i="11"/>
  <c r="L17" i="11" s="1"/>
  <c r="I18" i="11"/>
  <c r="L18" i="11" s="1"/>
  <c r="I20" i="11"/>
  <c r="L20" i="11" s="1"/>
  <c r="I15" i="11"/>
  <c r="L15" i="11" s="1"/>
  <c r="F21" i="11"/>
  <c r="I21" i="11" s="1"/>
  <c r="L21" i="11" s="1"/>
  <c r="D21" i="11"/>
  <c r="B21" i="11"/>
  <c r="G15" i="10"/>
  <c r="G17" i="10"/>
  <c r="G18" i="10"/>
  <c r="G19" i="10"/>
  <c r="G14" i="10"/>
  <c r="G13" i="10" s="1"/>
  <c r="H17" i="9"/>
  <c r="H18" i="9"/>
  <c r="H19" i="9"/>
  <c r="H20" i="9"/>
  <c r="H21" i="9"/>
  <c r="H22" i="9"/>
  <c r="H23" i="9"/>
  <c r="H25" i="9"/>
  <c r="H26" i="9"/>
  <c r="H27" i="9"/>
  <c r="H28" i="9"/>
  <c r="H29" i="9"/>
  <c r="H30" i="9"/>
  <c r="H31" i="9"/>
  <c r="H32" i="9"/>
  <c r="H33" i="9"/>
  <c r="H34" i="9"/>
  <c r="H35" i="9"/>
  <c r="H36" i="9"/>
  <c r="H38" i="9"/>
  <c r="H39" i="9"/>
  <c r="H40" i="9"/>
  <c r="H41" i="9"/>
  <c r="H42" i="9"/>
  <c r="H43" i="9"/>
  <c r="H45" i="9"/>
  <c r="H46" i="9"/>
  <c r="H47" i="9"/>
  <c r="H48" i="9"/>
  <c r="H49" i="9"/>
  <c r="H50" i="9"/>
  <c r="H52" i="9"/>
  <c r="H53" i="9"/>
  <c r="H54" i="9"/>
  <c r="H55" i="9"/>
  <c r="H56" i="9"/>
  <c r="H57" i="9"/>
  <c r="H58" i="9"/>
  <c r="H59" i="9"/>
  <c r="H60" i="9"/>
  <c r="H61" i="9"/>
  <c r="H63" i="9"/>
  <c r="H64" i="9"/>
  <c r="H65" i="9"/>
  <c r="H66" i="9"/>
  <c r="H67" i="9"/>
  <c r="H68" i="9"/>
  <c r="H69" i="9"/>
  <c r="H16" i="9"/>
  <c r="E14" i="9"/>
  <c r="G14" i="9"/>
  <c r="C14" i="9"/>
  <c r="I16" i="8"/>
  <c r="L16" i="8" s="1"/>
  <c r="I17" i="8"/>
  <c r="L17" i="8" s="1"/>
  <c r="I18" i="8"/>
  <c r="L18" i="8" s="1"/>
  <c r="I19" i="8"/>
  <c r="L19" i="8" s="1"/>
  <c r="I20" i="8"/>
  <c r="L20" i="8" s="1"/>
  <c r="I15" i="8"/>
  <c r="L15" i="8" s="1"/>
  <c r="C21" i="8"/>
  <c r="D21" i="8"/>
  <c r="F21" i="8"/>
  <c r="H21" i="8"/>
  <c r="J21" i="8"/>
  <c r="K21" i="8"/>
  <c r="B21" i="8"/>
  <c r="G20" i="7"/>
  <c r="G21" i="7"/>
  <c r="G22" i="7"/>
  <c r="G16" i="7"/>
  <c r="G17" i="7"/>
  <c r="G19" i="7"/>
  <c r="G15" i="7"/>
  <c r="D13" i="7"/>
  <c r="G13" i="7" s="1"/>
  <c r="B13" i="7"/>
  <c r="I15" i="6"/>
  <c r="L15" i="6" s="1"/>
  <c r="U17" i="5"/>
  <c r="U18" i="5"/>
  <c r="U16" i="5"/>
  <c r="R19" i="5"/>
  <c r="P19" i="5"/>
  <c r="U19" i="5" s="1"/>
  <c r="N17" i="5"/>
  <c r="N18" i="5"/>
  <c r="N16" i="5"/>
  <c r="K19" i="5"/>
  <c r="I19" i="5"/>
  <c r="N19" i="5" s="1"/>
  <c r="G17" i="5"/>
  <c r="G18" i="5"/>
  <c r="G16" i="5"/>
  <c r="D19" i="5"/>
  <c r="G19" i="5" s="1"/>
  <c r="B19" i="5"/>
  <c r="G18" i="4"/>
  <c r="G15" i="4"/>
  <c r="G16" i="4"/>
  <c r="G17" i="4"/>
  <c r="G14" i="4"/>
  <c r="G13" i="4"/>
  <c r="D19" i="4"/>
  <c r="B19" i="4"/>
  <c r="G19" i="4" s="1"/>
  <c r="H14" i="12" l="1"/>
  <c r="O14" i="17"/>
  <c r="G26" i="10"/>
  <c r="H14" i="9"/>
  <c r="I21" i="8"/>
  <c r="L21" i="8" s="1"/>
  <c r="A16" i="35"/>
  <c r="A15" i="35"/>
  <c r="C69" i="1"/>
  <c r="C68" i="1"/>
  <c r="C50" i="1"/>
  <c r="C36" i="1"/>
  <c r="C51" i="1"/>
  <c r="A14" i="50"/>
  <c r="A14" i="34"/>
  <c r="A14" i="33"/>
  <c r="B13" i="51"/>
  <c r="G14" i="36"/>
  <c r="F14" i="36"/>
  <c r="D14" i="36"/>
  <c r="B14" i="36"/>
  <c r="B13" i="36"/>
  <c r="B13" i="35"/>
  <c r="G14" i="34"/>
  <c r="F14" i="34"/>
  <c r="D14" i="34"/>
  <c r="B14" i="34"/>
  <c r="B13" i="34"/>
  <c r="B11" i="50"/>
  <c r="G14" i="33"/>
  <c r="F14" i="33"/>
  <c r="D14" i="33"/>
  <c r="B14" i="33"/>
  <c r="C59" i="1"/>
  <c r="C62" i="1"/>
  <c r="C49" i="1"/>
  <c r="C47" i="1"/>
  <c r="C46" i="1"/>
  <c r="C44" i="1"/>
  <c r="C21" i="1"/>
  <c r="C56" i="1"/>
  <c r="C22" i="1"/>
  <c r="C13" i="12"/>
  <c r="B13" i="33"/>
  <c r="C48" i="1"/>
  <c r="A15" i="21"/>
  <c r="A14" i="15"/>
  <c r="B13" i="13"/>
  <c r="C13" i="9"/>
  <c r="B14" i="8"/>
  <c r="B14" i="6"/>
  <c r="B13" i="15"/>
  <c r="A15" i="14"/>
  <c r="B13" i="14"/>
  <c r="A15" i="13"/>
  <c r="B14" i="11"/>
  <c r="A17" i="10"/>
  <c r="A16" i="10"/>
  <c r="A14" i="10"/>
  <c r="A18" i="7"/>
  <c r="A14" i="7"/>
  <c r="I12" i="5"/>
  <c r="B12" i="5"/>
  <c r="C65" i="1"/>
  <c r="C64" i="1"/>
  <c r="C61" i="1"/>
  <c r="C60" i="1"/>
  <c r="C55" i="1"/>
  <c r="C54" i="1"/>
  <c r="C53" i="1"/>
  <c r="C45" i="1"/>
  <c r="C43" i="1"/>
  <c r="C42" i="1"/>
  <c r="C41" i="1"/>
  <c r="C40" i="1"/>
  <c r="C39" i="1"/>
  <c r="C35" i="1"/>
  <c r="C34" i="1"/>
  <c r="C33" i="1"/>
  <c r="C32" i="1"/>
  <c r="C31" i="1"/>
  <c r="C28" i="1"/>
  <c r="C27" i="1"/>
  <c r="C26" i="1"/>
  <c r="C25" i="1"/>
  <c r="C24" i="1"/>
  <c r="C23" i="1"/>
  <c r="C20" i="1"/>
  <c r="N14" i="22" l="1"/>
  <c r="N23" i="22"/>
  <c r="AO14" i="24" l="1"/>
  <c r="AT17" i="24"/>
  <c r="AT14" i="24"/>
</calcChain>
</file>

<file path=xl/sharedStrings.xml><?xml version="1.0" encoding="utf-8"?>
<sst xmlns="http://schemas.openxmlformats.org/spreadsheetml/2006/main" count="2767" uniqueCount="1081">
  <si>
    <t>MENU: List of tables</t>
  </si>
  <si>
    <t>Metadata and country specificities</t>
  </si>
  <si>
    <t>1-  Personal characteristics</t>
  </si>
  <si>
    <t>2-  Education characteristics</t>
  </si>
  <si>
    <t>3-  Employment situations and perceptions</t>
  </si>
  <si>
    <t>4-  International mobility: inward and outward</t>
  </si>
  <si>
    <t>Back to menu</t>
  </si>
  <si>
    <t>Go to country metadata</t>
  </si>
  <si>
    <t>To fill-in the output tables</t>
  </si>
  <si>
    <t>*</t>
  </si>
  <si>
    <t>Go to explanatory note</t>
  </si>
  <si>
    <t>Preliminary Table. Metadata and country specificities</t>
  </si>
  <si>
    <t>Reporting country:</t>
  </si>
  <si>
    <t>Russian Federation</t>
  </si>
  <si>
    <t>Time of data collection:</t>
  </si>
  <si>
    <t>Contact person(s) for CDH statistics:</t>
  </si>
  <si>
    <t>Institution</t>
  </si>
  <si>
    <t>Name</t>
  </si>
  <si>
    <t xml:space="preserve">Email </t>
  </si>
  <si>
    <t>PERSONAL CHARACTERISTICS</t>
  </si>
  <si>
    <t>Table P1. Doctorate Holders by Sex and Age class</t>
  </si>
  <si>
    <t>(Number of persons)</t>
  </si>
  <si>
    <t>Men</t>
  </si>
  <si>
    <t>Women</t>
  </si>
  <si>
    <t>Unknown</t>
  </si>
  <si>
    <t>TOTAL</t>
  </si>
  <si>
    <t>Less than 35 years old</t>
  </si>
  <si>
    <t>35-44 years old</t>
  </si>
  <si>
    <t>45-54 years old</t>
  </si>
  <si>
    <t>55-64 years old</t>
  </si>
  <si>
    <t>65-69 years old</t>
  </si>
  <si>
    <t>GRAND TOTAL</t>
  </si>
  <si>
    <t>Notes:</t>
  </si>
  <si>
    <t>Source(s) of data:</t>
  </si>
  <si>
    <t>Year of reference:</t>
  </si>
  <si>
    <t>of which</t>
  </si>
  <si>
    <t>of which:</t>
  </si>
  <si>
    <t>All foreign citizens</t>
  </si>
  <si>
    <t>EU foreign citizens*</t>
  </si>
  <si>
    <t>Citizens by birth</t>
  </si>
  <si>
    <t>Citizens by naturalisation</t>
  </si>
  <si>
    <t>Unknown type</t>
  </si>
  <si>
    <t>Total</t>
  </si>
  <si>
    <t>Permanent residents</t>
  </si>
  <si>
    <t>Non-permanent residents</t>
  </si>
  <si>
    <t>Unknown status</t>
  </si>
  <si>
    <t>Natives</t>
  </si>
  <si>
    <t>Foreign born</t>
  </si>
  <si>
    <t>* Requested for EU countries</t>
  </si>
  <si>
    <t xml:space="preserve"> </t>
  </si>
  <si>
    <t>Foreign citizens</t>
  </si>
  <si>
    <t>Citizens</t>
  </si>
  <si>
    <t>citizenship</t>
  </si>
  <si>
    <t>Grand Total Doctorate Holders</t>
  </si>
  <si>
    <r>
      <rPr>
        <i/>
        <sz val="8"/>
        <rFont val="Arial"/>
        <family val="2"/>
      </rPr>
      <t>of which</t>
    </r>
    <r>
      <rPr>
        <sz val="8"/>
        <rFont val="Arial"/>
        <family val="2"/>
      </rPr>
      <t>:
College, University and Higher Education teaching professionals (ISCO 231)</t>
    </r>
  </si>
  <si>
    <t>Table P3. Doctorate Holders by Sex and Country of Citizenship</t>
  </si>
  <si>
    <t>- Citizens by birth</t>
  </si>
  <si>
    <t>- Citizens by naturalisation</t>
  </si>
  <si>
    <t>- Unknown type of citizenship</t>
  </si>
  <si>
    <t>- Permanent residents</t>
  </si>
  <si>
    <t>- Non-permanent residents</t>
  </si>
  <si>
    <t>- Unknown residential status</t>
  </si>
  <si>
    <t>Unknown country of citizenship</t>
  </si>
  <si>
    <t>Region of citizenship:</t>
  </si>
  <si>
    <t>Total European Union</t>
  </si>
  <si>
    <t>Total OECD</t>
  </si>
  <si>
    <t>Total non OECD</t>
  </si>
  <si>
    <t>Total Africa</t>
  </si>
  <si>
    <t>Total America</t>
  </si>
  <si>
    <t>Total Central and South America</t>
  </si>
  <si>
    <t>Total Asia</t>
  </si>
  <si>
    <t>Total Europe</t>
  </si>
  <si>
    <t>Total Oceania</t>
  </si>
  <si>
    <t>Country of citizenship:</t>
  </si>
  <si>
    <t>Argentina</t>
  </si>
  <si>
    <t>Austria</t>
  </si>
  <si>
    <t>Australia</t>
  </si>
  <si>
    <t>Belgium</t>
  </si>
  <si>
    <t>Bulgaria</t>
  </si>
  <si>
    <t>Canada</t>
  </si>
  <si>
    <t>China</t>
  </si>
  <si>
    <t>Croatia</t>
  </si>
  <si>
    <t>Cyprus</t>
  </si>
  <si>
    <t>Czech Republic</t>
  </si>
  <si>
    <t>Denmark</t>
  </si>
  <si>
    <t>Estonia</t>
  </si>
  <si>
    <t>Finland</t>
  </si>
  <si>
    <t>Former Yugoslav Republic of Macedonia</t>
  </si>
  <si>
    <t>France</t>
  </si>
  <si>
    <t>Germany</t>
  </si>
  <si>
    <t>Greece</t>
  </si>
  <si>
    <t>Hungary</t>
  </si>
  <si>
    <t>Iceland</t>
  </si>
  <si>
    <t>India</t>
  </si>
  <si>
    <t>Ireland</t>
  </si>
  <si>
    <t>Italy</t>
  </si>
  <si>
    <t>Japan</t>
  </si>
  <si>
    <t>Korea</t>
  </si>
  <si>
    <t>Latvia</t>
  </si>
  <si>
    <t>Lithuania</t>
  </si>
  <si>
    <t>Luxembourg</t>
  </si>
  <si>
    <t>Malaysia</t>
  </si>
  <si>
    <t>Malta</t>
  </si>
  <si>
    <t>Mexico</t>
  </si>
  <si>
    <t>Netherlands</t>
  </si>
  <si>
    <t>Norway</t>
  </si>
  <si>
    <t>Poland</t>
  </si>
  <si>
    <t>Portugal</t>
  </si>
  <si>
    <t>Romania</t>
  </si>
  <si>
    <t>Slovenia</t>
  </si>
  <si>
    <t>Spain</t>
  </si>
  <si>
    <t>Sweden</t>
  </si>
  <si>
    <t>Switzerland</t>
  </si>
  <si>
    <t>Turkey</t>
  </si>
  <si>
    <t>Uganda</t>
  </si>
  <si>
    <t>Ukraine</t>
  </si>
  <si>
    <t>United Kingdom</t>
  </si>
  <si>
    <t>United States</t>
  </si>
  <si>
    <t xml:space="preserve"> If filling in individual country data poses confidentiality problems, please report observations to regional aggregate groupings only.</t>
  </si>
  <si>
    <t>Foreign</t>
  </si>
  <si>
    <t>citizens</t>
  </si>
  <si>
    <t>NATURAL SCIENCES</t>
  </si>
  <si>
    <t>1.1</t>
  </si>
  <si>
    <t xml:space="preserve">Mathematics </t>
  </si>
  <si>
    <t>1.2</t>
  </si>
  <si>
    <r>
      <t>Computer and information sciences</t>
    </r>
    <r>
      <rPr>
        <sz val="10"/>
        <rFont val="Arial"/>
        <family val="2"/>
      </rPr>
      <t xml:space="preserve"> </t>
    </r>
    <r>
      <rPr>
        <sz val="8"/>
        <rFont val="Arial"/>
        <family val="2"/>
      </rPr>
      <t>(excluding hardware development and social aspect)</t>
    </r>
  </si>
  <si>
    <t>1.3</t>
  </si>
  <si>
    <t xml:space="preserve">Physical sciences </t>
  </si>
  <si>
    <t>1.4</t>
  </si>
  <si>
    <t>Chemical sciences</t>
  </si>
  <si>
    <t>1.5</t>
  </si>
  <si>
    <t>Earth and environmental sciences</t>
  </si>
  <si>
    <t>1.6</t>
  </si>
  <si>
    <r>
      <t>Biological sciences</t>
    </r>
    <r>
      <rPr>
        <sz val="8"/>
        <rFont val="Arial"/>
        <family val="2"/>
      </rPr>
      <t xml:space="preserve"> (excluding medical and agricultural sciences)</t>
    </r>
  </si>
  <si>
    <t>Other natural sciences</t>
  </si>
  <si>
    <t>Unspecified natural sciences</t>
  </si>
  <si>
    <t>ENGINEERING AND TECHNOLOGY</t>
  </si>
  <si>
    <t>2.1</t>
  </si>
  <si>
    <t>Civil engineering</t>
  </si>
  <si>
    <t>2.2</t>
  </si>
  <si>
    <t>Electrical engineering, electronic engineering, information engineering</t>
  </si>
  <si>
    <t>2.3</t>
  </si>
  <si>
    <t>Mechanical engineering</t>
  </si>
  <si>
    <t>2.4</t>
  </si>
  <si>
    <t>Chemical engineering</t>
  </si>
  <si>
    <t>2.5</t>
  </si>
  <si>
    <t>Materials engineering</t>
  </si>
  <si>
    <t xml:space="preserve">2.6 </t>
  </si>
  <si>
    <t>Medical engineering</t>
  </si>
  <si>
    <t>2.7</t>
  </si>
  <si>
    <t>Environmental engineering</t>
  </si>
  <si>
    <t>2.8</t>
  </si>
  <si>
    <t>Environmental biotechnology</t>
  </si>
  <si>
    <t>2.9</t>
  </si>
  <si>
    <t>Industrial biotechnology</t>
  </si>
  <si>
    <t>Nanotechnology</t>
  </si>
  <si>
    <r>
      <t>Other engineering and technologies</t>
    </r>
    <r>
      <rPr>
        <sz val="8"/>
        <rFont val="Arial"/>
        <family val="2"/>
      </rPr>
      <t xml:space="preserve"> (food, beverages and other)</t>
    </r>
  </si>
  <si>
    <t>Unspecified engineering and technology</t>
  </si>
  <si>
    <t>MEDICAL AND HEALTH SCIENCES</t>
  </si>
  <si>
    <t>3.1</t>
  </si>
  <si>
    <t>Basic medicine</t>
  </si>
  <si>
    <t>3.2</t>
  </si>
  <si>
    <t>Clinical medicine</t>
  </si>
  <si>
    <t>3.3</t>
  </si>
  <si>
    <t>Health sciences</t>
  </si>
  <si>
    <t>Medical biotechnology</t>
  </si>
  <si>
    <r>
      <t>Other medical sciences</t>
    </r>
    <r>
      <rPr>
        <sz val="8"/>
        <rFont val="Arial"/>
        <family val="2"/>
      </rPr>
      <t xml:space="preserve"> (forensic and other medical sciences)</t>
    </r>
  </si>
  <si>
    <t>Unspecified medical and health sciences</t>
  </si>
  <si>
    <t>AGRICULTURAL SCIENCES</t>
  </si>
  <si>
    <t>4.1</t>
  </si>
  <si>
    <t>Agriculture, forestry and fisheries</t>
  </si>
  <si>
    <t>4.2</t>
  </si>
  <si>
    <t>Animal and dairy science</t>
  </si>
  <si>
    <t>Veterinary science</t>
  </si>
  <si>
    <t>Agricultural biotechnology</t>
  </si>
  <si>
    <t>Other agricultural sciences</t>
  </si>
  <si>
    <t>Unspecified agricultural sciences</t>
  </si>
  <si>
    <t>SOCIAL SCIENCES</t>
  </si>
  <si>
    <t>5.1</t>
  </si>
  <si>
    <t xml:space="preserve">Psychology </t>
  </si>
  <si>
    <t>5.2</t>
  </si>
  <si>
    <t>Economics and business</t>
  </si>
  <si>
    <t>5.3</t>
  </si>
  <si>
    <t>Educational sciences</t>
  </si>
  <si>
    <t>5.4</t>
  </si>
  <si>
    <t>Sociology</t>
  </si>
  <si>
    <t>5.5</t>
  </si>
  <si>
    <t>Law</t>
  </si>
  <si>
    <t>Political science</t>
  </si>
  <si>
    <t>Social and economic geography</t>
  </si>
  <si>
    <t>Media and communications</t>
  </si>
  <si>
    <t>Other social sciences</t>
  </si>
  <si>
    <t>Unspecified social sciences</t>
  </si>
  <si>
    <t>HUMANITIES</t>
  </si>
  <si>
    <t>6.1</t>
  </si>
  <si>
    <t>History and Archaeology</t>
  </si>
  <si>
    <t>6.2</t>
  </si>
  <si>
    <t>Languages and literature</t>
  </si>
  <si>
    <t>6.3</t>
  </si>
  <si>
    <t xml:space="preserve">Philosophy, ethics and religion </t>
  </si>
  <si>
    <t>6.4</t>
  </si>
  <si>
    <r>
      <t>Arts</t>
    </r>
    <r>
      <rPr>
        <sz val="8"/>
        <rFont val="Arial"/>
        <family val="2"/>
      </rPr>
      <t xml:space="preserve"> (arts, history of arts, performing arts, music)</t>
    </r>
  </si>
  <si>
    <t>6.5</t>
  </si>
  <si>
    <t>Other humanities</t>
  </si>
  <si>
    <t>Unspecified humanities</t>
  </si>
  <si>
    <t>UNSPECIFIED FIELD OF DOCTORATE DEGREE</t>
  </si>
  <si>
    <t>Source(s)</t>
  </si>
  <si>
    <t>Table P6. Doctorate Holders by Sex and Country of Birth</t>
  </si>
  <si>
    <t>- Unkown status of residence</t>
  </si>
  <si>
    <t>Unknown country of birth</t>
  </si>
  <si>
    <t>Region of birth:</t>
  </si>
  <si>
    <t>Country of birth:</t>
  </si>
  <si>
    <t>New Zealand</t>
  </si>
  <si>
    <t>Slovak Republic</t>
  </si>
  <si>
    <t>Foreign Born</t>
  </si>
  <si>
    <t>Born in</t>
  </si>
  <si>
    <t>place of birth</t>
  </si>
  <si>
    <t>Table P8. Doctorate Holders by Place of Birth and Field of Doctorate Degree</t>
  </si>
  <si>
    <t>born</t>
  </si>
  <si>
    <t>EDUCATION CHARACTERISTICS</t>
  </si>
  <si>
    <t>Doctorate degree received in a foreign country</t>
  </si>
  <si>
    <t>Unknown country of doctorate award</t>
  </si>
  <si>
    <t>Total North America (Canada, Mexico, United States)</t>
  </si>
  <si>
    <t>Place of doctoral degree award</t>
  </si>
  <si>
    <t>Place of prior education</t>
  </si>
  <si>
    <t>In another country</t>
  </si>
  <si>
    <t>Unknown place of doctorate award</t>
  </si>
  <si>
    <r>
      <t xml:space="preserve">    </t>
    </r>
    <r>
      <rPr>
        <i/>
        <sz val="10"/>
        <rFont val="Arial"/>
        <family val="2"/>
      </rPr>
      <t xml:space="preserve">of which: </t>
    </r>
    <r>
      <rPr>
        <sz val="10"/>
        <rFont val="Arial"/>
        <family val="2"/>
      </rPr>
      <t>in the same country as the doctorate</t>
    </r>
  </si>
  <si>
    <t>Unknown place of prior education</t>
  </si>
  <si>
    <t>(Number of persons, number of years, number of months)</t>
  </si>
  <si>
    <t>Number</t>
  </si>
  <si>
    <t>Average</t>
  </si>
  <si>
    <t>Median</t>
  </si>
  <si>
    <t>Natural sciences</t>
  </si>
  <si>
    <t>Engineering and technology</t>
  </si>
  <si>
    <t>Medical sciences</t>
  </si>
  <si>
    <t>Agricultural sciences</t>
  </si>
  <si>
    <t>Social sciences</t>
  </si>
  <si>
    <t>Humanities</t>
  </si>
  <si>
    <t>Unspecified field</t>
  </si>
  <si>
    <t>Field of Doctorate Degree</t>
  </si>
  <si>
    <t>Primary source of funding</t>
  </si>
  <si>
    <t>Teaching and/or research assistantship</t>
  </si>
  <si>
    <t>Other occupation</t>
  </si>
  <si>
    <t>Total number of respondents</t>
  </si>
  <si>
    <t>EMPLOYMENT SITUATIONS AND PERCEPTIONS</t>
  </si>
  <si>
    <t>Employed</t>
  </si>
  <si>
    <t>Unemployed</t>
  </si>
  <si>
    <t>Inactive</t>
  </si>
  <si>
    <t>Unspecified</t>
  </si>
  <si>
    <t>YEAR OF</t>
  </si>
  <si>
    <t>Situation in employment</t>
  </si>
  <si>
    <t>Type of contracts</t>
  </si>
  <si>
    <t>Working time</t>
  </si>
  <si>
    <t>employment</t>
  </si>
  <si>
    <t>DOCTORATE AWARD</t>
  </si>
  <si>
    <t>Unspecified situation</t>
  </si>
  <si>
    <t>Permanent contract</t>
  </si>
  <si>
    <t>Temporary contract</t>
  </si>
  <si>
    <t>Unspecified contract</t>
  </si>
  <si>
    <t>Full-time employment</t>
  </si>
  <si>
    <t>Part-time employment</t>
  </si>
  <si>
    <t>Unspecified working time</t>
  </si>
  <si>
    <t>status</t>
  </si>
  <si>
    <t>Unknown gender</t>
  </si>
  <si>
    <t>of data:</t>
  </si>
  <si>
    <t>Field of doctorate degree</t>
  </si>
  <si>
    <r>
      <rPr>
        <i/>
        <sz val="8"/>
        <rFont val="Arial"/>
        <family val="2"/>
      </rPr>
      <t>of which:</t>
    </r>
    <r>
      <rPr>
        <sz val="10"/>
        <rFont val="Arial"/>
        <family val="2"/>
      </rPr>
      <t xml:space="preserve">
   Natural sciences</t>
    </r>
  </si>
  <si>
    <t>Unknown field</t>
  </si>
  <si>
    <t>Table EMP2.2. Doctorate Holders by Employment Status and Age Class</t>
  </si>
  <si>
    <t>Age class</t>
  </si>
  <si>
    <r>
      <rPr>
        <i/>
        <sz val="8"/>
        <rFont val="Arial"/>
        <family val="2"/>
      </rPr>
      <t>of which:</t>
    </r>
    <r>
      <rPr>
        <sz val="10"/>
        <rFont val="Arial"/>
        <family val="2"/>
      </rPr>
      <t xml:space="preserve">
   Less than 35 years old</t>
    </r>
  </si>
  <si>
    <t>Unknown age class</t>
  </si>
  <si>
    <t>Foreign Citizens</t>
  </si>
  <si>
    <t>Unknown citizenship</t>
  </si>
  <si>
    <t>Primary Source of Funding</t>
  </si>
  <si>
    <t>Code</t>
  </si>
  <si>
    <t>Title</t>
  </si>
  <si>
    <t>PROFESSIONALS</t>
  </si>
  <si>
    <t xml:space="preserve">  Life science professionals</t>
  </si>
  <si>
    <t xml:space="preserve">  Nursing and midwifery professionals</t>
  </si>
  <si>
    <t>Teaching professionals</t>
  </si>
  <si>
    <t xml:space="preserve">  Other teaching professionals</t>
  </si>
  <si>
    <t>Unspecified professionals</t>
  </si>
  <si>
    <t>Other</t>
  </si>
  <si>
    <t>UNSPECIFIED OCCUPATIONS</t>
  </si>
  <si>
    <t>Employed as researcher</t>
  </si>
  <si>
    <t>Employed but not as researcher</t>
  </si>
  <si>
    <t>Sector of employment</t>
  </si>
  <si>
    <t>Business enterprise sector</t>
  </si>
  <si>
    <t>Government sector</t>
  </si>
  <si>
    <t xml:space="preserve">Higher education sector </t>
  </si>
  <si>
    <t>Private non-profit sector</t>
  </si>
  <si>
    <t>Postdocs</t>
  </si>
  <si>
    <r>
      <rPr>
        <i/>
        <sz val="9"/>
        <rFont val="Arial"/>
        <family val="2"/>
      </rPr>
      <t xml:space="preserve">of which: </t>
    </r>
    <r>
      <rPr>
        <b/>
        <sz val="10"/>
        <rFont val="Arial"/>
        <family val="2"/>
      </rPr>
      <t xml:space="preserve">
   Men</t>
    </r>
  </si>
  <si>
    <r>
      <rPr>
        <i/>
        <sz val="9"/>
        <rFont val="Arial"/>
        <family val="2"/>
      </rPr>
      <t xml:space="preserve">of which: </t>
    </r>
    <r>
      <rPr>
        <b/>
        <sz val="10"/>
        <rFont val="Arial"/>
        <family val="2"/>
      </rPr>
      <t xml:space="preserve">
   Women</t>
    </r>
  </si>
  <si>
    <r>
      <rPr>
        <i/>
        <sz val="9"/>
        <color indexed="23"/>
        <rFont val="Arial"/>
        <family val="2"/>
      </rPr>
      <t xml:space="preserve">of which: </t>
    </r>
    <r>
      <rPr>
        <b/>
        <sz val="10"/>
        <color indexed="23"/>
        <rFont val="Arial"/>
        <family val="2"/>
      </rPr>
      <t xml:space="preserve">
   Unspecified gender</t>
    </r>
  </si>
  <si>
    <t>(Thousand of national currency)</t>
  </si>
  <si>
    <t>Less than 1 year</t>
  </si>
  <si>
    <t>1 to less than 2 years</t>
  </si>
  <si>
    <t>5 to less than 10 years</t>
  </si>
  <si>
    <t>Unknown length of stay</t>
  </si>
  <si>
    <t>Job relation to the doctoral degree</t>
  </si>
  <si>
    <t>Related</t>
  </si>
  <si>
    <t>Partly related</t>
  </si>
  <si>
    <t>Not related</t>
  </si>
  <si>
    <t>Total years from 1990</t>
  </si>
  <si>
    <t>Unknown year</t>
  </si>
  <si>
    <t>Table PERC2.1.  Employed Doctorate Holders: Satisfaction with their Employment Situation by Sex and Criteria of Satisfaction</t>
  </si>
  <si>
    <t>Very satisfied</t>
  </si>
  <si>
    <t>Somewhat satisfied</t>
  </si>
  <si>
    <t>Somewhat dissatisfied</t>
  </si>
  <si>
    <t>Very dissatisfied</t>
  </si>
  <si>
    <t>Salary</t>
  </si>
  <si>
    <t>Benefits</t>
  </si>
  <si>
    <t>Job security</t>
  </si>
  <si>
    <t>Working conditions</t>
  </si>
  <si>
    <t>Opportunities for advancement</t>
  </si>
  <si>
    <t>Intellectual challenge</t>
  </si>
  <si>
    <t>Level of responsibility</t>
  </si>
  <si>
    <t>Degree of independence</t>
  </si>
  <si>
    <t>Contribution to society</t>
  </si>
  <si>
    <t>Social status</t>
  </si>
  <si>
    <t>INTERNATIONAL MOBILITY: INWARD</t>
  </si>
  <si>
    <t>Previous region of residence:</t>
  </si>
  <si>
    <t>Previous country of residence:</t>
  </si>
  <si>
    <t>Unknown country of previous residence</t>
  </si>
  <si>
    <t>(Multiple answers possible)</t>
  </si>
  <si>
    <t>Completion of doctorate</t>
  </si>
  <si>
    <t>End of postdoc or job contract</t>
  </si>
  <si>
    <r>
      <t>Other job related or economic factors</t>
    </r>
    <r>
      <rPr>
        <vertAlign val="superscript"/>
        <sz val="10"/>
        <rFont val="Arial"/>
        <family val="2"/>
      </rPr>
      <t>1</t>
    </r>
  </si>
  <si>
    <r>
      <t>Academic factors</t>
    </r>
    <r>
      <rPr>
        <vertAlign val="superscript"/>
        <sz val="10"/>
        <rFont val="Arial"/>
        <family val="2"/>
      </rPr>
      <t>2</t>
    </r>
  </si>
  <si>
    <t>Family or personal reasons</t>
  </si>
  <si>
    <r>
      <t>Political or other reason</t>
    </r>
    <r>
      <rPr>
        <vertAlign val="superscript"/>
        <sz val="10"/>
        <rFont val="Arial"/>
        <family val="2"/>
      </rPr>
      <t>3</t>
    </r>
  </si>
  <si>
    <t>1. Other job related factors: sent by employer, job or postdoc offer, better paid job or postdoc, job search, guarantee or ease to find job;</t>
  </si>
  <si>
    <t>2. Academic factors: better access to publishing, development or continuity of thesis work, work in a specific area not existent in the country, possibility of creation of own research team or new research area.</t>
  </si>
  <si>
    <t>3. Includes refugees, end of residence permit or visa.</t>
  </si>
  <si>
    <t>INTERNATIONAL MOBILITY: OUTWARD</t>
  </si>
  <si>
    <t xml:space="preserve">Citizens of </t>
  </si>
  <si>
    <t>Intentions not specified</t>
  </si>
  <si>
    <t>Intended region of destination:</t>
  </si>
  <si>
    <t>Intended country of destination:</t>
  </si>
  <si>
    <t>Unknown country of intended destination</t>
  </si>
  <si>
    <t>Unspecified reasons</t>
  </si>
  <si>
    <t>CntryName</t>
  </si>
  <si>
    <t>RCntryName</t>
  </si>
  <si>
    <t>Aruba</t>
  </si>
  <si>
    <t>Afghanistan</t>
  </si>
  <si>
    <t>Angola</t>
  </si>
  <si>
    <t>Anguilla</t>
  </si>
  <si>
    <t>Åland Islands</t>
  </si>
  <si>
    <t>Brazil</t>
  </si>
  <si>
    <t>Albania</t>
  </si>
  <si>
    <t>Andorra</t>
  </si>
  <si>
    <t>Netherlands Antilles</t>
  </si>
  <si>
    <t>United Arab Emirates</t>
  </si>
  <si>
    <t>Armenia</t>
  </si>
  <si>
    <t>American Samoa</t>
  </si>
  <si>
    <t>Antigua and Barbuda</t>
  </si>
  <si>
    <t>Azerbaijan</t>
  </si>
  <si>
    <t>Burundi</t>
  </si>
  <si>
    <t>Benin</t>
  </si>
  <si>
    <t>Burkina Faso</t>
  </si>
  <si>
    <t>Bangladesh</t>
  </si>
  <si>
    <t>Israel</t>
  </si>
  <si>
    <t>Bahrain</t>
  </si>
  <si>
    <t>Bahamas</t>
  </si>
  <si>
    <t>Bosnia and Herzegovina</t>
  </si>
  <si>
    <t>Saint-Barthélemy</t>
  </si>
  <si>
    <t>Belarus</t>
  </si>
  <si>
    <t>Belize</t>
  </si>
  <si>
    <t>Bermuda</t>
  </si>
  <si>
    <t>Bolivia</t>
  </si>
  <si>
    <t>Barbados</t>
  </si>
  <si>
    <t>Brunei Darussalam</t>
  </si>
  <si>
    <t>Bhutan</t>
  </si>
  <si>
    <t>Botswana</t>
  </si>
  <si>
    <t>Central African Republic</t>
  </si>
  <si>
    <t>South Africa</t>
  </si>
  <si>
    <t>Chile</t>
  </si>
  <si>
    <t>Chinese Taipei</t>
  </si>
  <si>
    <t>Côte d'Ivoire</t>
  </si>
  <si>
    <t>Cameroon</t>
  </si>
  <si>
    <t>Democratic Republic of the Congo</t>
  </si>
  <si>
    <t>Congo</t>
  </si>
  <si>
    <t>Cook Islands</t>
  </si>
  <si>
    <t>Colombia</t>
  </si>
  <si>
    <t>Comoros</t>
  </si>
  <si>
    <t>Cape Verde</t>
  </si>
  <si>
    <t>Costa Rica</t>
  </si>
  <si>
    <t>Cuba</t>
  </si>
  <si>
    <t>Cayman Islands</t>
  </si>
  <si>
    <t>Czechoslovakia (ex)</t>
  </si>
  <si>
    <t>Djibouti</t>
  </si>
  <si>
    <t>Dominica</t>
  </si>
  <si>
    <t>Dominican Republic</t>
  </si>
  <si>
    <t>Algeria</t>
  </si>
  <si>
    <t>Ecuador</t>
  </si>
  <si>
    <t>Egypt</t>
  </si>
  <si>
    <t>Eritrea</t>
  </si>
  <si>
    <t>Western Sahara</t>
  </si>
  <si>
    <t>Ethiopia</t>
  </si>
  <si>
    <t>Fiji</t>
  </si>
  <si>
    <t>Falkland Islands (Malvinas)</t>
  </si>
  <si>
    <t>Faeroe Islands</t>
  </si>
  <si>
    <t>Micronesia, Federated States of</t>
  </si>
  <si>
    <t>Gabon</t>
  </si>
  <si>
    <t>United Kingdom of Great Britain and Northern Ireland</t>
  </si>
  <si>
    <t>Georgia</t>
  </si>
  <si>
    <t>Guernsey</t>
  </si>
  <si>
    <t>Ghana</t>
  </si>
  <si>
    <t>Gibraltar</t>
  </si>
  <si>
    <t>Guinea</t>
  </si>
  <si>
    <t>Guadeloupe</t>
  </si>
  <si>
    <t>Gambia</t>
  </si>
  <si>
    <t>Guinea-Bissau</t>
  </si>
  <si>
    <t>Equatorial Guinea</t>
  </si>
  <si>
    <t>Grenada</t>
  </si>
  <si>
    <t>Greenland</t>
  </si>
  <si>
    <t>Guatemala</t>
  </si>
  <si>
    <t>French Guiana</t>
  </si>
  <si>
    <t>Guam</t>
  </si>
  <si>
    <t>Guyana</t>
  </si>
  <si>
    <t>Hong Kong Special Administrative Region of China</t>
  </si>
  <si>
    <t>Honduras</t>
  </si>
  <si>
    <t>Haiti</t>
  </si>
  <si>
    <t>Indonesia</t>
  </si>
  <si>
    <t>Isle of Man</t>
  </si>
  <si>
    <t>Iran, Islamic Republic of</t>
  </si>
  <si>
    <t>Iraq</t>
  </si>
  <si>
    <t>Jamaica</t>
  </si>
  <si>
    <t>Jersey</t>
  </si>
  <si>
    <t>Jordan</t>
  </si>
  <si>
    <t>Kazakhstan</t>
  </si>
  <si>
    <t>Kenya</t>
  </si>
  <si>
    <t>Kyrgyzstan</t>
  </si>
  <si>
    <t>Cambodia</t>
  </si>
  <si>
    <t>Kiribati</t>
  </si>
  <si>
    <t>Saint Kitts and Nevis</t>
  </si>
  <si>
    <t>Korea, Republic of</t>
  </si>
  <si>
    <t>Kuwait</t>
  </si>
  <si>
    <t>Lao People's Democratic Republic</t>
  </si>
  <si>
    <t>Lebanon</t>
  </si>
  <si>
    <t>Liberia</t>
  </si>
  <si>
    <t>Libyan Arab Jamahiriya</t>
  </si>
  <si>
    <t>Saint Lucia</t>
  </si>
  <si>
    <t>Liechtenstein</t>
  </si>
  <si>
    <t>Sri Lanka</t>
  </si>
  <si>
    <t>Lesotho</t>
  </si>
  <si>
    <t>Macao Special Administrative Region of China</t>
  </si>
  <si>
    <t>Saint-Martin (French part)</t>
  </si>
  <si>
    <t>Morocco</t>
  </si>
  <si>
    <t>Monaco</t>
  </si>
  <si>
    <t>Moldova</t>
  </si>
  <si>
    <t>Madagascar</t>
  </si>
  <si>
    <t>Maldives</t>
  </si>
  <si>
    <t>Marshall Islands</t>
  </si>
  <si>
    <t>The former Yugoslav Republic of Macedonia</t>
  </si>
  <si>
    <t>Yugoslavia (ex)</t>
  </si>
  <si>
    <t>Mali</t>
  </si>
  <si>
    <t>Myanmar</t>
  </si>
  <si>
    <t>Montenegro</t>
  </si>
  <si>
    <t>Mongolia</t>
  </si>
  <si>
    <t>Northern Mariana Islands</t>
  </si>
  <si>
    <t>Mozambique</t>
  </si>
  <si>
    <t>Mauritania</t>
  </si>
  <si>
    <t>Montserrat</t>
  </si>
  <si>
    <t>Martinique</t>
  </si>
  <si>
    <t>Mauritius</t>
  </si>
  <si>
    <t>Malawi</t>
  </si>
  <si>
    <t>Mayotte</t>
  </si>
  <si>
    <t>Namibia</t>
  </si>
  <si>
    <t>New Caledonia</t>
  </si>
  <si>
    <t>Niger</t>
  </si>
  <si>
    <t>Norfolk Island</t>
  </si>
  <si>
    <t>Nigeria</t>
  </si>
  <si>
    <t>Nicaragua</t>
  </si>
  <si>
    <t>Niue</t>
  </si>
  <si>
    <t>Nepal</t>
  </si>
  <si>
    <t>Nauru</t>
  </si>
  <si>
    <t>Oman</t>
  </si>
  <si>
    <t>Pakistan</t>
  </si>
  <si>
    <t>Panama</t>
  </si>
  <si>
    <t>Pitcairn</t>
  </si>
  <si>
    <t>Peru</t>
  </si>
  <si>
    <t>Philippines</t>
  </si>
  <si>
    <t>Palau</t>
  </si>
  <si>
    <t>Papua New Guinea</t>
  </si>
  <si>
    <t>Puerto Rico</t>
  </si>
  <si>
    <t>Democratic People's Republic of Korea</t>
  </si>
  <si>
    <t>Paraguay</t>
  </si>
  <si>
    <t>Occupied Palestinian Territory</t>
  </si>
  <si>
    <t>French Polynesia</t>
  </si>
  <si>
    <t>Qatar</t>
  </si>
  <si>
    <t>Réunion</t>
  </si>
  <si>
    <t>Soviet Union (ex)</t>
  </si>
  <si>
    <t>Rwanda</t>
  </si>
  <si>
    <t>Saudi Arabia</t>
  </si>
  <si>
    <t>Sudan</t>
  </si>
  <si>
    <t>Senegal</t>
  </si>
  <si>
    <t>Singapore</t>
  </si>
  <si>
    <t>Saint Helena</t>
  </si>
  <si>
    <t>Svalbard and Jan Mayen Islands</t>
  </si>
  <si>
    <t>Solomon Islands</t>
  </si>
  <si>
    <t>Sierra Leone</t>
  </si>
  <si>
    <t>El Salvador</t>
  </si>
  <si>
    <t>San Marino</t>
  </si>
  <si>
    <t>Somalia</t>
  </si>
  <si>
    <t>Saint Pierre and Miquelon</t>
  </si>
  <si>
    <t>Serbia</t>
  </si>
  <si>
    <t>Sao Tome and Principe</t>
  </si>
  <si>
    <t>Suriname</t>
  </si>
  <si>
    <t>Slovakia</t>
  </si>
  <si>
    <t>Swaziland</t>
  </si>
  <si>
    <t>Seychelles</t>
  </si>
  <si>
    <t>Syrian Arab Republic</t>
  </si>
  <si>
    <t>Turks and Caicos Islands</t>
  </si>
  <si>
    <t>Chad</t>
  </si>
  <si>
    <t>Togo</t>
  </si>
  <si>
    <t>Thailand</t>
  </si>
  <si>
    <t>Tajikistan</t>
  </si>
  <si>
    <t>Tokelau</t>
  </si>
  <si>
    <t>Turkmenistan</t>
  </si>
  <si>
    <t>Timor-Leste</t>
  </si>
  <si>
    <t>Tonga</t>
  </si>
  <si>
    <t>Trinidad and Tobago</t>
  </si>
  <si>
    <t>Tunisia</t>
  </si>
  <si>
    <t>Tuvalu</t>
  </si>
  <si>
    <t>United Republic of Tanzania</t>
  </si>
  <si>
    <t>Uruguay</t>
  </si>
  <si>
    <t>United States of America</t>
  </si>
  <si>
    <t>Uzbekistan</t>
  </si>
  <si>
    <t>Holy See</t>
  </si>
  <si>
    <t>Saint Vincent and the Grenadines</t>
  </si>
  <si>
    <t>Venezuela (Bolivarian Republic of)</t>
  </si>
  <si>
    <t>British Virgin Islands</t>
  </si>
  <si>
    <t>United States Virgin Islands</t>
  </si>
  <si>
    <t>Viet Nam</t>
  </si>
  <si>
    <t>Vanuatu</t>
  </si>
  <si>
    <t>Wallis and Futuna Islands</t>
  </si>
  <si>
    <t>Samoa</t>
  </si>
  <si>
    <t>Yemen</t>
  </si>
  <si>
    <t>Zambia</t>
  </si>
  <si>
    <t>Zimbabwe</t>
  </si>
  <si>
    <t>Channel Islands</t>
  </si>
  <si>
    <t>General information about the data collection exercice</t>
  </si>
  <si>
    <t>Data collection method(s):</t>
  </si>
  <si>
    <t>(if necessary, please specify)</t>
  </si>
  <si>
    <t>Population coverage</t>
  </si>
  <si>
    <r>
      <t>The target population has been defined as '</t>
    </r>
    <r>
      <rPr>
        <i/>
        <sz val="8"/>
        <rFont val="Arial"/>
        <family val="2"/>
      </rPr>
      <t>resident (permanent or non-permanent) of the reporting country that have obtained a degree at ISCED 1997 level 6 (whatever the place in the world),</t>
    </r>
  </si>
  <si>
    <r>
      <rPr>
        <i/>
        <sz val="8"/>
        <rFont val="Arial"/>
        <family val="2"/>
      </rPr>
      <t>and that are below 70 years and economically active or not</t>
    </r>
    <r>
      <rPr>
        <sz val="8"/>
        <rFont val="Arial"/>
        <family val="2"/>
      </rPr>
      <t xml:space="preserve">'.
</t>
    </r>
  </si>
  <si>
    <t>Education level:</t>
  </si>
  <si>
    <t>(if no, please specify)</t>
  </si>
  <si>
    <t>(if yes, please specify)</t>
  </si>
  <si>
    <t>Is the population of doctorate holders limited to …</t>
  </si>
  <si>
    <t>- some years of doctorate award?</t>
  </si>
  <si>
    <t>- some institutions of doctorate award?</t>
  </si>
  <si>
    <t>- some geographical places of doctorate award?</t>
  </si>
  <si>
    <t>Fields of study:</t>
  </si>
  <si>
    <t>- Are some fields of study excluded?</t>
  </si>
  <si>
    <t>Age of doctorate holders:</t>
  </si>
  <si>
    <t>- Is the population reviewed below 70 years old?</t>
  </si>
  <si>
    <t>Citizenship coverage:</t>
  </si>
  <si>
    <t>Geographical coverage:</t>
  </si>
  <si>
    <t>Employment situation:</t>
  </si>
  <si>
    <t>- any employment status? (employed, active,…)</t>
  </si>
  <si>
    <t>- some sectors of employment?</t>
  </si>
  <si>
    <t>- some firm's size?</t>
  </si>
  <si>
    <t>- some type of contracts?</t>
  </si>
  <si>
    <t>- any other limitation regarding labour status?</t>
  </si>
  <si>
    <t>Others particular exclusions/inclusions:</t>
  </si>
  <si>
    <t>Department</t>
  </si>
  <si>
    <t>of birth</t>
  </si>
  <si>
    <t>place</t>
  </si>
  <si>
    <t>65-69 years old*</t>
  </si>
  <si>
    <t>(*) If 70-year-old and over doctorate holders are included in the [65-69] age class, please specify the case in the notes below.</t>
  </si>
  <si>
    <t>When data are not available, use corresponding "Unknown/Unspecified" category.</t>
  </si>
  <si>
    <t>EDU1</t>
  </si>
  <si>
    <t>EDU2</t>
  </si>
  <si>
    <t>EDU3</t>
  </si>
  <si>
    <t>EDU4</t>
  </si>
  <si>
    <t>EDU5</t>
  </si>
  <si>
    <t>EDU6</t>
  </si>
  <si>
    <t>EDU7</t>
  </si>
  <si>
    <t>EDU8</t>
  </si>
  <si>
    <t>EDU9</t>
  </si>
  <si>
    <t>EMP1</t>
  </si>
  <si>
    <t>EMP2</t>
  </si>
  <si>
    <t>EMP3</t>
  </si>
  <si>
    <t>EMP4</t>
  </si>
  <si>
    <t>EMP5</t>
  </si>
  <si>
    <t>EMP6</t>
  </si>
  <si>
    <t>EMP7</t>
  </si>
  <si>
    <t>EMP8</t>
  </si>
  <si>
    <t>EMP9</t>
  </si>
  <si>
    <t>EMP10</t>
  </si>
  <si>
    <t>EMP11</t>
  </si>
  <si>
    <t>MOB1</t>
  </si>
  <si>
    <t>MOB2</t>
  </si>
  <si>
    <t>MOB3</t>
  </si>
  <si>
    <t>EDU</t>
  </si>
  <si>
    <t>REC</t>
  </si>
  <si>
    <t>POS</t>
  </si>
  <si>
    <t>EMP</t>
  </si>
  <si>
    <t>MOB</t>
  </si>
  <si>
    <t>CAR</t>
  </si>
  <si>
    <t>MOB4</t>
  </si>
  <si>
    <t>MOB5</t>
  </si>
  <si>
    <t>MOB6</t>
  </si>
  <si>
    <t>MOB7</t>
  </si>
  <si>
    <t>CAR1</t>
  </si>
  <si>
    <t>CAR2</t>
  </si>
  <si>
    <t>CAR3</t>
  </si>
  <si>
    <t>CAR4</t>
  </si>
  <si>
    <t>CAR5</t>
  </si>
  <si>
    <t>CAR6</t>
  </si>
  <si>
    <t>CAR7</t>
  </si>
  <si>
    <t>CAR8</t>
  </si>
  <si>
    <t>CAR9</t>
  </si>
  <si>
    <t>CAR10</t>
  </si>
  <si>
    <t>CAR11</t>
  </si>
  <si>
    <t>CAR12</t>
  </si>
  <si>
    <t>CAR13</t>
  </si>
  <si>
    <t>CAR14</t>
  </si>
  <si>
    <t>PER</t>
  </si>
  <si>
    <t>Modules</t>
  </si>
  <si>
    <t>ModelQuest</t>
  </si>
  <si>
    <t>PERS1</t>
  </si>
  <si>
    <t>PERS2</t>
  </si>
  <si>
    <t>PERS3</t>
  </si>
  <si>
    <t>PERS4</t>
  </si>
  <si>
    <t>PERS5</t>
  </si>
  <si>
    <t>PERS6</t>
  </si>
  <si>
    <t>PERS7</t>
  </si>
  <si>
    <t>PERS8</t>
  </si>
  <si>
    <t>Report data in output tables : fill in blank cells (white area with grids) - edit directly in the cells.</t>
  </si>
  <si>
    <t>If relevant, indicate at the bottom of the page the questions of the model questionnaire used to fill in the tabulations.</t>
  </si>
  <si>
    <r>
      <t>Variables of the model questionnaire used</t>
    </r>
    <r>
      <rPr>
        <i/>
        <sz val="10"/>
        <rFont val="Arial"/>
        <family val="2"/>
      </rPr>
      <t xml:space="preserve"> (if relevant)</t>
    </r>
    <r>
      <rPr>
        <b/>
        <i/>
        <sz val="10"/>
        <rFont val="Arial"/>
        <family val="2"/>
      </rPr>
      <t>:</t>
    </r>
  </si>
  <si>
    <t>Table EMP6.2. Employed Doctorate Holders: Average Gross Annual Earnings</t>
  </si>
  <si>
    <t>Table EMP6.1. Employed Doctorate Holders: Median Gross Annual Earnings</t>
  </si>
  <si>
    <r>
      <t xml:space="preserve">Variables from the model questionnaire used </t>
    </r>
    <r>
      <rPr>
        <i/>
        <sz val="10"/>
        <rFont val="Arial"/>
        <family val="2"/>
      </rPr>
      <t>(if relevant)</t>
    </r>
    <r>
      <rPr>
        <b/>
        <i/>
        <sz val="10"/>
        <rFont val="Arial"/>
        <family val="2"/>
      </rPr>
      <t>:</t>
    </r>
  </si>
  <si>
    <r>
      <t>Total North America</t>
    </r>
    <r>
      <rPr>
        <sz val="8"/>
        <color indexed="62"/>
        <rFont val="Arial"/>
        <family val="2"/>
      </rPr>
      <t xml:space="preserve"> (Canada, Mexico, United States)</t>
    </r>
  </si>
  <si>
    <r>
      <t>Variables of the model questionnaire used</t>
    </r>
    <r>
      <rPr>
        <i/>
        <sz val="10"/>
        <rFont val="Arial"/>
        <family val="2"/>
      </rPr>
      <t/>
    </r>
  </si>
  <si>
    <t xml:space="preserve"> (if relevant):</t>
  </si>
  <si>
    <r>
      <rPr>
        <b/>
        <sz val="10"/>
        <rFont val="Arial"/>
        <family val="2"/>
      </rPr>
      <t xml:space="preserve">used </t>
    </r>
    <r>
      <rPr>
        <sz val="10"/>
        <rFont val="Arial"/>
        <family val="2"/>
      </rPr>
      <t>(if relevant):</t>
    </r>
  </si>
  <si>
    <r>
      <t>Variables of the model questionnaire</t>
    </r>
    <r>
      <rPr>
        <i/>
        <sz val="10"/>
        <rFont val="Arial"/>
        <family val="2"/>
      </rPr>
      <t/>
    </r>
  </si>
  <si>
    <t>Citizens of</t>
  </si>
  <si>
    <t>of</t>
  </si>
  <si>
    <t>Previous degree obtained in another country</t>
  </si>
  <si>
    <t>of recent doctorate recipients*</t>
  </si>
  <si>
    <t>* Doctorate holders who were awarded doctorates from national institutions during the last two years.</t>
  </si>
  <si>
    <r>
      <t>Variables of the model questionnaire used</t>
    </r>
    <r>
      <rPr>
        <i/>
        <sz val="10"/>
        <rFont val="Arial"/>
        <family val="2"/>
      </rPr>
      <t xml:space="preserve"> (if relevant):</t>
    </r>
  </si>
  <si>
    <r>
      <rPr>
        <b/>
        <i/>
        <sz val="10"/>
        <rFont val="Arial"/>
        <family val="2"/>
      </rPr>
      <t>Of which:</t>
    </r>
    <r>
      <rPr>
        <b/>
        <sz val="10"/>
        <rFont val="Arial"/>
        <family val="2"/>
      </rPr>
      <t xml:space="preserve">
   Men</t>
    </r>
  </si>
  <si>
    <r>
      <rPr>
        <b/>
        <i/>
        <sz val="10"/>
        <rFont val="Arial"/>
        <family val="2"/>
      </rPr>
      <t>Of which:</t>
    </r>
    <r>
      <rPr>
        <b/>
        <sz val="10"/>
        <rFont val="Arial"/>
        <family val="2"/>
      </rPr>
      <t xml:space="preserve">
   Women</t>
    </r>
  </si>
  <si>
    <t>All Employed</t>
  </si>
  <si>
    <t>Please only report data by region of residence if data by country of residence are not available</t>
  </si>
  <si>
    <t>Please report data by region of destination if data by country of destination are not available</t>
  </si>
  <si>
    <t>Please only report data by region of citizenship if data by country of citizenship are not available</t>
  </si>
  <si>
    <t>Please only report data by region of birth if data by country of birth are not available</t>
  </si>
  <si>
    <t>Total after 1990</t>
  </si>
  <si>
    <t>Variables of the model questionnaire used</t>
  </si>
  <si>
    <t>(if relevant):</t>
  </si>
  <si>
    <t>Other education sector</t>
  </si>
  <si>
    <t>Total Employed</t>
  </si>
  <si>
    <t xml:space="preserve"> For regional groupings, please refer to http://unstats.un.org/unsd/methods/m49/m49regin.htm </t>
  </si>
  <si>
    <t>TOTAL (all sources of funding)</t>
  </si>
  <si>
    <t>Table PERC2.2.  Employed Doctorate Holders: Satisfaction with their Employment Situation by Research Status and Criteria of Satisfaction</t>
  </si>
  <si>
    <t>TOTAL EMPLOYED (all occupations)</t>
  </si>
  <si>
    <t>TOTAL EMPLOYED (all fields)</t>
  </si>
  <si>
    <t>TOTAL EMPLOYED (all sources of funding)</t>
  </si>
  <si>
    <t>TOTAL EMPLOYED (all years)</t>
  </si>
  <si>
    <t>Year of
Doctorate award</t>
  </si>
  <si>
    <t>Field of
Doctorate degree</t>
  </si>
  <si>
    <t>ISCO-08 classification</t>
  </si>
  <si>
    <t>MANAGERS</t>
  </si>
  <si>
    <t>Science and engineering professionals</t>
  </si>
  <si>
    <t xml:space="preserve">  Physical and earth science professionals</t>
  </si>
  <si>
    <t xml:space="preserve">  Mathematicians, actuaries and statisticians</t>
  </si>
  <si>
    <t>214-215</t>
  </si>
  <si>
    <t xml:space="preserve">  Engineering professionals</t>
  </si>
  <si>
    <t xml:space="preserve">  Architects, planners, surveyors and designers</t>
  </si>
  <si>
    <t xml:space="preserve">  Unspecified science and engineering professionals</t>
  </si>
  <si>
    <t>Health professionals</t>
  </si>
  <si>
    <t xml:space="preserve">  Medical doctors</t>
  </si>
  <si>
    <t>223-226</t>
  </si>
  <si>
    <t xml:space="preserve">  Other health professionals</t>
  </si>
  <si>
    <t xml:space="preserve">  Unspecified health professionals</t>
  </si>
  <si>
    <t xml:space="preserve">  University and higher education teachers</t>
  </si>
  <si>
    <t xml:space="preserve">  Vocational education teachers</t>
  </si>
  <si>
    <t xml:space="preserve">  Secondary education teachers</t>
  </si>
  <si>
    <t>234-235</t>
  </si>
  <si>
    <t xml:space="preserve">  Unspecified teaching professionals</t>
  </si>
  <si>
    <t>Business and administration professionals</t>
  </si>
  <si>
    <t xml:space="preserve">  Finance professionals</t>
  </si>
  <si>
    <t xml:space="preserve">  Administration professionals</t>
  </si>
  <si>
    <t xml:space="preserve">  Sales, marketing and public relations professionals</t>
  </si>
  <si>
    <t xml:space="preserve">  Unspecified business and administration professionals</t>
  </si>
  <si>
    <t>Information and communication technology (ICT) professionals</t>
  </si>
  <si>
    <t xml:space="preserve">  Software and applications developers and analysts</t>
  </si>
  <si>
    <t xml:space="preserve">  Database and network professionals</t>
  </si>
  <si>
    <t xml:space="preserve">  Unspecified ICT professionals</t>
  </si>
  <si>
    <t>Legal, social and cultural professionals</t>
  </si>
  <si>
    <t xml:space="preserve">  Legal profesionals</t>
  </si>
  <si>
    <t xml:space="preserve">  Librarians, archivists and curators</t>
  </si>
  <si>
    <t xml:space="preserve">  Social, religious and related professionals</t>
  </si>
  <si>
    <t xml:space="preserve">  Creative or performing artists and writers</t>
  </si>
  <si>
    <t xml:space="preserve">  Unspecified legal, social and cultural professionals</t>
  </si>
  <si>
    <t>Other ISCO-08 groups</t>
  </si>
  <si>
    <t>Employed but not specified if in research</t>
  </si>
  <si>
    <t>- Are levels of education other than doctorate level included?</t>
  </si>
  <si>
    <t>- What is(are) the national name(s) of diploma included?</t>
  </si>
  <si>
    <t>Degree coverage:</t>
  </si>
  <si>
    <t>- some registers of doctorate registration limited in coverage?</t>
  </si>
  <si>
    <t>- Are doctorates other than research included (e.g. in law, medicine, etc)?</t>
  </si>
  <si>
    <t>Employees</t>
  </si>
  <si>
    <t>Self-employed workers</t>
  </si>
  <si>
    <t>Unknown sector of employment</t>
  </si>
  <si>
    <t xml:space="preserve">Employed but not specified if in research </t>
  </si>
  <si>
    <t>Unknown length of stay in the current job</t>
  </si>
  <si>
    <t>Previous employment sector:</t>
  </si>
  <si>
    <r>
      <rPr>
        <i/>
        <sz val="10"/>
        <rFont val="Arial"/>
        <family val="2"/>
      </rPr>
      <t>in the</t>
    </r>
    <r>
      <rPr>
        <sz val="10"/>
        <rFont val="Arial"/>
        <family val="2"/>
      </rPr>
      <t>:
    Business enterprise sector</t>
    </r>
  </si>
  <si>
    <t>All types of job</t>
  </si>
  <si>
    <t>National citizens</t>
  </si>
  <si>
    <t>INTERNATIONAL MOBILITY</t>
  </si>
  <si>
    <t>2 to less than 5 years</t>
  </si>
  <si>
    <t>1 stay</t>
  </si>
  <si>
    <t>5 and more stays</t>
  </si>
  <si>
    <t>2 to 4
stays</t>
  </si>
  <si>
    <t>Number of stays abroad in the last 10 years</t>
  </si>
  <si>
    <t>GRAND TOTAL (all citizenships)</t>
  </si>
  <si>
    <t>Unknown mobility</t>
  </si>
  <si>
    <t>Type of International Mobility</t>
  </si>
  <si>
    <t>Non mobile
doctorate holders</t>
  </si>
  <si>
    <t>(having not stayed abroad
in the last 10 years)</t>
  </si>
  <si>
    <t>Total
doctorate holders</t>
  </si>
  <si>
    <t>Mobile
doctorate holders*</t>
  </si>
  <si>
    <t xml:space="preserve">Table IMOB1. Doctorate Holders by Type of International Mobility in the Last Ten Years and Citizenship </t>
  </si>
  <si>
    <t>*Totals of this column are reported in further details in IMOB2, IMOB3 and IMOB4.</t>
  </si>
  <si>
    <r>
      <t>Total North America</t>
    </r>
    <r>
      <rPr>
        <sz val="8"/>
        <color indexed="62"/>
        <rFont val="Arial"/>
        <family val="2"/>
      </rPr>
      <t xml:space="preserve"> (Canada, Mexico, United States)</t>
    </r>
  </si>
  <si>
    <t>Reasons for Moving</t>
  </si>
  <si>
    <t>(multiple answers possible)</t>
  </si>
  <si>
    <t>Table IMOB2. Internationally Mobile Doctorate Holders: Previous Country of Stay in the Last Ten Years by Citizenship</t>
  </si>
  <si>
    <t>Length of Stay Abroad</t>
  </si>
  <si>
    <t>Previous Country of Stay of Mobile Doctorate Holders</t>
  </si>
  <si>
    <r>
      <t xml:space="preserve">Report the name of the surveyed country and available metadata in </t>
    </r>
    <r>
      <rPr>
        <b/>
        <sz val="10"/>
        <rFont val="Arial"/>
        <family val="2"/>
      </rPr>
      <t>'Cntry'</t>
    </r>
    <r>
      <rPr>
        <sz val="10"/>
        <rFont val="Arial"/>
        <family val="2"/>
      </rPr>
      <t xml:space="preserve"> sheet. The name of your country will be added automatically in the output tables.</t>
    </r>
  </si>
  <si>
    <t>Free spaces are provided below the tables for you to report any relevant metadata or methodological specificities.</t>
  </si>
  <si>
    <t>The 'Cntry' sheet provides you predefined responses for some questions. Click on the blank cell and an arrow on the right hand will allow you to consult proposed responses.</t>
  </si>
  <si>
    <r>
      <rPr>
        <b/>
        <i/>
        <sz val="10"/>
        <color indexed="55"/>
        <rFont val="Arial"/>
        <family val="2"/>
      </rPr>
      <t>Of which:</t>
    </r>
    <r>
      <rPr>
        <b/>
        <sz val="10"/>
        <color indexed="55"/>
        <rFont val="Arial"/>
        <family val="2"/>
      </rPr>
      <t xml:space="preserve">
Unknown gender</t>
    </r>
  </si>
  <si>
    <t>Methodo</t>
  </si>
  <si>
    <t>TOTAL (all genders)</t>
  </si>
  <si>
    <r>
      <rPr>
        <i/>
        <sz val="10"/>
        <rFont val="Arial"/>
        <family val="2"/>
      </rPr>
      <t>Of which:</t>
    </r>
    <r>
      <rPr>
        <b/>
        <i/>
        <sz val="10"/>
        <rFont val="Arial"/>
        <family val="2"/>
      </rPr>
      <t xml:space="preserve">
   </t>
    </r>
    <r>
      <rPr>
        <b/>
        <sz val="10"/>
        <rFont val="Arial"/>
        <family val="2"/>
      </rPr>
      <t>Men</t>
    </r>
  </si>
  <si>
    <r>
      <rPr>
        <i/>
        <sz val="10"/>
        <rFont val="Arial"/>
        <family val="2"/>
      </rPr>
      <t>Of which:</t>
    </r>
    <r>
      <rPr>
        <b/>
        <i/>
        <sz val="10"/>
        <rFont val="Arial"/>
        <family val="2"/>
      </rPr>
      <t xml:space="preserve">
</t>
    </r>
    <r>
      <rPr>
        <b/>
        <sz val="10"/>
        <rFont val="Arial"/>
        <family val="2"/>
      </rPr>
      <t xml:space="preserve">   Women</t>
    </r>
  </si>
  <si>
    <r>
      <rPr>
        <i/>
        <sz val="10"/>
        <color indexed="55"/>
        <rFont val="Arial"/>
        <family val="2"/>
      </rPr>
      <t>Of which:</t>
    </r>
    <r>
      <rPr>
        <b/>
        <i/>
        <sz val="10"/>
        <color indexed="55"/>
        <rFont val="Arial"/>
        <family val="2"/>
      </rPr>
      <t xml:space="preserve">
   </t>
    </r>
    <r>
      <rPr>
        <b/>
        <sz val="10"/>
        <color indexed="55"/>
        <rFont val="Arial"/>
        <family val="2"/>
      </rPr>
      <t>Unspecified Gender</t>
    </r>
  </si>
  <si>
    <t>Registers survey</t>
  </si>
  <si>
    <t>Other administrative sources</t>
  </si>
  <si>
    <t>National citizens only</t>
  </si>
  <si>
    <t>Doctorate Holders register</t>
  </si>
  <si>
    <t>CDH dedicated sample survey</t>
  </si>
  <si>
    <t>CDH dedicated census</t>
  </si>
  <si>
    <t>Both national and foreign citizens</t>
  </si>
  <si>
    <t>All national citizens and foreign citizens with restrictions</t>
  </si>
  <si>
    <t>GeoCov</t>
  </si>
  <si>
    <t>CtzCov</t>
  </si>
  <si>
    <t>National territory only</t>
  </si>
  <si>
    <t>Others</t>
  </si>
  <si>
    <t>Table IMOB3. Internationally Mobile Doctorate Holders: Reasons for Moving Into the Country in the last 10 Years by Citizenship</t>
  </si>
  <si>
    <t>Total number of responses</t>
  </si>
  <si>
    <r>
      <rPr>
        <i/>
        <sz val="9"/>
        <rFont val="Arial"/>
        <family val="2"/>
      </rPr>
      <t>of which:</t>
    </r>
    <r>
      <rPr>
        <sz val="10"/>
        <rFont val="Arial"/>
        <family val="2"/>
      </rPr>
      <t xml:space="preserve">
   Total not having changed jobs in the last 10 years</t>
    </r>
  </si>
  <si>
    <t>Total having changed jobs in the last 10 years</t>
  </si>
  <si>
    <t>TOTAL EMPLOYED</t>
  </si>
  <si>
    <t>(for those doctorate holders having changed jobs in the last 10 years)</t>
  </si>
  <si>
    <t>Total before 1990</t>
  </si>
  <si>
    <t>Total years before 1990</t>
  </si>
  <si>
    <t>Region of doctoral award:</t>
  </si>
  <si>
    <t>Table ED3. Doctorate Holders by Country of Doctoral Award and of Prior Education</t>
  </si>
  <si>
    <t>Table ED5.  Doctorate Holders by main Field of Doctoral Degree and Primary Source of Funding during Completion of Doctorate</t>
  </si>
  <si>
    <t>Table EMP1.  Doctorate Holders by Employment Status and Year of Doctoral Award</t>
  </si>
  <si>
    <t>Table EMP2.1.  Doctorate Holders by Employment Status and Field of Doctoral Degree</t>
  </si>
  <si>
    <t>Field of doctoral degree</t>
  </si>
  <si>
    <t>Table EMP4.  Employed Doctorate Holders by Field of Doctoral Degree and Occupations</t>
  </si>
  <si>
    <t>Table EMP5.  Employed Doctorate Holders by Sector of Employment, Field of Doctoral Degree and Sex</t>
  </si>
  <si>
    <t>Field of Doctoral Degree</t>
  </si>
  <si>
    <t>Table PERC1.1.  Employed Doctorate Holders: Perception regarding their Job Qualification by Sex and Year of Doctoral Award</t>
  </si>
  <si>
    <t>Table PERC1.2.  Employed Doctorate Holders: Perception regarding their Job Qualification by Sex and Field of Doctoral Degree</t>
  </si>
  <si>
    <t>Table ED4.  Recent Doctorate Recipients: Age at Graduation and Time to Completion by main Field of Doctoral Degree</t>
  </si>
  <si>
    <t>Table P2.1. Doctorate Holders by Type of Citizenship, Resident Status and Place of Birth (optional table)</t>
  </si>
  <si>
    <t>Table P2.2. Doctorate Holders by Citizenship and Resident Status (optional table)</t>
  </si>
  <si>
    <t>Table P4. Doctorate Holders by Citizenship/Resident Status and Age class</t>
  </si>
  <si>
    <t>Table P5. Doctorate Holders by Citizenship and Field of Doctorate Degree</t>
  </si>
  <si>
    <t>Table P7. Doctorate Holders by Place of Birth/Resident Status and Age Class</t>
  </si>
  <si>
    <t>Table ED1. Doctorate Holders by Citizenship/Resident Status and Region of Doctoral Award</t>
  </si>
  <si>
    <t>Table ED2. Doctorate Holders by Place of Birth/Resident Status and Region of Doctoral Award</t>
  </si>
  <si>
    <t>Table EMP2.3. Doctorate Holders by Employment Status and Citizenship/Resident Status</t>
  </si>
  <si>
    <t>Cumulative length of stay abroad in the last 10 years:</t>
  </si>
  <si>
    <t xml:space="preserve">Table IMOB4. Internationally Mobile Doctorate Holders: Frequency and Length of Mobility by Citizenship </t>
  </si>
  <si>
    <r>
      <t>Table OMOB1. Mobility Intentions in the Next Year by Country of Intended Destination</t>
    </r>
    <r>
      <rPr>
        <b/>
        <sz val="12"/>
        <color indexed="55"/>
        <rFont val="Arial"/>
        <family val="2"/>
      </rPr>
      <t xml:space="preserve"> (optional table)</t>
    </r>
  </si>
  <si>
    <r>
      <t xml:space="preserve">Table OMOB2. Reasons for Mobility Intentions in the Next Year </t>
    </r>
    <r>
      <rPr>
        <b/>
        <sz val="12"/>
        <color indexed="55"/>
        <rFont val="Arial"/>
        <family val="2"/>
      </rPr>
      <t>(optional table)</t>
    </r>
  </si>
  <si>
    <t>Table EMP8. Employed Doctorate Holders: Job Mobility over the last 10 years by Sector of Employment</t>
  </si>
  <si>
    <t>CAREERS OF DOCTORATE HOLDERS</t>
  </si>
  <si>
    <t>- Has the ISCED6 definition been strictly respected?</t>
  </si>
  <si>
    <t>- any other limitation regarding doctorate degree coverage?</t>
  </si>
  <si>
    <t xml:space="preserve">OECD Frascati Fields of Science classification </t>
  </si>
  <si>
    <t>Age at graduation (in years)</t>
  </si>
  <si>
    <t>Gross time to completion (in months)</t>
  </si>
  <si>
    <r>
      <t xml:space="preserve">Net time to completion </t>
    </r>
    <r>
      <rPr>
        <sz val="10"/>
        <rFont val="Arial"/>
        <family val="2"/>
      </rPr>
      <t xml:space="preserve">(in months)
</t>
    </r>
    <r>
      <rPr>
        <sz val="10"/>
        <color indexed="10"/>
        <rFont val="Arial"/>
        <family val="2"/>
      </rPr>
      <t>(optional columns)</t>
    </r>
  </si>
  <si>
    <t xml:space="preserve">  Authors, journalists and linguists</t>
  </si>
  <si>
    <t>4. Includes refugees, end of residence permit or visa.</t>
  </si>
  <si>
    <t>3. Academic factors: better access to publishing, development or continuity of thesis work, work in a specific area not existent in the country, possibility of creation of own research team or new research area.</t>
  </si>
  <si>
    <t>2 Other job related factors: sent by employer, job or postdoc offer, better paid job or postdoc, job search, guarantee or ease to find job;</t>
  </si>
  <si>
    <r>
      <t>Political or other reason</t>
    </r>
    <r>
      <rPr>
        <vertAlign val="superscript"/>
        <sz val="10"/>
        <rFont val="Arial"/>
        <family val="2"/>
      </rPr>
      <t>4</t>
    </r>
  </si>
  <si>
    <r>
      <t>Academic factors</t>
    </r>
    <r>
      <rPr>
        <vertAlign val="superscript"/>
        <sz val="10"/>
        <rFont val="Arial"/>
        <family val="2"/>
      </rPr>
      <t>3</t>
    </r>
  </si>
  <si>
    <r>
      <t>Other job related or economic factors</t>
    </r>
    <r>
      <rPr>
        <vertAlign val="superscript"/>
        <sz val="10"/>
        <rFont val="Arial"/>
        <family val="2"/>
      </rPr>
      <t>2</t>
    </r>
  </si>
  <si>
    <r>
      <t>Returning to the home country</t>
    </r>
    <r>
      <rPr>
        <vertAlign val="superscript"/>
        <sz val="10"/>
        <rFont val="Arial"/>
        <family val="2"/>
      </rPr>
      <t>1</t>
    </r>
  </si>
  <si>
    <t>1. Returning to the home country: after completion of doctorate, after secondment;</t>
  </si>
  <si>
    <t>Total employed</t>
  </si>
  <si>
    <t>TOTAL
(men and women)</t>
  </si>
  <si>
    <t>TOTAL (all fields)</t>
  </si>
  <si>
    <t>TOTAL  (all ages)</t>
  </si>
  <si>
    <t>TOTAL (all citizenships)</t>
  </si>
  <si>
    <t xml:space="preserve"> TOTAL (men and women)</t>
  </si>
  <si>
    <r>
      <t>Table EMP3.  Recent Doctorate Recipients by  Employment Status and Primary Source of Funding during Completion of Doctorate</t>
    </r>
    <r>
      <rPr>
        <b/>
        <vertAlign val="superscript"/>
        <sz val="12"/>
        <color theme="4" tint="-0.249977111117893"/>
        <rFont val="Arial"/>
        <family val="2"/>
      </rPr>
      <t>*</t>
    </r>
  </si>
  <si>
    <r>
      <t>Table EMP7.  Employed Recent Doctorate Recipients: Gross Annual Earnings by Primary Source of Funding during Completion of Doctorate</t>
    </r>
    <r>
      <rPr>
        <b/>
        <vertAlign val="superscript"/>
        <sz val="12"/>
        <color theme="4" tint="-0.249977111117893"/>
        <rFont val="Arial"/>
        <family val="2"/>
      </rPr>
      <t>*</t>
    </r>
    <r>
      <rPr>
        <b/>
        <sz val="12"/>
        <color theme="4" tint="-0.249977111117893"/>
        <rFont val="Arial"/>
        <family val="2"/>
      </rPr>
      <t xml:space="preserve"> </t>
    </r>
    <r>
      <rPr>
        <b/>
        <sz val="12"/>
        <color indexed="55"/>
        <rFont val="Arial"/>
        <family val="2"/>
      </rPr>
      <t>(optional table)</t>
    </r>
  </si>
  <si>
    <r>
      <t>Doctorate Holders with intention to stay or live out of the country in the next year</t>
    </r>
    <r>
      <rPr>
        <b/>
        <sz val="8"/>
        <rFont val="Arial"/>
        <family val="2"/>
      </rPr>
      <t xml:space="preserve"> (from OMOB1)</t>
    </r>
  </si>
  <si>
    <t>NACE rev. 2</t>
  </si>
  <si>
    <t>01-03</t>
  </si>
  <si>
    <t>AGRICULTURE FORESTRY AND FISHING</t>
  </si>
  <si>
    <t>05-09</t>
  </si>
  <si>
    <t>MINING AND QUARRYING</t>
  </si>
  <si>
    <t>10-33</t>
  </si>
  <si>
    <t>MANUFACTURING</t>
  </si>
  <si>
    <t>19</t>
  </si>
  <si>
    <t>20</t>
  </si>
  <si>
    <t>Manufacture of chemicals and chemical products</t>
  </si>
  <si>
    <t>21</t>
  </si>
  <si>
    <t>26</t>
  </si>
  <si>
    <t>Manufacture of computer, electronic and optical products</t>
  </si>
  <si>
    <t>41-43</t>
  </si>
  <si>
    <t>CONSTRUCTION</t>
  </si>
  <si>
    <t>45-47</t>
  </si>
  <si>
    <t>49-53</t>
  </si>
  <si>
    <t>50</t>
  </si>
  <si>
    <t>Water transport</t>
  </si>
  <si>
    <t>51</t>
  </si>
  <si>
    <t>Air transport</t>
  </si>
  <si>
    <t>58-63</t>
  </si>
  <si>
    <t>62</t>
  </si>
  <si>
    <t>Computer programming, consultancy and related activities</t>
  </si>
  <si>
    <t>63</t>
  </si>
  <si>
    <t>Information service activities</t>
  </si>
  <si>
    <t>64-66</t>
  </si>
  <si>
    <t>68</t>
  </si>
  <si>
    <t>69-75</t>
  </si>
  <si>
    <t>72</t>
  </si>
  <si>
    <t>Scientific research and development</t>
  </si>
  <si>
    <t>77-82</t>
  </si>
  <si>
    <t>78</t>
  </si>
  <si>
    <t>Employment activities</t>
  </si>
  <si>
    <t>79</t>
  </si>
  <si>
    <t>80</t>
  </si>
  <si>
    <t>84</t>
  </si>
  <si>
    <t>85</t>
  </si>
  <si>
    <t>86-88</t>
  </si>
  <si>
    <t>HUMAN HEALTH AND SOCIAL WORK ACTIVITIES</t>
  </si>
  <si>
    <t>86</t>
  </si>
  <si>
    <t>Human health activities</t>
  </si>
  <si>
    <t>90-93</t>
  </si>
  <si>
    <t>ARTS, ENTERTAINEMENT AND RECREATION</t>
  </si>
  <si>
    <t>94-99</t>
  </si>
  <si>
    <t>01-99</t>
  </si>
  <si>
    <t>TOTAL EMPLOYED (All industries)</t>
  </si>
  <si>
    <t>UNKNOWN INDUSTRY</t>
  </si>
  <si>
    <t>Unknowm</t>
  </si>
  <si>
    <t>Table EMP9. Employed Doctorate Holders by Industry and Sex</t>
  </si>
  <si>
    <t>CDH STANDARD FLAGS</t>
  </si>
  <si>
    <t>A</t>
  </si>
  <si>
    <t xml:space="preserve">Break in series with previous year for which data was submitted. </t>
  </si>
  <si>
    <t>B</t>
  </si>
  <si>
    <t>Refers to or includes self-employed.</t>
  </si>
  <si>
    <t>C</t>
  </si>
  <si>
    <t xml:space="preserve">Excludes unemployed doctorate holders. </t>
  </si>
  <si>
    <t>D</t>
  </si>
  <si>
    <t xml:space="preserve">Data for 65-69 age class include doctorate holders aged 70 years and/or above. </t>
  </si>
  <si>
    <t>E</t>
  </si>
  <si>
    <t>Excludes foreign citizens.</t>
  </si>
  <si>
    <t>F</t>
  </si>
  <si>
    <t xml:space="preserve">Totals do not sum due to rounding. </t>
  </si>
  <si>
    <t>H</t>
  </si>
  <si>
    <t xml:space="preserve">Excludes doctorate holders who received degree abroad. </t>
  </si>
  <si>
    <t>K</t>
  </si>
  <si>
    <t xml:space="preserve">Based on small sample size. Do not publish. </t>
  </si>
  <si>
    <t>M</t>
  </si>
  <si>
    <t xml:space="preserve">Underestimated or based on underestimated data. </t>
  </si>
  <si>
    <t>O</t>
  </si>
  <si>
    <t xml:space="preserve">Includes other classes. </t>
  </si>
  <si>
    <t>P</t>
  </si>
  <si>
    <t xml:space="preserve">Data not scaled up to the total population. </t>
  </si>
  <si>
    <t>Q</t>
  </si>
  <si>
    <t xml:space="preserve">Excludes foreign born doctorate holders. </t>
  </si>
  <si>
    <t>R</t>
  </si>
  <si>
    <t xml:space="preserve">Suppressed for reasons other than confidentiality. </t>
  </si>
  <si>
    <t>S</t>
  </si>
  <si>
    <t xml:space="preserve">Unrevised breakdown not adding to the revised total.  </t>
  </si>
  <si>
    <t>T</t>
  </si>
  <si>
    <t xml:space="preserve">Excludes inactive doctorate holders. </t>
  </si>
  <si>
    <t>U</t>
  </si>
  <si>
    <t>Refers to employees only.</t>
  </si>
  <si>
    <t>V</t>
  </si>
  <si>
    <t xml:space="preserve">The sum of the breakdown does not add to the total (see Metadata file). </t>
  </si>
  <si>
    <t>W</t>
  </si>
  <si>
    <t>Aggregate based on confidential data.</t>
  </si>
  <si>
    <t>X</t>
  </si>
  <si>
    <t xml:space="preserve">Confidential. </t>
  </si>
  <si>
    <t>Y</t>
  </si>
  <si>
    <t xml:space="preserve">Time period differs from that specified in Model Questionnaire (see Metadata file). </t>
  </si>
  <si>
    <r>
      <t>Standard flags are used in the OECD database. For each table, two columns are allocated to each variable, the first one to the data themselves, the second devoted to flags attached to selected data when necessary (the list of flags is provided in worsheet</t>
    </r>
    <r>
      <rPr>
        <b/>
        <sz val="10"/>
        <rFont val="Arial"/>
        <family val="2"/>
      </rPr>
      <t xml:space="preserve"> 'Flags'</t>
    </r>
    <r>
      <rPr>
        <sz val="10"/>
        <rFont val="Arial"/>
        <family val="2"/>
      </rPr>
      <t>). Reporting countries are invited to use the flags where relevant in the columns next to the data when filling in the output tables.</t>
    </r>
  </si>
  <si>
    <t>These standard flags are used in the OECD database. For each table, two columns are allocated to each variable, the first one to the data themselves, the second devoted to flags attached to selected data when necessary. Reporting countries are invited to use the flags where relevant in the columns next to the data when filling in the output tables.</t>
  </si>
  <si>
    <t>Explanatory note</t>
  </si>
  <si>
    <t>Standard flags</t>
  </si>
  <si>
    <t>Preliminary Tables</t>
  </si>
  <si>
    <t>Competencies</t>
  </si>
  <si>
    <t>Industry</t>
  </si>
  <si>
    <t>Fellowship or scholarship from an institution in the country</t>
  </si>
  <si>
    <t>Fellowship or scholarship from abroad</t>
  </si>
  <si>
    <t>Employer's reimbursement or assistance</t>
  </si>
  <si>
    <t>Loan, personal savings, support from spouse, partner or family</t>
  </si>
  <si>
    <t>Job location</t>
  </si>
  <si>
    <t xml:space="preserve">OVERALL LEVEL OF SATISFACTION </t>
  </si>
  <si>
    <t xml:space="preserve"> Joib location</t>
  </si>
  <si>
    <t>OVERALL LEVEL OF SATISFACTION</t>
  </si>
  <si>
    <t xml:space="preserve">2013 DATA COLLECTION </t>
  </si>
  <si>
    <t xml:space="preserve">        ISIC rev. 4</t>
  </si>
  <si>
    <t>A-U</t>
  </si>
  <si>
    <t>09</t>
  </si>
  <si>
    <t>Mining support service activities</t>
  </si>
  <si>
    <t>Manufacture of coke and refined petroleum</t>
  </si>
  <si>
    <t xml:space="preserve">        Manufacture of basic pharmaceutical products and pharmaceutical preparations</t>
  </si>
  <si>
    <t>27-30</t>
  </si>
  <si>
    <t>Manufacture of electric and machinery equipment, motor vehicles, trailers, semi-trailers and other transport equipment</t>
  </si>
  <si>
    <t>35</t>
  </si>
  <si>
    <t>ELECTRICITY, GAS, STEAM, AIR CONDITIONING</t>
  </si>
  <si>
    <t>36-39</t>
  </si>
  <si>
    <t>WATER SUPPLY; SEWERAGE, WASTE MANAGEMENT AND REMEDIATION ACTIVITIES</t>
  </si>
  <si>
    <t>G</t>
  </si>
  <si>
    <t>WHOLESALE AND RETAIL TRADE, REPAIR OF MOTOR VEHICLES AND MOTOCYCLES</t>
  </si>
  <si>
    <t>TRANSPORTATION AND STORAGE</t>
  </si>
  <si>
    <t>I</t>
  </si>
  <si>
    <t>55-56</t>
  </si>
  <si>
    <t>ACCOMODATION AND FOOD SERVICE ACTIVITIES</t>
  </si>
  <si>
    <t>J</t>
  </si>
  <si>
    <t>INFORMATION AND COMMUNICATION</t>
  </si>
  <si>
    <t>FINANCIAL AND INSURANCE ACTIVITIES</t>
  </si>
  <si>
    <t>L</t>
  </si>
  <si>
    <t>REAL ESTATE ACTIVITIES</t>
  </si>
  <si>
    <t>PROFESSIONAL, SCIENTIFIC AND TECHNICAL ACTIVITIES</t>
  </si>
  <si>
    <t>N</t>
  </si>
  <si>
    <t>ADMINISTRATIVE AND SUPPORT ACTIVITIES</t>
  </si>
  <si>
    <t>78-79</t>
  </si>
  <si>
    <t xml:space="preserve">        Travel agency, tour operator reservation service and related activities</t>
  </si>
  <si>
    <t xml:space="preserve">        Security and investigation activities</t>
  </si>
  <si>
    <t>PUBLIC ADMINISTRATION AND DEFENCE; COMPULSORY SOCIAL SECURITY</t>
  </si>
  <si>
    <t>EDUCATION</t>
  </si>
  <si>
    <t>853</t>
  </si>
  <si>
    <t>85.3</t>
  </si>
  <si>
    <t>Higher education</t>
  </si>
  <si>
    <t>90-91</t>
  </si>
  <si>
    <t>Creative, arts and entertainment, libraries, archives, museums and other cultural activities</t>
  </si>
  <si>
    <t>94-96</t>
  </si>
  <si>
    <t>OTHER SERVICE ACTIVITIES</t>
  </si>
  <si>
    <t>94</t>
  </si>
  <si>
    <t>Activities of membership organisations</t>
  </si>
  <si>
    <t>97-98</t>
  </si>
  <si>
    <t xml:space="preserve">ACTIVITIES OF HOUSELHOLDS AS EMPLOYERS </t>
  </si>
  <si>
    <t>99</t>
  </si>
  <si>
    <t>ACTIVITIES OF EXTRATERRITORIAL ORGANISATIONS AND BODIES</t>
  </si>
  <si>
    <t>Articles</t>
  </si>
  <si>
    <t>Books</t>
  </si>
  <si>
    <t>Named as inventors in patents</t>
  </si>
  <si>
    <t>Patents granted</t>
  </si>
  <si>
    <t>Commercialised products or processes or patents licensed</t>
  </si>
  <si>
    <t>Start-up companies</t>
  </si>
  <si>
    <t>TOTAL OUTPUTS</t>
  </si>
  <si>
    <t xml:space="preserve">   Less than 35 years old</t>
  </si>
  <si>
    <t>TOTAL OUTPUTS (men and women)</t>
  </si>
  <si>
    <r>
      <rPr>
        <i/>
        <sz val="9"/>
        <color theme="0" tint="-0.499984740745262"/>
        <rFont val="Arial"/>
        <family val="2"/>
      </rPr>
      <t xml:space="preserve">of which: </t>
    </r>
    <r>
      <rPr>
        <b/>
        <sz val="10"/>
        <color theme="0" tint="-0.499984740745262"/>
        <rFont val="Arial"/>
        <family val="2"/>
      </rPr>
      <t xml:space="preserve">
  Unknown gender</t>
    </r>
  </si>
  <si>
    <t>Table OUTP1.  Outputs of Doctorate Holders working as Researchers in the last three years by Field of Doctorate</t>
  </si>
  <si>
    <t>Table OUTP2.  Outputs of Doctorate Holders working as Researchers in the last three years by Age Class and Sex</t>
  </si>
  <si>
    <t>Methodology</t>
  </si>
  <si>
    <t>Innovation</t>
  </si>
  <si>
    <t>Critical, analytical thinking</t>
  </si>
  <si>
    <t>Career management</t>
  </si>
  <si>
    <t>Employment context</t>
  </si>
  <si>
    <t>Problem solving</t>
  </si>
  <si>
    <t>Effective communication</t>
  </si>
  <si>
    <t>Creativity</t>
  </si>
  <si>
    <t>Flexibility</t>
  </si>
  <si>
    <t>Responsibility</t>
  </si>
  <si>
    <t>Networking</t>
  </si>
  <si>
    <t>Subject knowledge</t>
  </si>
  <si>
    <t>Project management</t>
  </si>
  <si>
    <t>Leadership</t>
  </si>
  <si>
    <t>Team working</t>
  </si>
  <si>
    <t>Very poor</t>
  </si>
  <si>
    <t>Poor</t>
  </si>
  <si>
    <t>Fair</t>
  </si>
  <si>
    <t>Good</t>
  </si>
  <si>
    <t>Very good</t>
  </si>
  <si>
    <t>(Number of outputs)</t>
  </si>
  <si>
    <t>Higher education sector</t>
  </si>
  <si>
    <t>Unknown sector</t>
  </si>
  <si>
    <t>Of little imprortance</t>
  </si>
  <si>
    <t>Moderately important</t>
  </si>
  <si>
    <t>Very important</t>
  </si>
  <si>
    <t>Unimportant</t>
  </si>
  <si>
    <t>Important</t>
  </si>
  <si>
    <t>Table ED6.  Doctorate Holders: Knowledge, Attributes and Behaviours at the Time of Advanced Research Degree Completion (optional table)</t>
  </si>
  <si>
    <t>Table EMP10.  Employed Doctorate Holders: Knowledge, Attributes and Behaviours  in Current Job by Sector of Employment  (optional table)</t>
  </si>
  <si>
    <t>5. Scientific output</t>
  </si>
  <si>
    <t>Languages</t>
  </si>
  <si>
    <t>Enthusiasm</t>
  </si>
  <si>
    <t>(Tables indicated in grey are optional, tables indicated in borown are on recent doctorate recipients)</t>
  </si>
  <si>
    <t xml:space="preserve"> For regional groupings definitions, please refer to http://unstats.un.org/unsd/methods/m49/m49regin.htm </t>
  </si>
  <si>
    <t>EDU10</t>
  </si>
  <si>
    <t>EDU11</t>
  </si>
  <si>
    <t>EDU12</t>
  </si>
  <si>
    <t>ECR1</t>
  </si>
  <si>
    <t>ECR2</t>
  </si>
  <si>
    <t>ECR3</t>
  </si>
  <si>
    <t>ECR4</t>
  </si>
  <si>
    <t>ECR5</t>
  </si>
  <si>
    <t>ECR6</t>
  </si>
  <si>
    <t>ECR7</t>
  </si>
  <si>
    <t>ECR8</t>
  </si>
  <si>
    <t>ECR9</t>
  </si>
  <si>
    <t>No existe información sobre outputs de investigadores en los ultimso 3 años.</t>
  </si>
  <si>
    <t>j</t>
  </si>
  <si>
    <t>9500</t>
  </si>
  <si>
    <t>27500</t>
  </si>
  <si>
    <t>47500</t>
  </si>
  <si>
    <t>7500</t>
  </si>
  <si>
    <t>9750</t>
  </si>
  <si>
    <t>In case of dual or multiple citizenship, is prioritized the citizenship of the reporting</t>
  </si>
  <si>
    <t>country if the person possesses it, or the firt reported citizenship if not.</t>
  </si>
  <si>
    <t xml:space="preserve">The total of permanent and non-permanent residents is not equal to the </t>
  </si>
  <si>
    <t xml:space="preserve">total foreign born, because are not considered the chilean naturalized. </t>
  </si>
  <si>
    <t>Total population - Grand Total ED2 = Number of chilean naturalized (295 observations)</t>
  </si>
  <si>
    <t xml:space="preserve">Is considered the country where obtained the master degree award. If the person doesn't </t>
  </si>
  <si>
    <t>possesses that degree, is considered the last major degree.</t>
  </si>
  <si>
    <t>Credits are included in "Loan" category.</t>
  </si>
  <si>
    <t>Full time and part time jobs are considered like "Other Ocupation".</t>
  </si>
  <si>
    <t>The information is not available.</t>
  </si>
  <si>
    <t>Self employed = Employer + Self employed.</t>
  </si>
  <si>
    <t>Net time to completion information is imposible to build.</t>
  </si>
  <si>
    <t xml:space="preserve">All the observations that gained the doctoral degree before 1990  and the situation of employment is unspecified don't maintain post-doctorate activities at the year of reference. Because of this, this data is equivalent to  Unemployed+Inactive+Unspecified.  </t>
  </si>
  <si>
    <t>The information is not available, answer open field.</t>
  </si>
  <si>
    <t>The information about previous employment is not available.</t>
  </si>
  <si>
    <t>The data is matched with IMOB1., not OMOB1</t>
  </si>
  <si>
    <t>No</t>
  </si>
  <si>
    <t>Yes</t>
  </si>
  <si>
    <t xml:space="preserve">Gross anual earnings was builded using the average ranges of anual earnings </t>
  </si>
  <si>
    <t>Data Base CDH Chile 2011.</t>
  </si>
  <si>
    <t>The information about outputs is not available.</t>
  </si>
  <si>
    <t>Doctorado</t>
  </si>
  <si>
    <t>2011-2013</t>
  </si>
  <si>
    <t>Population over 70 years old are include in 65-69 years old group.</t>
  </si>
  <si>
    <t>Dufficulty to extend doctorate registration in dependencies different of superior education.</t>
  </si>
  <si>
    <t>70 year old and over doctorate holders are include in the 65-69 age class.</t>
  </si>
  <si>
    <t>OECD Frascati Fields of Science Classification</t>
  </si>
  <si>
    <t>We attach the complete list of the countries including  the ones that are not listed</t>
  </si>
  <si>
    <t>in the table above.</t>
  </si>
  <si>
    <t>Chilean Naturalized are considered as "Unknown status".</t>
  </si>
  <si>
    <t>Due to the application of expantion factor, data is presented with decimals.</t>
  </si>
  <si>
    <t>Maria José Bravo</t>
  </si>
  <si>
    <t>Paula González</t>
  </si>
  <si>
    <t>Antonio Martner</t>
  </si>
  <si>
    <t>amartner@economia.cl</t>
  </si>
  <si>
    <t>mbravo@economia.cl</t>
  </si>
  <si>
    <t>pcgonzalez@economia.cl</t>
  </si>
  <si>
    <t>Innovation Division</t>
  </si>
  <si>
    <t>Economics Ministry</t>
  </si>
  <si>
    <t>34,783,784</t>
  </si>
  <si>
    <t>Principal Job: First job and only one job in 10 years are considered as employed of which not have changed their jobs in the last 10 years.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</si>
</sst>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_)"/>
  </numFmts>
  <fonts count="86" x14ac:knownFonts="1">
    <font>
      <sz val="10"/>
      <name val="Arial"/>
    </font>
    <font>
      <sz val="10"/>
      <color theme="1"/>
      <name val="Arial"/>
      <family val="2"/>
    </font>
    <font>
      <sz val="12"/>
      <name val="Arial"/>
      <family val="2"/>
    </font>
    <font>
      <b/>
      <sz val="12"/>
      <name val="Arial"/>
      <family val="2"/>
    </font>
    <font>
      <sz val="9"/>
      <name val="Arial"/>
      <family val="2"/>
    </font>
    <font>
      <b/>
      <sz val="10"/>
      <color indexed="48"/>
      <name val="Arial"/>
      <family val="2"/>
      <charset val="161"/>
    </font>
    <font>
      <b/>
      <sz val="9"/>
      <name val="Arial"/>
      <family val="2"/>
      <charset val="161"/>
    </font>
    <font>
      <sz val="9"/>
      <name val="Arial"/>
      <family val="2"/>
      <charset val="161"/>
    </font>
    <font>
      <u/>
      <sz val="10"/>
      <color indexed="12"/>
      <name val="Arial"/>
      <family val="2"/>
    </font>
    <font>
      <b/>
      <u/>
      <sz val="9"/>
      <color indexed="48"/>
      <name val="Arial"/>
      <family val="2"/>
      <charset val="161"/>
    </font>
    <font>
      <b/>
      <sz val="9"/>
      <color indexed="48"/>
      <name val="Arial"/>
      <family val="2"/>
      <charset val="161"/>
    </font>
    <font>
      <b/>
      <sz val="9"/>
      <color indexed="12"/>
      <name val="Arial"/>
      <family val="2"/>
      <charset val="161"/>
    </font>
    <font>
      <u/>
      <sz val="8"/>
      <color indexed="12"/>
      <name val="Arial"/>
      <family val="2"/>
    </font>
    <font>
      <sz val="8"/>
      <name val="Arial"/>
      <family val="2"/>
    </font>
    <font>
      <b/>
      <sz val="14"/>
      <name val="Arial"/>
      <family val="2"/>
    </font>
    <font>
      <sz val="10"/>
      <name val="Arial"/>
      <family val="2"/>
    </font>
    <font>
      <b/>
      <sz val="10"/>
      <name val="Arial"/>
      <family val="2"/>
    </font>
    <font>
      <b/>
      <i/>
      <sz val="10"/>
      <name val="Arial"/>
      <family val="2"/>
    </font>
    <font>
      <sz val="10"/>
      <color indexed="12"/>
      <name val="Arial"/>
      <family val="2"/>
    </font>
    <font>
      <b/>
      <i/>
      <sz val="10"/>
      <color indexed="12"/>
      <name val="Arial"/>
      <family val="2"/>
    </font>
    <font>
      <i/>
      <sz val="10"/>
      <name val="Arial"/>
      <family val="2"/>
    </font>
    <font>
      <b/>
      <sz val="9"/>
      <name val="Arial"/>
      <family val="2"/>
    </font>
    <font>
      <i/>
      <sz val="9"/>
      <name val="Arial"/>
      <family val="2"/>
    </font>
    <font>
      <i/>
      <sz val="8"/>
      <name val="Arial"/>
      <family val="2"/>
    </font>
    <font>
      <b/>
      <sz val="12"/>
      <color indexed="10"/>
      <name val="Arial"/>
      <family val="2"/>
    </font>
    <font>
      <b/>
      <sz val="10"/>
      <color indexed="12"/>
      <name val="Arial"/>
      <family val="2"/>
    </font>
    <font>
      <i/>
      <sz val="10"/>
      <name val="Arial"/>
      <family val="2"/>
      <charset val="161"/>
    </font>
    <font>
      <b/>
      <sz val="11"/>
      <name val="Arial"/>
      <family val="2"/>
    </font>
    <font>
      <b/>
      <i/>
      <sz val="11"/>
      <name val="Arial"/>
      <family val="2"/>
    </font>
    <font>
      <b/>
      <i/>
      <sz val="10"/>
      <color indexed="55"/>
      <name val="Arial"/>
      <family val="2"/>
    </font>
    <font>
      <b/>
      <sz val="10"/>
      <color indexed="55"/>
      <name val="Arial"/>
      <family val="2"/>
    </font>
    <font>
      <i/>
      <sz val="9"/>
      <color indexed="23"/>
      <name val="Arial"/>
      <family val="2"/>
    </font>
    <font>
      <b/>
      <sz val="10"/>
      <color indexed="23"/>
      <name val="Arial"/>
      <family val="2"/>
    </font>
    <font>
      <b/>
      <sz val="8"/>
      <name val="Arial"/>
      <family val="2"/>
    </font>
    <font>
      <b/>
      <sz val="10"/>
      <color indexed="10"/>
      <name val="Arial"/>
      <family val="2"/>
    </font>
    <font>
      <vertAlign val="superscript"/>
      <sz val="10"/>
      <name val="Arial"/>
      <family val="2"/>
    </font>
    <font>
      <b/>
      <sz val="12"/>
      <color indexed="55"/>
      <name val="Arial"/>
      <family val="2"/>
    </font>
    <font>
      <b/>
      <sz val="14"/>
      <color indexed="61"/>
      <name val="Arial"/>
      <family val="2"/>
    </font>
    <font>
      <sz val="10"/>
      <color indexed="8"/>
      <name val="Arial"/>
      <family val="2"/>
    </font>
    <font>
      <sz val="8"/>
      <color indexed="62"/>
      <name val="Arial"/>
      <family val="2"/>
    </font>
    <font>
      <sz val="9"/>
      <color indexed="12"/>
      <name val="Arial"/>
      <family val="2"/>
    </font>
    <font>
      <sz val="10"/>
      <color indexed="10"/>
      <name val="Arial"/>
      <family val="2"/>
    </font>
    <font>
      <i/>
      <sz val="10"/>
      <color indexed="55"/>
      <name val="Arial"/>
      <family val="2"/>
    </font>
    <font>
      <sz val="10"/>
      <color theme="1"/>
      <name val="Arial"/>
      <family val="2"/>
    </font>
    <font>
      <b/>
      <sz val="10"/>
      <color theme="1"/>
      <name val="Arial"/>
      <family val="2"/>
    </font>
    <font>
      <b/>
      <sz val="12"/>
      <color rgb="FF002060"/>
      <name val="Arial"/>
      <family val="2"/>
    </font>
    <font>
      <b/>
      <u/>
      <sz val="9"/>
      <color theme="5" tint="-0.249977111117893"/>
      <name val="Arial"/>
      <family val="2"/>
      <charset val="161"/>
    </font>
    <font>
      <sz val="9"/>
      <color theme="0" tint="-0.499984740745262"/>
      <name val="Arial"/>
      <family val="2"/>
      <charset val="161"/>
    </font>
    <font>
      <b/>
      <u/>
      <sz val="9"/>
      <color theme="0" tint="-0.499984740745262"/>
      <name val="Arial"/>
      <family val="2"/>
    </font>
    <font>
      <b/>
      <sz val="8"/>
      <color theme="4" tint="-0.249977111117893"/>
      <name val="Arial"/>
      <family val="2"/>
    </font>
    <font>
      <b/>
      <sz val="12"/>
      <color theme="4" tint="-0.249977111117893"/>
      <name val="Arial"/>
      <family val="2"/>
    </font>
    <font>
      <sz val="10"/>
      <color theme="4" tint="-0.249977111117893"/>
      <name val="Arial"/>
      <family val="2"/>
    </font>
    <font>
      <b/>
      <sz val="10"/>
      <color theme="0" tint="-0.249977111117893"/>
      <name val="Arial"/>
      <family val="2"/>
    </font>
    <font>
      <sz val="10"/>
      <color theme="0" tint="-0.249977111117893"/>
      <name val="Arial"/>
      <family val="2"/>
    </font>
    <font>
      <b/>
      <sz val="12"/>
      <color theme="4" tint="-0.499984740745262"/>
      <name val="Arial"/>
      <family val="2"/>
    </font>
    <font>
      <u/>
      <sz val="10"/>
      <color theme="4" tint="-0.249977111117893"/>
      <name val="Arial"/>
      <family val="2"/>
    </font>
    <font>
      <sz val="10"/>
      <color rgb="FF000000"/>
      <name val="Arial"/>
      <family val="2"/>
    </font>
    <font>
      <b/>
      <sz val="10"/>
      <color theme="0" tint="-0.34998626667073579"/>
      <name val="Arial"/>
      <family val="2"/>
    </font>
    <font>
      <sz val="10"/>
      <color theme="0" tint="-0.34998626667073579"/>
      <name val="Arial"/>
      <family val="2"/>
    </font>
    <font>
      <b/>
      <sz val="10"/>
      <color theme="4" tint="-0.249977111117893"/>
      <name val="Arial"/>
      <family val="2"/>
    </font>
    <font>
      <b/>
      <sz val="9"/>
      <color theme="0" tint="-0.249977111117893"/>
      <name val="Arial"/>
      <family val="2"/>
    </font>
    <font>
      <b/>
      <sz val="10"/>
      <color theme="0" tint="-0.499984740745262"/>
      <name val="Arial"/>
      <family val="2"/>
    </font>
    <font>
      <sz val="10"/>
      <color theme="0" tint="-0.499984740745262"/>
      <name val="Arial"/>
      <family val="2"/>
    </font>
    <font>
      <b/>
      <i/>
      <sz val="10"/>
      <color theme="4" tint="-0.249977111117893"/>
      <name val="Arial"/>
      <family val="2"/>
    </font>
    <font>
      <sz val="9"/>
      <color theme="0" tint="-0.34998626667073579"/>
      <name val="Arial"/>
      <family val="2"/>
    </font>
    <font>
      <sz val="9"/>
      <color theme="0" tint="-0.249977111117893"/>
      <name val="Arial"/>
      <family val="2"/>
    </font>
    <font>
      <sz val="8"/>
      <color theme="0" tint="-0.249977111117893"/>
      <name val="Arial"/>
      <family val="2"/>
    </font>
    <font>
      <i/>
      <sz val="10"/>
      <color theme="4" tint="-0.249977111117893"/>
      <name val="Arial"/>
      <family val="2"/>
    </font>
    <font>
      <b/>
      <i/>
      <sz val="11"/>
      <color theme="4" tint="-0.249977111117893"/>
      <name val="Arial"/>
      <family val="2"/>
    </font>
    <font>
      <i/>
      <sz val="9"/>
      <color theme="4" tint="-0.249977111117893"/>
      <name val="Arial"/>
      <family val="2"/>
    </font>
    <font>
      <b/>
      <u/>
      <sz val="9"/>
      <color theme="0" tint="-0.34998626667073579"/>
      <name val="Arial"/>
      <family val="2"/>
    </font>
    <font>
      <b/>
      <sz val="8"/>
      <color theme="0" tint="-0.499984740745262"/>
      <name val="Arial"/>
      <family val="2"/>
    </font>
    <font>
      <b/>
      <sz val="10"/>
      <color theme="1" tint="0.499984740745262"/>
      <name val="Arial"/>
      <family val="2"/>
    </font>
    <font>
      <sz val="10"/>
      <color theme="1" tint="0.499984740745262"/>
      <name val="Arial"/>
      <family val="2"/>
    </font>
    <font>
      <sz val="10"/>
      <color theme="8" tint="0.79998168889431442"/>
      <name val="Arial"/>
      <family val="2"/>
    </font>
    <font>
      <sz val="9"/>
      <color theme="0" tint="-0.499984740745262"/>
      <name val="Arial"/>
      <family val="2"/>
    </font>
    <font>
      <b/>
      <sz val="9"/>
      <color theme="0" tint="-0.499984740745262"/>
      <name val="Arial"/>
      <family val="2"/>
    </font>
    <font>
      <b/>
      <vertAlign val="superscript"/>
      <sz val="12"/>
      <color theme="4" tint="-0.249977111117893"/>
      <name val="Arial"/>
      <family val="2"/>
    </font>
    <font>
      <sz val="10"/>
      <name val="Courier"/>
      <family val="3"/>
    </font>
    <font>
      <i/>
      <sz val="10"/>
      <name val="Arial Narrow"/>
      <family val="2"/>
    </font>
    <font>
      <sz val="10"/>
      <name val="Arial Narrow"/>
      <family val="2"/>
    </font>
    <font>
      <b/>
      <sz val="10"/>
      <name val="Arial Narrow"/>
      <family val="2"/>
    </font>
    <font>
      <sz val="10"/>
      <color theme="0" tint="-0.499984740745262"/>
      <name val="Arial Narrow"/>
      <family val="2"/>
    </font>
    <font>
      <b/>
      <sz val="12"/>
      <color theme="1"/>
      <name val="Calibri"/>
      <family val="2"/>
      <scheme val="minor"/>
    </font>
    <font>
      <sz val="11"/>
      <color theme="1"/>
      <name val="Calibri"/>
      <family val="2"/>
      <scheme val="minor"/>
    </font>
    <font>
      <i/>
      <sz val="9"/>
      <color theme="0" tint="-0.499984740745262"/>
      <name val="Arial"/>
      <family val="2"/>
    </font>
  </fonts>
  <fills count="19">
    <fill>
      <patternFill patternType="none"/>
    </fill>
    <fill>
      <patternFill patternType="gray125"/>
    </fill>
    <fill>
      <patternFill patternType="solid">
        <fgColor indexed="22"/>
        <bgColor indexed="64"/>
      </patternFill>
    </fill>
    <fill>
      <patternFill patternType="solid">
        <fgColor indexed="9"/>
        <bgColor indexed="64"/>
      </patternFill>
    </fill>
    <fill>
      <patternFill patternType="solid">
        <fgColor theme="3" tint="0.59999389629810485"/>
        <bgColor indexed="64"/>
      </patternFill>
    </fill>
    <fill>
      <patternFill patternType="solid">
        <fgColor rgb="FFFFFFCC"/>
        <bgColor indexed="64"/>
      </patternFill>
    </fill>
    <fill>
      <patternFill patternType="solid">
        <fgColor theme="0"/>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9" tint="0.59999389629810485"/>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theme="3" tint="0.79998168889431442"/>
        <bgColor indexed="64"/>
      </patternFill>
    </fill>
    <fill>
      <patternFill patternType="solid">
        <fgColor rgb="FFE8E8E8"/>
        <bgColor indexed="64"/>
      </patternFill>
    </fill>
    <fill>
      <patternFill patternType="solid">
        <fgColor rgb="FFDBEEF3"/>
        <bgColor indexed="64"/>
      </patternFill>
    </fill>
    <fill>
      <patternFill patternType="solid">
        <fgColor theme="6" tint="0.59996337778862885"/>
        <bgColor indexed="64"/>
      </patternFill>
    </fill>
    <fill>
      <patternFill patternType="solid">
        <fgColor theme="7" tint="0.79998168889431442"/>
        <bgColor indexed="64"/>
      </patternFill>
    </fill>
    <fill>
      <patternFill patternType="solid">
        <fgColor theme="5" tint="0.59996337778862885"/>
        <bgColor indexed="64"/>
      </patternFill>
    </fill>
    <fill>
      <patternFill patternType="solid">
        <fgColor theme="5" tint="0.59999389629810485"/>
        <bgColor indexed="64"/>
      </patternFill>
    </fill>
  </fills>
  <borders count="305">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dotted">
        <color indexed="64"/>
      </top>
      <bottom style="thin">
        <color indexed="64"/>
      </bottom>
      <diagonal/>
    </border>
    <border>
      <left style="thin">
        <color indexed="64"/>
      </left>
      <right/>
      <top style="dotted">
        <color indexed="64"/>
      </top>
      <bottom style="thin">
        <color indexed="64"/>
      </bottom>
      <diagonal/>
    </border>
    <border>
      <left/>
      <right/>
      <top style="dotted">
        <color indexed="64"/>
      </top>
      <bottom style="thin">
        <color indexed="64"/>
      </bottom>
      <diagonal/>
    </border>
    <border>
      <left style="thin">
        <color indexed="64"/>
      </left>
      <right/>
      <top style="thin">
        <color indexed="64"/>
      </top>
      <bottom/>
      <diagonal/>
    </border>
    <border>
      <left style="thin">
        <color indexed="64"/>
      </left>
      <right/>
      <top/>
      <bottom/>
      <diagonal/>
    </border>
    <border>
      <left/>
      <right/>
      <top style="thin">
        <color indexed="64"/>
      </top>
      <bottom/>
      <diagonal/>
    </border>
    <border>
      <left/>
      <right style="dotted">
        <color indexed="64"/>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dotted">
        <color indexed="64"/>
      </right>
      <top/>
      <bottom style="thin">
        <color indexed="64"/>
      </bottom>
      <diagonal/>
    </border>
    <border>
      <left/>
      <right style="thin">
        <color indexed="64"/>
      </right>
      <top/>
      <bottom style="thin">
        <color indexed="64"/>
      </bottom>
      <diagonal/>
    </border>
    <border>
      <left style="thin">
        <color indexed="64"/>
      </left>
      <right/>
      <top style="dotted">
        <color indexed="64"/>
      </top>
      <bottom/>
      <diagonal/>
    </border>
    <border>
      <left style="thin">
        <color indexed="64"/>
      </left>
      <right/>
      <top/>
      <bottom style="dotted">
        <color indexed="64"/>
      </bottom>
      <diagonal/>
    </border>
    <border>
      <left style="dotted">
        <color indexed="64"/>
      </left>
      <right style="dotted">
        <color indexed="64"/>
      </right>
      <top style="thin">
        <color indexed="64"/>
      </top>
      <bottom/>
      <diagonal/>
    </border>
    <border>
      <left/>
      <right style="dotted">
        <color indexed="64"/>
      </right>
      <top/>
      <bottom/>
      <diagonal/>
    </border>
    <border>
      <left style="dotted">
        <color indexed="64"/>
      </left>
      <right style="dotted">
        <color indexed="64"/>
      </right>
      <top/>
      <bottom/>
      <diagonal/>
    </border>
    <border>
      <left/>
      <right style="thin">
        <color indexed="64"/>
      </right>
      <top/>
      <bottom/>
      <diagonal/>
    </border>
    <border>
      <left/>
      <right style="dotted">
        <color indexed="64"/>
      </right>
      <top style="thin">
        <color indexed="64"/>
      </top>
      <bottom style="thin">
        <color indexed="64"/>
      </bottom>
      <diagonal/>
    </border>
    <border>
      <left style="thin">
        <color indexed="64"/>
      </left>
      <right/>
      <top style="thin">
        <color indexed="64"/>
      </top>
      <bottom style="dotted">
        <color indexed="64"/>
      </bottom>
      <diagonal/>
    </border>
    <border>
      <left style="thin">
        <color indexed="64"/>
      </left>
      <right style="thin">
        <color indexed="64"/>
      </right>
      <top style="thin">
        <color indexed="64"/>
      </top>
      <bottom style="dotted">
        <color indexed="64"/>
      </bottom>
      <diagonal/>
    </border>
    <border>
      <left style="thin">
        <color indexed="64"/>
      </left>
      <right style="thin">
        <color indexed="64"/>
      </right>
      <top/>
      <bottom style="dotted">
        <color indexed="64"/>
      </bottom>
      <diagonal/>
    </border>
    <border>
      <left style="dotted">
        <color indexed="64"/>
      </left>
      <right/>
      <top style="thin">
        <color indexed="64"/>
      </top>
      <bottom/>
      <diagonal/>
    </border>
    <border>
      <left style="dotted">
        <color indexed="64"/>
      </left>
      <right style="dotted">
        <color indexed="64"/>
      </right>
      <top/>
      <bottom style="thin">
        <color indexed="64"/>
      </bottom>
      <diagonal/>
    </border>
    <border>
      <left style="thin">
        <color indexed="64"/>
      </left>
      <right style="dotted">
        <color indexed="64"/>
      </right>
      <top style="thin">
        <color indexed="64"/>
      </top>
      <bottom/>
      <diagonal/>
    </border>
    <border>
      <left/>
      <right style="thin">
        <color indexed="64"/>
      </right>
      <top style="thin">
        <color indexed="64"/>
      </top>
      <bottom style="dotted">
        <color indexed="64"/>
      </bottom>
      <diagonal/>
    </border>
    <border>
      <left/>
      <right style="thin">
        <color indexed="64"/>
      </right>
      <top style="dotted">
        <color indexed="64"/>
      </top>
      <bottom style="thin">
        <color indexed="64"/>
      </bottom>
      <diagonal/>
    </border>
    <border>
      <left/>
      <right style="thin">
        <color indexed="64"/>
      </right>
      <top/>
      <bottom style="dotted">
        <color indexed="64"/>
      </bottom>
      <diagonal/>
    </border>
    <border>
      <left style="dotted">
        <color indexed="64"/>
      </left>
      <right style="thin">
        <color indexed="64"/>
      </right>
      <top/>
      <bottom style="dotted">
        <color indexed="64"/>
      </bottom>
      <diagonal/>
    </border>
    <border>
      <left/>
      <right style="dotted">
        <color indexed="64"/>
      </right>
      <top style="thin">
        <color indexed="64"/>
      </top>
      <bottom style="dotted">
        <color indexed="64"/>
      </bottom>
      <diagonal/>
    </border>
    <border>
      <left style="thin">
        <color indexed="64"/>
      </left>
      <right style="dotted">
        <color indexed="64"/>
      </right>
      <top style="dotted">
        <color indexed="64"/>
      </top>
      <bottom style="thin">
        <color indexed="64"/>
      </bottom>
      <diagonal/>
    </border>
    <border>
      <left style="dotted">
        <color indexed="64"/>
      </left>
      <right style="dotted">
        <color indexed="64"/>
      </right>
      <top style="dotted">
        <color indexed="64"/>
      </top>
      <bottom style="thin">
        <color indexed="64"/>
      </bottom>
      <diagonal/>
    </border>
    <border>
      <left/>
      <right/>
      <top style="thin">
        <color indexed="64"/>
      </top>
      <bottom style="dotted">
        <color indexed="64"/>
      </bottom>
      <diagonal/>
    </border>
    <border>
      <left style="thin">
        <color indexed="64"/>
      </left>
      <right style="dotted">
        <color indexed="64"/>
      </right>
      <top style="thin">
        <color indexed="64"/>
      </top>
      <bottom style="dotted">
        <color indexed="64"/>
      </bottom>
      <diagonal/>
    </border>
    <border>
      <left style="dotted">
        <color indexed="64"/>
      </left>
      <right style="dotted">
        <color indexed="64"/>
      </right>
      <top style="thin">
        <color indexed="64"/>
      </top>
      <bottom style="dotted">
        <color indexed="64"/>
      </bottom>
      <diagonal/>
    </border>
    <border>
      <left style="thin">
        <color indexed="64"/>
      </left>
      <right/>
      <top style="dotted">
        <color indexed="64"/>
      </top>
      <bottom style="dotted">
        <color indexed="64"/>
      </bottom>
      <diagonal/>
    </border>
    <border>
      <left/>
      <right/>
      <top style="dotted">
        <color indexed="64"/>
      </top>
      <bottom style="dotted">
        <color indexed="64"/>
      </bottom>
      <diagonal/>
    </border>
    <border>
      <left/>
      <right/>
      <top/>
      <bottom style="dotted">
        <color indexed="64"/>
      </bottom>
      <diagonal/>
    </border>
    <border>
      <left/>
      <right/>
      <top style="dotted">
        <color indexed="64"/>
      </top>
      <bottom/>
      <diagonal/>
    </border>
    <border>
      <left/>
      <right style="dotted">
        <color indexed="64"/>
      </right>
      <top style="dotted">
        <color indexed="64"/>
      </top>
      <bottom style="dotted">
        <color indexed="64"/>
      </bottom>
      <diagonal/>
    </border>
    <border>
      <left style="dotted">
        <color indexed="64"/>
      </left>
      <right/>
      <top style="dotted">
        <color indexed="64"/>
      </top>
      <bottom style="dotted">
        <color indexed="64"/>
      </bottom>
      <diagonal/>
    </border>
    <border>
      <left style="thin">
        <color indexed="64"/>
      </left>
      <right style="thin">
        <color indexed="64"/>
      </right>
      <top style="dotted">
        <color indexed="64"/>
      </top>
      <bottom style="dotted">
        <color indexed="64"/>
      </bottom>
      <diagonal/>
    </border>
    <border>
      <left style="thin">
        <color indexed="64"/>
      </left>
      <right style="thin">
        <color theme="0" tint="-0.14996795556505021"/>
      </right>
      <top style="thin">
        <color indexed="64"/>
      </top>
      <bottom style="thin">
        <color theme="0" tint="-0.14996795556505021"/>
      </bottom>
      <diagonal/>
    </border>
    <border>
      <left style="thin">
        <color theme="0" tint="-0.14996795556505021"/>
      </left>
      <right style="thin">
        <color theme="0" tint="-0.14993743705557422"/>
      </right>
      <top style="thin">
        <color indexed="64"/>
      </top>
      <bottom style="thin">
        <color theme="0" tint="-0.14996795556505021"/>
      </bottom>
      <diagonal/>
    </border>
    <border>
      <left/>
      <right/>
      <top style="thin">
        <color indexed="64"/>
      </top>
      <bottom style="thin">
        <color theme="0" tint="-0.14996795556505021"/>
      </bottom>
      <diagonal/>
    </border>
    <border>
      <left/>
      <right style="thin">
        <color theme="0" tint="-0.14996795556505021"/>
      </right>
      <top style="thin">
        <color indexed="64"/>
      </top>
      <bottom style="thin">
        <color theme="0" tint="-0.14996795556505021"/>
      </bottom>
      <diagonal/>
    </border>
    <border>
      <left style="thin">
        <color indexed="64"/>
      </left>
      <right style="thin">
        <color theme="0" tint="-0.14996795556505021"/>
      </right>
      <top style="thin">
        <color theme="0" tint="-0.14996795556505021"/>
      </top>
      <bottom style="thin">
        <color theme="0" tint="-0.14996795556505021"/>
      </bottom>
      <diagonal/>
    </border>
    <border>
      <left style="thin">
        <color theme="0" tint="-0.14996795556505021"/>
      </left>
      <right style="thin">
        <color theme="0" tint="-0.14993743705557422"/>
      </right>
      <top style="thin">
        <color theme="0" tint="-0.14996795556505021"/>
      </top>
      <bottom style="thin">
        <color theme="0" tint="-0.14996795556505021"/>
      </bottom>
      <diagonal/>
    </border>
    <border>
      <left/>
      <right/>
      <top style="thin">
        <color theme="0" tint="-0.14996795556505021"/>
      </top>
      <bottom style="thin">
        <color theme="0" tint="-0.14996795556505021"/>
      </bottom>
      <diagonal/>
    </border>
    <border>
      <left/>
      <right style="thin">
        <color theme="0" tint="-0.14996795556505021"/>
      </right>
      <top style="thin">
        <color theme="0" tint="-0.14996795556505021"/>
      </top>
      <bottom style="thin">
        <color theme="0" tint="-0.14996795556505021"/>
      </bottom>
      <diagonal/>
    </border>
    <border>
      <left style="thin">
        <color indexed="64"/>
      </left>
      <right style="thin">
        <color theme="0" tint="-0.14996795556505021"/>
      </right>
      <top/>
      <bottom/>
      <diagonal/>
    </border>
    <border>
      <left style="thin">
        <color theme="0" tint="-0.14996795556505021"/>
      </left>
      <right style="thin">
        <color theme="0" tint="-0.14993743705557422"/>
      </right>
      <top/>
      <bottom/>
      <diagonal/>
    </border>
    <border>
      <left/>
      <right style="thin">
        <color theme="0" tint="-0.14996795556505021"/>
      </right>
      <top/>
      <bottom/>
      <diagonal/>
    </border>
    <border>
      <left style="thin">
        <color theme="0" tint="-0.14996795556505021"/>
      </left>
      <right style="thin">
        <color theme="0" tint="-0.14996795556505021"/>
      </right>
      <top style="dotted">
        <color indexed="64"/>
      </top>
      <bottom style="thin">
        <color indexed="64"/>
      </bottom>
      <diagonal/>
    </border>
    <border>
      <left/>
      <right/>
      <top/>
      <bottom style="thin">
        <color theme="0" tint="-0.14996795556505021"/>
      </bottom>
      <diagonal/>
    </border>
    <border>
      <left/>
      <right/>
      <top style="thin">
        <color theme="0" tint="-0.14993743705557422"/>
      </top>
      <bottom style="thin">
        <color theme="0" tint="-0.14996795556505021"/>
      </bottom>
      <diagonal/>
    </border>
    <border>
      <left/>
      <right/>
      <top style="thin">
        <color theme="0" tint="-0.14996795556505021"/>
      </top>
      <bottom/>
      <diagonal/>
    </border>
    <border>
      <left style="thin">
        <color theme="0" tint="-0.14996795556505021"/>
      </left>
      <right style="thin">
        <color theme="0" tint="-0.14996795556505021"/>
      </right>
      <top style="thin">
        <color indexed="64"/>
      </top>
      <bottom style="thin">
        <color theme="0" tint="-0.14996795556505021"/>
      </bottom>
      <diagonal/>
    </border>
    <border>
      <left style="thin">
        <color theme="0" tint="-0.14996795556505021"/>
      </left>
      <right style="dotted">
        <color indexed="64"/>
      </right>
      <top style="thin">
        <color indexed="64"/>
      </top>
      <bottom style="thin">
        <color theme="0" tint="-0.14996795556505021"/>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style="thin">
        <color theme="0" tint="-0.14996795556505021"/>
      </left>
      <right style="dotted">
        <color indexed="64"/>
      </right>
      <top style="thin">
        <color theme="0" tint="-0.14996795556505021"/>
      </top>
      <bottom style="thin">
        <color theme="0" tint="-0.14996795556505021"/>
      </bottom>
      <diagonal/>
    </border>
    <border>
      <left/>
      <right style="thin">
        <color indexed="64"/>
      </right>
      <top style="thin">
        <color theme="0" tint="-0.14996795556505021"/>
      </top>
      <bottom style="thin">
        <color theme="0" tint="-0.14996795556505021"/>
      </bottom>
      <diagonal/>
    </border>
    <border>
      <left style="thin">
        <color theme="0" tint="-0.14996795556505021"/>
      </left>
      <right style="thin">
        <color theme="0" tint="-0.14996795556505021"/>
      </right>
      <top/>
      <bottom/>
      <diagonal/>
    </border>
    <border>
      <left style="thin">
        <color theme="0" tint="-0.14996795556505021"/>
      </left>
      <right style="dotted">
        <color indexed="64"/>
      </right>
      <top/>
      <bottom style="dotted">
        <color indexed="64"/>
      </bottom>
      <diagonal/>
    </border>
    <border>
      <left style="thin">
        <color indexed="64"/>
      </left>
      <right style="thin">
        <color theme="0" tint="-0.14996795556505021"/>
      </right>
      <top/>
      <bottom style="dotted">
        <color indexed="64"/>
      </bottom>
      <diagonal/>
    </border>
    <border>
      <left style="thin">
        <color theme="0" tint="-0.14996795556505021"/>
      </left>
      <right style="thin">
        <color theme="0" tint="-0.14996795556505021"/>
      </right>
      <top/>
      <bottom style="dotted">
        <color indexed="64"/>
      </bottom>
      <diagonal/>
    </border>
    <border>
      <left style="thin">
        <color indexed="64"/>
      </left>
      <right style="thin">
        <color theme="0" tint="-0.14996795556505021"/>
      </right>
      <top style="dotted">
        <color indexed="64"/>
      </top>
      <bottom style="thin">
        <color indexed="64"/>
      </bottom>
      <diagonal/>
    </border>
    <border>
      <left style="thin">
        <color theme="0" tint="-0.14996795556505021"/>
      </left>
      <right style="dotted">
        <color indexed="64"/>
      </right>
      <top/>
      <bottom style="thin">
        <color indexed="64"/>
      </bottom>
      <diagonal/>
    </border>
    <border>
      <left style="thin">
        <color indexed="64"/>
      </left>
      <right style="thin">
        <color theme="0" tint="-0.14996795556505021"/>
      </right>
      <top/>
      <bottom style="thin">
        <color indexed="64"/>
      </bottom>
      <diagonal/>
    </border>
    <border>
      <left style="thin">
        <color theme="0" tint="-0.14996795556505021"/>
      </left>
      <right style="thin">
        <color theme="0" tint="-0.14996795556505021"/>
      </right>
      <top/>
      <bottom style="thin">
        <color indexed="64"/>
      </bottom>
      <diagonal/>
    </border>
    <border>
      <left style="thin">
        <color indexed="64"/>
      </left>
      <right/>
      <top style="thin">
        <color indexed="64"/>
      </top>
      <bottom style="thin">
        <color theme="0" tint="-0.14996795556505021"/>
      </bottom>
      <diagonal/>
    </border>
    <border>
      <left style="dotted">
        <color indexed="64"/>
      </left>
      <right style="dotted">
        <color indexed="64"/>
      </right>
      <top style="thin">
        <color indexed="64"/>
      </top>
      <bottom style="thin">
        <color theme="0" tint="-0.14996795556505021"/>
      </bottom>
      <diagonal/>
    </border>
    <border>
      <left style="thin">
        <color indexed="64"/>
      </left>
      <right style="thin">
        <color theme="0" tint="-0.14996795556505021"/>
      </right>
      <top style="thin">
        <color indexed="64"/>
      </top>
      <bottom style="dotted">
        <color indexed="64"/>
      </bottom>
      <diagonal/>
    </border>
    <border>
      <left style="thin">
        <color theme="0" tint="-0.14996795556505021"/>
      </left>
      <right style="thin">
        <color theme="0" tint="-0.14993743705557422"/>
      </right>
      <top style="thin">
        <color indexed="64"/>
      </top>
      <bottom style="dotted">
        <color indexed="64"/>
      </bottom>
      <diagonal/>
    </border>
    <border>
      <left/>
      <right style="thin">
        <color theme="0" tint="-0.14996795556505021"/>
      </right>
      <top style="thin">
        <color indexed="64"/>
      </top>
      <bottom style="dotted">
        <color indexed="64"/>
      </bottom>
      <diagonal/>
    </border>
    <border>
      <left style="thin">
        <color indexed="64"/>
      </left>
      <right style="thin">
        <color theme="0" tint="-0.14996795556505021"/>
      </right>
      <top/>
      <bottom style="thin">
        <color theme="0" tint="-0.14996795556505021"/>
      </bottom>
      <diagonal/>
    </border>
    <border>
      <left style="thin">
        <color theme="0" tint="-0.14996795556505021"/>
      </left>
      <right style="thin">
        <color theme="0" tint="-0.14993743705557422"/>
      </right>
      <top/>
      <bottom style="thin">
        <color theme="0" tint="-0.14996795556505021"/>
      </bottom>
      <diagonal/>
    </border>
    <border>
      <left/>
      <right style="dotted">
        <color indexed="64"/>
      </right>
      <top/>
      <bottom style="thin">
        <color theme="0" tint="-0.14996795556505021"/>
      </bottom>
      <diagonal/>
    </border>
    <border>
      <left/>
      <right style="dotted">
        <color indexed="64"/>
      </right>
      <top style="thin">
        <color theme="0" tint="-0.14996795556505021"/>
      </top>
      <bottom style="thin">
        <color theme="0" tint="-0.14996795556505021"/>
      </bottom>
      <diagonal/>
    </border>
    <border>
      <left style="thin">
        <color indexed="64"/>
      </left>
      <right style="thin">
        <color theme="0" tint="-0.14996795556505021"/>
      </right>
      <top style="thin">
        <color theme="0" tint="-0.14996795556505021"/>
      </top>
      <bottom style="thin">
        <color indexed="64"/>
      </bottom>
      <diagonal/>
    </border>
    <border>
      <left style="thin">
        <color theme="0" tint="-0.14996795556505021"/>
      </left>
      <right style="thin">
        <color theme="0" tint="-0.14993743705557422"/>
      </right>
      <top style="thin">
        <color theme="0" tint="-0.14996795556505021"/>
      </top>
      <bottom style="thin">
        <color indexed="64"/>
      </bottom>
      <diagonal/>
    </border>
    <border>
      <left/>
      <right style="dotted">
        <color indexed="64"/>
      </right>
      <top style="thin">
        <color theme="0" tint="-0.14996795556505021"/>
      </top>
      <bottom style="thin">
        <color indexed="64"/>
      </bottom>
      <diagonal/>
    </border>
    <border>
      <left/>
      <right style="thin">
        <color indexed="64"/>
      </right>
      <top style="thin">
        <color theme="0" tint="-0.14996795556505021"/>
      </top>
      <bottom style="thin">
        <color indexed="64"/>
      </bottom>
      <diagonal/>
    </border>
    <border>
      <left/>
      <right style="thin">
        <color theme="0" tint="-0.14996795556505021"/>
      </right>
      <top/>
      <bottom style="thin">
        <color theme="0" tint="-0.14996795556505021"/>
      </bottom>
      <diagonal/>
    </border>
    <border>
      <left style="thin">
        <color indexed="64"/>
      </left>
      <right style="thin">
        <color theme="0" tint="-0.14996795556505021"/>
      </right>
      <top style="thin">
        <color theme="0" tint="-0.14996795556505021"/>
      </top>
      <bottom/>
      <diagonal/>
    </border>
    <border>
      <left style="thin">
        <color theme="0" tint="-0.14996795556505021"/>
      </left>
      <right style="thin">
        <color theme="0" tint="-0.14993743705557422"/>
      </right>
      <top style="thin">
        <color theme="0" tint="-0.14996795556505021"/>
      </top>
      <bottom/>
      <diagonal/>
    </border>
    <border>
      <left/>
      <right style="dotted">
        <color indexed="64"/>
      </right>
      <top style="thin">
        <color theme="0" tint="-0.14996795556505021"/>
      </top>
      <bottom/>
      <diagonal/>
    </border>
    <border>
      <left/>
      <right style="thin">
        <color theme="0" tint="-0.14996795556505021"/>
      </right>
      <top style="thin">
        <color theme="0" tint="-0.14996795556505021"/>
      </top>
      <bottom/>
      <diagonal/>
    </border>
    <border>
      <left/>
      <right style="thin">
        <color theme="0" tint="-0.14996795556505021"/>
      </right>
      <top style="thin">
        <color theme="0" tint="-0.14996795556505021"/>
      </top>
      <bottom style="thin">
        <color indexed="64"/>
      </bottom>
      <diagonal/>
    </border>
    <border>
      <left style="thin">
        <color indexed="64"/>
      </left>
      <right style="dotted">
        <color indexed="64"/>
      </right>
      <top style="thin">
        <color theme="0" tint="-0.14996795556505021"/>
      </top>
      <bottom style="thin">
        <color theme="0" tint="-0.14996795556505021"/>
      </bottom>
      <diagonal/>
    </border>
    <border>
      <left style="dotted">
        <color indexed="64"/>
      </left>
      <right style="thin">
        <color theme="0" tint="-0.14996795556505021"/>
      </right>
      <top style="thin">
        <color theme="0" tint="-0.14996795556505021"/>
      </top>
      <bottom style="thin">
        <color theme="0" tint="-0.14996795556505021"/>
      </bottom>
      <diagonal/>
    </border>
    <border>
      <left style="dotted">
        <color indexed="64"/>
      </left>
      <right style="dotted">
        <color indexed="64"/>
      </right>
      <top style="thin">
        <color theme="0" tint="-0.14996795556505021"/>
      </top>
      <bottom style="thin">
        <color theme="0" tint="-0.14996795556505021"/>
      </bottom>
      <diagonal/>
    </border>
    <border>
      <left style="thin">
        <color indexed="64"/>
      </left>
      <right style="dotted">
        <color indexed="64"/>
      </right>
      <top style="thin">
        <color theme="0" tint="-0.14996795556505021"/>
      </top>
      <bottom/>
      <diagonal/>
    </border>
    <border>
      <left style="thin">
        <color theme="0" tint="-0.14996795556505021"/>
      </left>
      <right style="thin">
        <color theme="0" tint="-0.14996795556505021"/>
      </right>
      <top style="thin">
        <color theme="0" tint="-0.14996795556505021"/>
      </top>
      <bottom/>
      <diagonal/>
    </border>
    <border>
      <left style="thin">
        <color theme="0" tint="-0.14996795556505021"/>
      </left>
      <right style="dotted">
        <color indexed="64"/>
      </right>
      <top style="thin">
        <color theme="0" tint="-0.14996795556505021"/>
      </top>
      <bottom/>
      <diagonal/>
    </border>
    <border>
      <left style="dotted">
        <color indexed="64"/>
      </left>
      <right style="dotted">
        <color indexed="64"/>
      </right>
      <top style="thin">
        <color theme="0" tint="-0.14996795556505021"/>
      </top>
      <bottom/>
      <diagonal/>
    </border>
    <border>
      <left style="thin">
        <color theme="0" tint="-0.14996795556505021"/>
      </left>
      <right style="dotted">
        <color indexed="64"/>
      </right>
      <top style="dotted">
        <color indexed="64"/>
      </top>
      <bottom style="thin">
        <color indexed="64"/>
      </bottom>
      <diagonal/>
    </border>
    <border>
      <left style="thin">
        <color theme="0" tint="-0.14996795556505021"/>
      </left>
      <right style="thin">
        <color theme="0" tint="-0.14996795556505021"/>
      </right>
      <top style="thin">
        <color indexed="64"/>
      </top>
      <bottom style="dotted">
        <color indexed="64"/>
      </bottom>
      <diagonal/>
    </border>
    <border>
      <left style="thin">
        <color theme="0" tint="-0.14996795556505021"/>
      </left>
      <right style="dotted">
        <color indexed="64"/>
      </right>
      <top style="thin">
        <color indexed="64"/>
      </top>
      <bottom style="dotted">
        <color indexed="64"/>
      </bottom>
      <diagonal/>
    </border>
    <border>
      <left style="thin">
        <color theme="0" tint="-0.14996795556505021"/>
      </left>
      <right style="thin">
        <color theme="0" tint="-0.14996795556505021"/>
      </right>
      <top/>
      <bottom style="thin">
        <color theme="0" tint="-0.14996795556505021"/>
      </bottom>
      <diagonal/>
    </border>
    <border>
      <left style="thin">
        <color theme="0" tint="-0.14996795556505021"/>
      </left>
      <right style="dotted">
        <color indexed="64"/>
      </right>
      <top/>
      <bottom style="thin">
        <color theme="0" tint="-0.14996795556505021"/>
      </bottom>
      <diagonal/>
    </border>
    <border>
      <left style="thin">
        <color indexed="64"/>
      </left>
      <right style="thin">
        <color theme="0" tint="-0.14996795556505021"/>
      </right>
      <top style="thin">
        <color theme="0" tint="-0.14996795556505021"/>
      </top>
      <bottom style="dotted">
        <color indexed="64"/>
      </bottom>
      <diagonal/>
    </border>
    <border>
      <left style="thin">
        <color theme="0" tint="-0.14996795556505021"/>
      </left>
      <right style="thin">
        <color theme="0" tint="-0.14996795556505021"/>
      </right>
      <top style="thin">
        <color theme="0" tint="-0.14996795556505021"/>
      </top>
      <bottom style="dotted">
        <color indexed="64"/>
      </bottom>
      <diagonal/>
    </border>
    <border>
      <left style="thin">
        <color theme="0" tint="-0.14996795556505021"/>
      </left>
      <right style="dotted">
        <color indexed="64"/>
      </right>
      <top style="thin">
        <color theme="0" tint="-0.14996795556505021"/>
      </top>
      <bottom style="dotted">
        <color indexed="64"/>
      </bottom>
      <diagonal/>
    </border>
    <border>
      <left/>
      <right style="thin">
        <color indexed="64"/>
      </right>
      <top style="thin">
        <color theme="0" tint="-0.14996795556505021"/>
      </top>
      <bottom style="dotted">
        <color indexed="64"/>
      </bottom>
      <diagonal/>
    </border>
    <border>
      <left/>
      <right/>
      <top style="thin">
        <color theme="0" tint="-0.14996795556505021"/>
      </top>
      <bottom style="thin">
        <color indexed="64"/>
      </bottom>
      <diagonal/>
    </border>
    <border>
      <left style="dotted">
        <color indexed="64"/>
      </left>
      <right style="thin">
        <color theme="0" tint="-0.14996795556505021"/>
      </right>
      <top/>
      <bottom style="thin">
        <color theme="0" tint="-0.14996795556505021"/>
      </bottom>
      <diagonal/>
    </border>
    <border>
      <left style="dotted">
        <color indexed="64"/>
      </left>
      <right style="thin">
        <color theme="0" tint="-0.14996795556505021"/>
      </right>
      <top style="thin">
        <color indexed="64"/>
      </top>
      <bottom style="dotted">
        <color indexed="64"/>
      </bottom>
      <diagonal/>
    </border>
    <border>
      <left style="thin">
        <color indexed="64"/>
      </left>
      <right style="dotted">
        <color indexed="64"/>
      </right>
      <top/>
      <bottom style="thin">
        <color theme="0" tint="-0.14996795556505021"/>
      </bottom>
      <diagonal/>
    </border>
    <border>
      <left style="dotted">
        <color indexed="64"/>
      </left>
      <right style="dotted">
        <color indexed="64"/>
      </right>
      <top/>
      <bottom style="thin">
        <color theme="0" tint="-0.14996795556505021"/>
      </bottom>
      <diagonal/>
    </border>
    <border>
      <left style="thin">
        <color indexed="64"/>
      </left>
      <right style="dotted">
        <color indexed="64"/>
      </right>
      <top style="thin">
        <color theme="0" tint="-0.14996795556505021"/>
      </top>
      <bottom style="thin">
        <color indexed="64"/>
      </bottom>
      <diagonal/>
    </border>
    <border>
      <left style="dotted">
        <color indexed="64"/>
      </left>
      <right style="thin">
        <color theme="0" tint="-0.14996795556505021"/>
      </right>
      <top style="thin">
        <color theme="0" tint="-0.14996795556505021"/>
      </top>
      <bottom style="thin">
        <color indexed="64"/>
      </bottom>
      <diagonal/>
    </border>
    <border>
      <left style="thin">
        <color theme="0" tint="-0.14996795556505021"/>
      </left>
      <right style="thin">
        <color theme="0" tint="-0.14996795556505021"/>
      </right>
      <top style="thin">
        <color theme="0" tint="-0.14996795556505021"/>
      </top>
      <bottom style="thin">
        <color indexed="64"/>
      </bottom>
      <diagonal/>
    </border>
    <border>
      <left style="thin">
        <color theme="0" tint="-0.14996795556505021"/>
      </left>
      <right style="dotted">
        <color indexed="64"/>
      </right>
      <top style="thin">
        <color theme="0" tint="-0.14996795556505021"/>
      </top>
      <bottom style="thin">
        <color indexed="64"/>
      </bottom>
      <diagonal/>
    </border>
    <border>
      <left style="dotted">
        <color indexed="64"/>
      </left>
      <right style="dotted">
        <color indexed="64"/>
      </right>
      <top style="thin">
        <color theme="0" tint="-0.14996795556505021"/>
      </top>
      <bottom style="thin">
        <color indexed="64"/>
      </bottom>
      <diagonal/>
    </border>
    <border>
      <left style="thin">
        <color theme="0" tint="-0.14996795556505021"/>
      </left>
      <right/>
      <top style="thin">
        <color indexed="64"/>
      </top>
      <bottom style="thin">
        <color theme="0" tint="-0.14996795556505021"/>
      </bottom>
      <diagonal/>
    </border>
    <border>
      <left style="thin">
        <color theme="0" tint="-0.14996795556505021"/>
      </left>
      <right/>
      <top/>
      <bottom style="thin">
        <color theme="0" tint="-0.14996795556505021"/>
      </bottom>
      <diagonal/>
    </border>
    <border>
      <left style="thin">
        <color theme="0" tint="-0.14996795556505021"/>
      </left>
      <right/>
      <top style="thin">
        <color theme="0" tint="-0.14996795556505021"/>
      </top>
      <bottom style="thin">
        <color theme="0" tint="-0.14996795556505021"/>
      </bottom>
      <diagonal/>
    </border>
    <border>
      <left style="thin">
        <color theme="0" tint="-0.14996795556505021"/>
      </left>
      <right/>
      <top/>
      <bottom/>
      <diagonal/>
    </border>
    <border>
      <left style="thin">
        <color theme="0" tint="-0.14996795556505021"/>
      </left>
      <right/>
      <top style="dotted">
        <color indexed="64"/>
      </top>
      <bottom style="thin">
        <color indexed="64"/>
      </bottom>
      <diagonal/>
    </border>
    <border>
      <left style="thin">
        <color theme="0" tint="-0.14996795556505021"/>
      </left>
      <right style="thin">
        <color indexed="64"/>
      </right>
      <top/>
      <bottom style="thin">
        <color theme="0" tint="-0.14996795556505021"/>
      </bottom>
      <diagonal/>
    </border>
    <border>
      <left style="thin">
        <color theme="0" tint="-0.14996795556505021"/>
      </left>
      <right style="thin">
        <color indexed="64"/>
      </right>
      <top style="thin">
        <color theme="0" tint="-0.14996795556505021"/>
      </top>
      <bottom style="thin">
        <color theme="0" tint="-0.14996795556505021"/>
      </bottom>
      <diagonal/>
    </border>
    <border>
      <left style="thin">
        <color theme="0" tint="-0.14996795556505021"/>
      </left>
      <right/>
      <top style="thin">
        <color theme="0" tint="-0.14996795556505021"/>
      </top>
      <bottom style="thin">
        <color indexed="64"/>
      </bottom>
      <diagonal/>
    </border>
    <border>
      <left style="thin">
        <color theme="0" tint="-0.14996795556505021"/>
      </left>
      <right style="thin">
        <color indexed="64"/>
      </right>
      <top style="thin">
        <color theme="0" tint="-0.14996795556505021"/>
      </top>
      <bottom style="thin">
        <color indexed="64"/>
      </bottom>
      <diagonal/>
    </border>
    <border>
      <left/>
      <right style="thin">
        <color theme="0" tint="-0.14996795556505021"/>
      </right>
      <top style="thin">
        <color theme="0" tint="-0.14996795556505021"/>
      </top>
      <bottom style="dotted">
        <color indexed="64"/>
      </bottom>
      <diagonal/>
    </border>
    <border>
      <left style="thin">
        <color theme="0" tint="-0.14996795556505021"/>
      </left>
      <right/>
      <top style="thin">
        <color theme="0" tint="-0.14996795556505021"/>
      </top>
      <bottom style="dotted">
        <color indexed="64"/>
      </bottom>
      <diagonal/>
    </border>
    <border>
      <left style="thin">
        <color theme="0" tint="-0.14996795556505021"/>
      </left>
      <right style="thin">
        <color indexed="64"/>
      </right>
      <top style="thin">
        <color theme="0" tint="-0.14996795556505021"/>
      </top>
      <bottom style="dotted">
        <color indexed="64"/>
      </bottom>
      <diagonal/>
    </border>
    <border>
      <left style="thin">
        <color theme="0" tint="-0.14996795556505021"/>
      </left>
      <right/>
      <top style="dotted">
        <color indexed="64"/>
      </top>
      <bottom style="thin">
        <color theme="0" tint="-0.14996795556505021"/>
      </bottom>
      <diagonal/>
    </border>
    <border>
      <left style="thin">
        <color indexed="64"/>
      </left>
      <right style="thin">
        <color theme="0" tint="-0.14996795556505021"/>
      </right>
      <top style="dotted">
        <color indexed="64"/>
      </top>
      <bottom style="thin">
        <color theme="0" tint="-0.14996795556505021"/>
      </bottom>
      <diagonal/>
    </border>
    <border>
      <left style="thin">
        <color theme="0" tint="-0.14996795556505021"/>
      </left>
      <right style="thin">
        <color indexed="64"/>
      </right>
      <top style="dotted">
        <color indexed="64"/>
      </top>
      <bottom style="thin">
        <color theme="0" tint="-0.14996795556505021"/>
      </bottom>
      <diagonal/>
    </border>
    <border>
      <left style="thin">
        <color indexed="64"/>
      </left>
      <right/>
      <top style="thin">
        <color theme="0" tint="-0.14996795556505021"/>
      </top>
      <bottom style="thin">
        <color theme="0" tint="-0.14996795556505021"/>
      </bottom>
      <diagonal/>
    </border>
    <border>
      <left style="thin">
        <color indexed="64"/>
      </left>
      <right/>
      <top/>
      <bottom style="thin">
        <color theme="0" tint="-0.14996795556505021"/>
      </bottom>
      <diagonal/>
    </border>
    <border>
      <left/>
      <right/>
      <top style="dotted">
        <color indexed="64"/>
      </top>
      <bottom style="thin">
        <color theme="0" tint="-0.14996795556505021"/>
      </bottom>
      <diagonal/>
    </border>
    <border>
      <left style="thin">
        <color theme="0" tint="-0.14996795556505021"/>
      </left>
      <right style="thin">
        <color theme="0" tint="-0.14996795556505021"/>
      </right>
      <top style="dotted">
        <color indexed="64"/>
      </top>
      <bottom style="thin">
        <color theme="0" tint="-0.14996795556505021"/>
      </bottom>
      <diagonal/>
    </border>
    <border>
      <left style="thin">
        <color indexed="64"/>
      </left>
      <right/>
      <top style="dotted">
        <color indexed="64"/>
      </top>
      <bottom style="thin">
        <color theme="0" tint="-0.14996795556505021"/>
      </bottom>
      <diagonal/>
    </border>
    <border>
      <left/>
      <right style="dotted">
        <color indexed="64"/>
      </right>
      <top style="dotted">
        <color indexed="64"/>
      </top>
      <bottom style="thin">
        <color theme="0" tint="-0.14996795556505021"/>
      </bottom>
      <diagonal/>
    </border>
    <border>
      <left/>
      <right style="thin">
        <color indexed="64"/>
      </right>
      <top style="dotted">
        <color indexed="64"/>
      </top>
      <bottom style="thin">
        <color theme="0" tint="-0.14996795556505021"/>
      </bottom>
      <diagonal/>
    </border>
    <border>
      <left style="thin">
        <color theme="0" tint="-0.14996795556505021"/>
      </left>
      <right style="dotted">
        <color indexed="64"/>
      </right>
      <top style="dotted">
        <color indexed="64"/>
      </top>
      <bottom style="thin">
        <color theme="0" tint="-0.14996795556505021"/>
      </bottom>
      <diagonal/>
    </border>
    <border>
      <left style="thin">
        <color theme="0" tint="-0.14996795556505021"/>
      </left>
      <right/>
      <top/>
      <bottom style="thin">
        <color indexed="64"/>
      </bottom>
      <diagonal/>
    </border>
    <border>
      <left style="thin">
        <color theme="0" tint="-0.14996795556505021"/>
      </left>
      <right/>
      <top style="thin">
        <color indexed="64"/>
      </top>
      <bottom style="dotted">
        <color indexed="64"/>
      </bottom>
      <diagonal/>
    </border>
    <border>
      <left style="thin">
        <color indexed="64"/>
      </left>
      <right/>
      <top style="thin">
        <color theme="0" tint="-0.14996795556505021"/>
      </top>
      <bottom style="thin">
        <color indexed="64"/>
      </bottom>
      <diagonal/>
    </border>
    <border>
      <left/>
      <right/>
      <top/>
      <bottom style="thin">
        <color theme="0" tint="-0.24994659260841701"/>
      </bottom>
      <diagonal/>
    </border>
    <border>
      <left/>
      <right/>
      <top style="thin">
        <color theme="0" tint="-0.24994659260841701"/>
      </top>
      <bottom style="thin">
        <color theme="0" tint="-0.24994659260841701"/>
      </bottom>
      <diagonal/>
    </border>
    <border>
      <left style="thin">
        <color indexed="64"/>
      </left>
      <right style="thin">
        <color theme="0" tint="-0.14996795556505021"/>
      </right>
      <top style="thin">
        <color indexed="64"/>
      </top>
      <bottom/>
      <diagonal/>
    </border>
    <border>
      <left style="thin">
        <color theme="0" tint="-0.14996795556505021"/>
      </left>
      <right style="thin">
        <color theme="0" tint="-0.14993743705557422"/>
      </right>
      <top style="thin">
        <color indexed="64"/>
      </top>
      <bottom/>
      <diagonal/>
    </border>
    <border>
      <left/>
      <right style="thin">
        <color theme="0" tint="-0.14996795556505021"/>
      </right>
      <top/>
      <bottom style="thin">
        <color indexed="64"/>
      </bottom>
      <diagonal/>
    </border>
    <border>
      <left/>
      <right/>
      <top style="thin">
        <color theme="0" tint="-0.14996795556505021"/>
      </top>
      <bottom style="dotted">
        <color indexed="64"/>
      </bottom>
      <diagonal/>
    </border>
    <border>
      <left style="thin">
        <color theme="0" tint="-0.14996795556505021"/>
      </left>
      <right style="thin">
        <color theme="0" tint="-0.14993743705557422"/>
      </right>
      <top style="dotted">
        <color indexed="64"/>
      </top>
      <bottom style="thin">
        <color theme="0" tint="-0.14996795556505021"/>
      </bottom>
      <diagonal/>
    </border>
    <border>
      <left style="dotted">
        <color indexed="64"/>
      </left>
      <right style="thin">
        <color theme="0" tint="-0.14996795556505021"/>
      </right>
      <top style="thin">
        <color indexed="64"/>
      </top>
      <bottom/>
      <diagonal/>
    </border>
    <border>
      <left style="thin">
        <color theme="0" tint="-0.14996795556505021"/>
      </left>
      <right style="thin">
        <color theme="0" tint="-0.14996795556505021"/>
      </right>
      <top style="thin">
        <color indexed="64"/>
      </top>
      <bottom/>
      <diagonal/>
    </border>
    <border>
      <left style="thin">
        <color theme="0" tint="-0.14996795556505021"/>
      </left>
      <right style="dotted">
        <color indexed="64"/>
      </right>
      <top style="thin">
        <color indexed="64"/>
      </top>
      <bottom/>
      <diagonal/>
    </border>
    <border>
      <left style="thin">
        <color theme="0" tint="-0.14996795556505021"/>
      </left>
      <right style="thin">
        <color indexed="64"/>
      </right>
      <top style="thin">
        <color indexed="64"/>
      </top>
      <bottom style="dotted">
        <color indexed="64"/>
      </bottom>
      <diagonal/>
    </border>
    <border>
      <left style="thin">
        <color theme="0" tint="-0.14996795556505021"/>
      </left>
      <right style="thin">
        <color indexed="64"/>
      </right>
      <top/>
      <bottom style="thin">
        <color indexed="64"/>
      </bottom>
      <diagonal/>
    </border>
    <border>
      <left style="thin">
        <color indexed="64"/>
      </left>
      <right style="thin">
        <color theme="0" tint="-0.14996795556505021"/>
      </right>
      <top style="dotted">
        <color indexed="64"/>
      </top>
      <bottom style="dotted">
        <color indexed="64"/>
      </bottom>
      <diagonal/>
    </border>
    <border>
      <left style="thin">
        <color theme="0" tint="-0.14996795556505021"/>
      </left>
      <right style="thin">
        <color theme="0" tint="-0.14996795556505021"/>
      </right>
      <top style="dotted">
        <color indexed="64"/>
      </top>
      <bottom style="dotted">
        <color indexed="64"/>
      </bottom>
      <diagonal/>
    </border>
    <border>
      <left style="thin">
        <color theme="0" tint="-0.14996795556505021"/>
      </left>
      <right style="dotted">
        <color indexed="64"/>
      </right>
      <top style="dotted">
        <color indexed="64"/>
      </top>
      <bottom style="dotted">
        <color indexed="64"/>
      </bottom>
      <diagonal/>
    </border>
    <border>
      <left style="thin">
        <color theme="0" tint="-0.14996795556505021"/>
      </left>
      <right style="dotted">
        <color indexed="64"/>
      </right>
      <top/>
      <bottom/>
      <diagonal/>
    </border>
    <border>
      <left style="thin">
        <color indexed="64"/>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indexed="64"/>
      </left>
      <right style="thin">
        <color theme="0" tint="-0.24994659260841701"/>
      </right>
      <top style="thin">
        <color theme="0" tint="-0.24994659260841701"/>
      </top>
      <bottom style="thin">
        <color indexed="64"/>
      </bottom>
      <diagonal/>
    </border>
    <border>
      <left style="thin">
        <color theme="0" tint="-0.24994659260841701"/>
      </left>
      <right style="thin">
        <color theme="0" tint="-0.24994659260841701"/>
      </right>
      <top style="thin">
        <color theme="0" tint="-0.24994659260841701"/>
      </top>
      <bottom style="thin">
        <color indexed="64"/>
      </bottom>
      <diagonal/>
    </border>
    <border>
      <left/>
      <right style="thin">
        <color indexed="64"/>
      </right>
      <top style="thin">
        <color theme="0" tint="-0.24994659260841701"/>
      </top>
      <bottom style="thin">
        <color theme="0" tint="-0.24994659260841701"/>
      </bottom>
      <diagonal/>
    </border>
    <border>
      <left/>
      <right style="thin">
        <color indexed="64"/>
      </right>
      <top style="thin">
        <color theme="0" tint="-0.24994659260841701"/>
      </top>
      <bottom style="thin">
        <color indexed="64"/>
      </bottom>
      <diagonal/>
    </border>
    <border>
      <left style="thin">
        <color theme="0" tint="-0.24994659260841701"/>
      </left>
      <right style="dotted">
        <color indexed="64"/>
      </right>
      <top style="thin">
        <color theme="0" tint="-0.24994659260841701"/>
      </top>
      <bottom style="thin">
        <color theme="0" tint="-0.24994659260841701"/>
      </bottom>
      <diagonal/>
    </border>
    <border>
      <left style="thin">
        <color theme="0" tint="-0.24994659260841701"/>
      </left>
      <right style="dotted">
        <color indexed="64"/>
      </right>
      <top style="thin">
        <color theme="0" tint="-0.24994659260841701"/>
      </top>
      <bottom style="thin">
        <color indexed="64"/>
      </bottom>
      <diagonal/>
    </border>
    <border>
      <left style="thin">
        <color indexed="64"/>
      </left>
      <right style="thin">
        <color theme="0" tint="-0.24994659260841701"/>
      </right>
      <top/>
      <bottom style="thin">
        <color theme="0" tint="-0.24994659260841701"/>
      </bottom>
      <diagonal/>
    </border>
    <border>
      <left style="thin">
        <color theme="0" tint="-0.24994659260841701"/>
      </left>
      <right style="thin">
        <color theme="0" tint="-0.24994659260841701"/>
      </right>
      <top/>
      <bottom style="thin">
        <color theme="0" tint="-0.24994659260841701"/>
      </bottom>
      <diagonal/>
    </border>
    <border>
      <left style="thin">
        <color theme="0" tint="-0.24994659260841701"/>
      </left>
      <right style="dotted">
        <color indexed="64"/>
      </right>
      <top/>
      <bottom style="thin">
        <color theme="0" tint="-0.24994659260841701"/>
      </bottom>
      <diagonal/>
    </border>
    <border>
      <left/>
      <right style="thin">
        <color indexed="64"/>
      </right>
      <top/>
      <bottom style="thin">
        <color theme="0" tint="-0.24994659260841701"/>
      </bottom>
      <diagonal/>
    </border>
    <border>
      <left/>
      <right style="thin">
        <color theme="0" tint="-0.24994659260841701"/>
      </right>
      <top style="thin">
        <color indexed="64"/>
      </top>
      <bottom style="dotted">
        <color indexed="64"/>
      </bottom>
      <diagonal/>
    </border>
    <border>
      <left style="thin">
        <color theme="0" tint="-0.24994659260841701"/>
      </left>
      <right style="thin">
        <color theme="0" tint="-0.24994659260841701"/>
      </right>
      <top style="thin">
        <color indexed="64"/>
      </top>
      <bottom style="dotted">
        <color indexed="64"/>
      </bottom>
      <diagonal/>
    </border>
    <border>
      <left style="thin">
        <color theme="0" tint="-0.24994659260841701"/>
      </left>
      <right style="dotted">
        <color indexed="64"/>
      </right>
      <top style="thin">
        <color indexed="64"/>
      </top>
      <bottom style="dotted">
        <color indexed="64"/>
      </bottom>
      <diagonal/>
    </border>
    <border>
      <left/>
      <right style="thin">
        <color theme="0" tint="-0.24994659260841701"/>
      </right>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right style="thin">
        <color theme="0" tint="-0.24994659260841701"/>
      </right>
      <top style="thin">
        <color theme="0" tint="-0.24994659260841701"/>
      </top>
      <bottom style="thin">
        <color indexed="64"/>
      </bottom>
      <diagonal/>
    </border>
    <border>
      <left style="thin">
        <color indexed="64"/>
      </left>
      <right style="thin">
        <color theme="0" tint="-0.24994659260841701"/>
      </right>
      <top style="thin">
        <color indexed="64"/>
      </top>
      <bottom style="dotted">
        <color indexed="64"/>
      </bottom>
      <diagonal/>
    </border>
    <border>
      <left style="thin">
        <color theme="0" tint="-0.14996795556505021"/>
      </left>
      <right style="thin">
        <color theme="0" tint="-0.14993743705557422"/>
      </right>
      <top style="dotted">
        <color indexed="64"/>
      </top>
      <bottom style="dotted">
        <color indexed="64"/>
      </bottom>
      <diagonal/>
    </border>
    <border>
      <left style="thin">
        <color theme="0" tint="-0.14996795556505021"/>
      </left>
      <right/>
      <top style="dotted">
        <color indexed="64"/>
      </top>
      <bottom style="dotted">
        <color indexed="64"/>
      </bottom>
      <diagonal/>
    </border>
    <border>
      <left style="thin">
        <color theme="0" tint="-0.14996795556505021"/>
      </left>
      <right/>
      <top/>
      <bottom style="dotted">
        <color indexed="64"/>
      </bottom>
      <diagonal/>
    </border>
    <border>
      <left style="thin">
        <color theme="0" tint="-0.14996795556505021"/>
      </left>
      <right/>
      <top style="thin">
        <color indexed="64"/>
      </top>
      <bottom style="thin">
        <color indexed="64"/>
      </bottom>
      <diagonal/>
    </border>
    <border>
      <left style="thin">
        <color theme="0" tint="-0.14996795556505021"/>
      </left>
      <right style="dotted">
        <color indexed="64"/>
      </right>
      <top style="thin">
        <color indexed="64"/>
      </top>
      <bottom style="thin">
        <color indexed="64"/>
      </bottom>
      <diagonal/>
    </border>
    <border>
      <left style="dotted">
        <color indexed="64"/>
      </left>
      <right/>
      <top style="thin">
        <color indexed="64"/>
      </top>
      <bottom style="thin">
        <color indexed="64"/>
      </bottom>
      <diagonal/>
    </border>
    <border>
      <left style="dotted">
        <color indexed="64"/>
      </left>
      <right/>
      <top style="thin">
        <color indexed="64"/>
      </top>
      <bottom style="thin">
        <color theme="0" tint="-0.14996795556505021"/>
      </bottom>
      <diagonal/>
    </border>
    <border>
      <left style="dotted">
        <color indexed="64"/>
      </left>
      <right/>
      <top style="thin">
        <color theme="0" tint="-0.14996795556505021"/>
      </top>
      <bottom style="thin">
        <color theme="0" tint="-0.14996795556505021"/>
      </bottom>
      <diagonal/>
    </border>
    <border>
      <left style="dotted">
        <color indexed="64"/>
      </left>
      <right/>
      <top/>
      <bottom/>
      <diagonal/>
    </border>
    <border>
      <left style="dotted">
        <color indexed="64"/>
      </left>
      <right/>
      <top style="dotted">
        <color indexed="64"/>
      </top>
      <bottom style="thin">
        <color indexed="64"/>
      </bottom>
      <diagonal/>
    </border>
    <border>
      <left style="thin">
        <color theme="0" tint="-0.14996795556505021"/>
      </left>
      <right style="thin">
        <color indexed="64"/>
      </right>
      <top style="thin">
        <color indexed="64"/>
      </top>
      <bottom style="thin">
        <color theme="0" tint="-0.14996795556505021"/>
      </bottom>
      <diagonal/>
    </border>
    <border>
      <left style="thin">
        <color theme="0" tint="-0.14996795556505021"/>
      </left>
      <right style="thin">
        <color indexed="64"/>
      </right>
      <top/>
      <bottom/>
      <diagonal/>
    </border>
    <border>
      <left style="thin">
        <color theme="0" tint="-0.14996795556505021"/>
      </left>
      <right style="thin">
        <color indexed="64"/>
      </right>
      <top style="dotted">
        <color indexed="64"/>
      </top>
      <bottom style="thin">
        <color indexed="64"/>
      </bottom>
      <diagonal/>
    </border>
    <border>
      <left/>
      <right style="thin">
        <color theme="0" tint="-0.14996795556505021"/>
      </right>
      <top style="dotted">
        <color indexed="64"/>
      </top>
      <bottom style="thin">
        <color indexed="64"/>
      </bottom>
      <diagonal/>
    </border>
    <border>
      <left style="dotted">
        <color indexed="64"/>
      </left>
      <right/>
      <top/>
      <bottom style="thin">
        <color indexed="64"/>
      </bottom>
      <diagonal/>
    </border>
    <border>
      <left style="dotted">
        <color indexed="64"/>
      </left>
      <right/>
      <top style="thin">
        <color theme="0" tint="-0.14996795556505021"/>
      </top>
      <bottom style="thin">
        <color indexed="64"/>
      </bottom>
      <diagonal/>
    </border>
    <border>
      <left style="thin">
        <color theme="0" tint="-0.14996795556505021"/>
      </left>
      <right/>
      <top style="thin">
        <color theme="0" tint="-0.14996795556505021"/>
      </top>
      <bottom/>
      <diagonal/>
    </border>
    <border>
      <left style="thin">
        <color theme="0" tint="-0.14996795556505021"/>
      </left>
      <right style="thin">
        <color indexed="64"/>
      </right>
      <top style="thin">
        <color theme="0" tint="-0.14996795556505021"/>
      </top>
      <bottom/>
      <diagonal/>
    </border>
    <border>
      <left style="dotted">
        <color indexed="64"/>
      </left>
      <right/>
      <top style="thin">
        <color indexed="64"/>
      </top>
      <bottom style="dotted">
        <color indexed="64"/>
      </bottom>
      <diagonal/>
    </border>
    <border>
      <left style="dotted">
        <color indexed="64"/>
      </left>
      <right/>
      <top/>
      <bottom style="thin">
        <color theme="0" tint="-0.14996795556505021"/>
      </bottom>
      <diagonal/>
    </border>
    <border>
      <left style="dotted">
        <color indexed="64"/>
      </left>
      <right/>
      <top style="thin">
        <color theme="0" tint="-0.14996795556505021"/>
      </top>
      <bottom/>
      <diagonal/>
    </border>
    <border>
      <left style="thin">
        <color theme="0" tint="-0.14996795556505021"/>
      </left>
      <right style="thin">
        <color indexed="64"/>
      </right>
      <top style="thin">
        <color indexed="64"/>
      </top>
      <bottom/>
      <diagonal/>
    </border>
    <border>
      <left/>
      <right style="thin">
        <color theme="0" tint="-0.14996795556505021"/>
      </right>
      <top style="thin">
        <color indexed="64"/>
      </top>
      <bottom/>
      <diagonal/>
    </border>
    <border>
      <left style="thin">
        <color theme="0" tint="-0.14996795556505021"/>
      </left>
      <right/>
      <top style="thin">
        <color indexed="64"/>
      </top>
      <bottom/>
      <diagonal/>
    </border>
    <border>
      <left style="thin">
        <color theme="0" tint="-0.14996795556505021"/>
      </left>
      <right style="thin">
        <color indexed="64"/>
      </right>
      <top style="thin">
        <color indexed="64"/>
      </top>
      <bottom style="thin">
        <color indexed="64"/>
      </bottom>
      <diagonal/>
    </border>
    <border>
      <left style="thin">
        <color theme="0" tint="-0.14996795556505021"/>
      </left>
      <right style="thin">
        <color indexed="64"/>
      </right>
      <top/>
      <bottom style="dotted">
        <color indexed="64"/>
      </bottom>
      <diagonal/>
    </border>
    <border>
      <left style="thin">
        <color indexed="64"/>
      </left>
      <right style="thin">
        <color theme="0" tint="-0.14996795556505021"/>
      </right>
      <top style="thin">
        <color indexed="64"/>
      </top>
      <bottom style="thin">
        <color indexed="64"/>
      </bottom>
      <diagonal/>
    </border>
    <border>
      <left style="thin">
        <color theme="0" tint="-0.14996795556505021"/>
      </left>
      <right style="thin">
        <color theme="0" tint="-0.14993743705557422"/>
      </right>
      <top style="thin">
        <color theme="0" tint="-0.14996795556505021"/>
      </top>
      <bottom style="dotted">
        <color indexed="64"/>
      </bottom>
      <diagonal/>
    </border>
    <border>
      <left style="thin">
        <color theme="0" tint="-0.14993743705557422"/>
      </left>
      <right style="thin">
        <color theme="0" tint="-0.14990691854609822"/>
      </right>
      <top style="thin">
        <color indexed="64"/>
      </top>
      <bottom style="dotted">
        <color indexed="64"/>
      </bottom>
      <diagonal/>
    </border>
    <border>
      <left style="thin">
        <color theme="0" tint="-0.14993743705557422"/>
      </left>
      <right style="thin">
        <color theme="0" tint="-0.14990691854609822"/>
      </right>
      <top/>
      <bottom style="thin">
        <color theme="0" tint="-0.14996795556505021"/>
      </bottom>
      <diagonal/>
    </border>
    <border>
      <left style="thin">
        <color theme="0" tint="-0.14993743705557422"/>
      </left>
      <right style="thin">
        <color theme="0" tint="-0.14990691854609822"/>
      </right>
      <top style="thin">
        <color theme="0" tint="-0.14996795556505021"/>
      </top>
      <bottom style="thin">
        <color theme="0" tint="-0.14996795556505021"/>
      </bottom>
      <diagonal/>
    </border>
    <border>
      <left style="thin">
        <color theme="0" tint="-0.14993743705557422"/>
      </left>
      <right style="thin">
        <color theme="0" tint="-0.14990691854609822"/>
      </right>
      <top style="thin">
        <color theme="0" tint="-0.14996795556505021"/>
      </top>
      <bottom style="thin">
        <color indexed="64"/>
      </bottom>
      <diagonal/>
    </border>
    <border>
      <left style="thin">
        <color theme="0" tint="-0.14993743705557422"/>
      </left>
      <right style="thin">
        <color theme="0" tint="-0.14990691854609822"/>
      </right>
      <top style="thin">
        <color theme="0" tint="-0.14996795556505021"/>
      </top>
      <bottom style="dotted">
        <color indexed="64"/>
      </bottom>
      <diagonal/>
    </border>
    <border>
      <left style="thin">
        <color theme="0" tint="-0.14993743705557422"/>
      </left>
      <right style="thin">
        <color theme="0" tint="-0.14990691854609822"/>
      </right>
      <top style="dotted">
        <color indexed="64"/>
      </top>
      <bottom style="thin">
        <color theme="0" tint="-0.14996795556505021"/>
      </bottom>
      <diagonal/>
    </border>
    <border>
      <left style="thin">
        <color theme="0" tint="-0.14993743705557422"/>
      </left>
      <right style="thin">
        <color indexed="64"/>
      </right>
      <top style="thin">
        <color indexed="64"/>
      </top>
      <bottom style="dotted">
        <color indexed="64"/>
      </bottom>
      <diagonal/>
    </border>
    <border>
      <left style="thin">
        <color theme="0" tint="-0.14993743705557422"/>
      </left>
      <right style="thin">
        <color indexed="64"/>
      </right>
      <top/>
      <bottom style="thin">
        <color theme="0" tint="-0.14996795556505021"/>
      </bottom>
      <diagonal/>
    </border>
    <border>
      <left style="thin">
        <color theme="0" tint="-0.14993743705557422"/>
      </left>
      <right style="thin">
        <color indexed="64"/>
      </right>
      <top style="thin">
        <color theme="0" tint="-0.14996795556505021"/>
      </top>
      <bottom style="thin">
        <color theme="0" tint="-0.14996795556505021"/>
      </bottom>
      <diagonal/>
    </border>
    <border>
      <left style="thin">
        <color theme="0" tint="-0.14993743705557422"/>
      </left>
      <right style="thin">
        <color indexed="64"/>
      </right>
      <top style="thin">
        <color theme="0" tint="-0.14996795556505021"/>
      </top>
      <bottom style="thin">
        <color indexed="64"/>
      </bottom>
      <diagonal/>
    </border>
    <border>
      <left style="thin">
        <color theme="0" tint="-0.14993743705557422"/>
      </left>
      <right style="thin">
        <color indexed="64"/>
      </right>
      <top style="thin">
        <color theme="0" tint="-0.14996795556505021"/>
      </top>
      <bottom style="dotted">
        <color indexed="64"/>
      </bottom>
      <diagonal/>
    </border>
    <border>
      <left style="thin">
        <color theme="0" tint="-0.14993743705557422"/>
      </left>
      <right style="thin">
        <color indexed="64"/>
      </right>
      <top style="dotted">
        <color indexed="64"/>
      </top>
      <bottom style="thin">
        <color theme="0" tint="-0.14996795556505021"/>
      </bottom>
      <diagonal/>
    </border>
    <border>
      <left/>
      <right style="thin">
        <color theme="0" tint="-0.14996795556505021"/>
      </right>
      <top style="dotted">
        <color indexed="64"/>
      </top>
      <bottom style="dotted">
        <color indexed="64"/>
      </bottom>
      <diagonal/>
    </border>
    <border>
      <left style="dotted">
        <color indexed="64"/>
      </left>
      <right/>
      <top style="thin">
        <color theme="0" tint="-0.14996795556505021"/>
      </top>
      <bottom style="dotted">
        <color indexed="64"/>
      </bottom>
      <diagonal/>
    </border>
    <border>
      <left style="thin">
        <color theme="0" tint="-0.14996795556505021"/>
      </left>
      <right style="thin">
        <color auto="1"/>
      </right>
      <top style="dotted">
        <color indexed="64"/>
      </top>
      <bottom style="dotted">
        <color indexed="64"/>
      </bottom>
      <diagonal/>
    </border>
    <border>
      <left/>
      <right style="dotted">
        <color indexed="64"/>
      </right>
      <top style="thin">
        <color theme="0" tint="-0.14996795556505021"/>
      </top>
      <bottom style="dotted">
        <color indexed="64"/>
      </bottom>
      <diagonal/>
    </border>
    <border>
      <left style="dotted">
        <color indexed="64"/>
      </left>
      <right style="hair">
        <color indexed="64"/>
      </right>
      <top style="thin">
        <color indexed="64"/>
      </top>
      <bottom style="thin">
        <color indexed="64"/>
      </bottom>
      <diagonal/>
    </border>
    <border>
      <left style="dotted">
        <color indexed="64"/>
      </left>
      <right style="hair">
        <color indexed="64"/>
      </right>
      <top style="thin">
        <color indexed="64"/>
      </top>
      <bottom style="dotted">
        <color indexed="64"/>
      </bottom>
      <diagonal/>
    </border>
    <border>
      <left style="dotted">
        <color indexed="64"/>
      </left>
      <right style="hair">
        <color indexed="64"/>
      </right>
      <top style="dotted">
        <color indexed="64"/>
      </top>
      <bottom style="dotted">
        <color indexed="64"/>
      </bottom>
      <diagonal/>
    </border>
    <border>
      <left style="dotted">
        <color indexed="64"/>
      </left>
      <right style="hair">
        <color indexed="64"/>
      </right>
      <top/>
      <bottom style="thin">
        <color theme="0" tint="-0.14996795556505021"/>
      </bottom>
      <diagonal/>
    </border>
    <border>
      <left style="dotted">
        <color indexed="64"/>
      </left>
      <right style="hair">
        <color indexed="64"/>
      </right>
      <top style="thin">
        <color theme="0" tint="-0.14996795556505021"/>
      </top>
      <bottom style="thin">
        <color theme="0" tint="-0.14996795556505021"/>
      </bottom>
      <diagonal/>
    </border>
    <border>
      <left style="dotted">
        <color indexed="64"/>
      </left>
      <right style="hair">
        <color indexed="64"/>
      </right>
      <top style="thin">
        <color theme="0" tint="-0.14996795556505021"/>
      </top>
      <bottom/>
      <diagonal/>
    </border>
    <border>
      <left style="dotted">
        <color indexed="64"/>
      </left>
      <right style="hair">
        <color indexed="64"/>
      </right>
      <top style="thin">
        <color theme="0" tint="-0.14996795556505021"/>
      </top>
      <bottom style="dotted">
        <color indexed="64"/>
      </bottom>
      <diagonal/>
    </border>
    <border>
      <left style="dotted">
        <color indexed="64"/>
      </left>
      <right style="hair">
        <color indexed="64"/>
      </right>
      <top/>
      <bottom/>
      <diagonal/>
    </border>
    <border>
      <left style="dotted">
        <color indexed="64"/>
      </left>
      <right style="hair">
        <color indexed="64"/>
      </right>
      <top/>
      <bottom style="thin">
        <color indexed="64"/>
      </bottom>
      <diagonal/>
    </border>
    <border>
      <left style="dotted">
        <color indexed="64"/>
      </left>
      <right style="hair">
        <color indexed="64"/>
      </right>
      <top style="thin">
        <color theme="0" tint="-0.14996795556505021"/>
      </top>
      <bottom style="thin">
        <color indexed="64"/>
      </bottom>
      <diagonal/>
    </border>
    <border>
      <left style="thin">
        <color theme="0" tint="-0.14996795556505021"/>
      </left>
      <right style="thin">
        <color theme="0" tint="-0.14996795556505021"/>
      </right>
      <top style="thin">
        <color indexed="64"/>
      </top>
      <bottom style="thin">
        <color indexed="64"/>
      </bottom>
      <diagonal/>
    </border>
    <border>
      <left/>
      <right style="thin">
        <color theme="0" tint="-0.14996795556505021"/>
      </right>
      <top/>
      <bottom style="dotted">
        <color indexed="64"/>
      </bottom>
      <diagonal/>
    </border>
    <border>
      <left style="dotted">
        <color indexed="64"/>
      </left>
      <right/>
      <top/>
      <bottom style="dotted">
        <color indexed="64"/>
      </bottom>
      <diagonal/>
    </border>
    <border>
      <left style="dotted">
        <color auto="1"/>
      </left>
      <right style="thin">
        <color theme="0" tint="-0.14996795556505021"/>
      </right>
      <top style="thin">
        <color theme="0" tint="-0.14996795556505021"/>
      </top>
      <bottom style="dotted">
        <color auto="1"/>
      </bottom>
      <diagonal/>
    </border>
    <border>
      <left style="thin">
        <color theme="0" tint="-0.14993743705557422"/>
      </left>
      <right style="thin">
        <color theme="0" tint="-0.14996795556505021"/>
      </right>
      <top style="thin">
        <color theme="0" tint="-0.14996795556505021"/>
      </top>
      <bottom style="dotted">
        <color indexed="64"/>
      </bottom>
      <diagonal/>
    </border>
    <border>
      <left style="thin">
        <color indexed="64"/>
      </left>
      <right/>
      <top style="thin">
        <color theme="0" tint="-0.14996795556505021"/>
      </top>
      <bottom style="dotted">
        <color auto="1"/>
      </bottom>
      <diagonal/>
    </border>
    <border>
      <left style="dotted">
        <color indexed="64"/>
      </left>
      <right/>
      <top style="dotted">
        <color indexed="64"/>
      </top>
      <bottom style="thin">
        <color theme="0" tint="-0.14996795556505021"/>
      </bottom>
      <diagonal/>
    </border>
    <border>
      <left style="thin">
        <color theme="0" tint="-0.24994659260841701"/>
      </left>
      <right/>
      <top style="thin">
        <color indexed="64"/>
      </top>
      <bottom style="dotted">
        <color indexed="64"/>
      </bottom>
      <diagonal/>
    </border>
    <border>
      <left style="thin">
        <color theme="0" tint="-0.24994659260841701"/>
      </left>
      <right/>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indexed="64"/>
      </bottom>
      <diagonal/>
    </border>
    <border>
      <left/>
      <right/>
      <top style="thin">
        <color theme="0" tint="-0.24994659260841701"/>
      </top>
      <bottom style="thin">
        <color indexed="64"/>
      </bottom>
      <diagonal/>
    </border>
    <border>
      <left style="dotted">
        <color indexed="64"/>
      </left>
      <right style="dotted">
        <color indexed="64"/>
      </right>
      <top style="dotted">
        <color indexed="64"/>
      </top>
      <bottom style="thin">
        <color theme="0" tint="-0.14996795556505021"/>
      </bottom>
      <diagonal/>
    </border>
    <border>
      <left style="thin">
        <color theme="0" tint="-0.14996795556505021"/>
      </left>
      <right style="thin">
        <color indexed="64"/>
      </right>
      <top/>
      <bottom style="thin">
        <color theme="0" tint="-0.24994659260841701"/>
      </bottom>
      <diagonal/>
    </border>
    <border>
      <left style="thin">
        <color theme="0" tint="-0.14996795556505021"/>
      </left>
      <right style="thin">
        <color indexed="64"/>
      </right>
      <top style="thin">
        <color theme="0" tint="-0.24994659260841701"/>
      </top>
      <bottom style="thin">
        <color theme="0" tint="-0.24994659260841701"/>
      </bottom>
      <diagonal/>
    </border>
    <border>
      <left style="thin">
        <color theme="0" tint="-0.14996795556505021"/>
      </left>
      <right style="thin">
        <color indexed="64"/>
      </right>
      <top style="thin">
        <color theme="0" tint="-0.24994659260841701"/>
      </top>
      <bottom style="thin">
        <color indexed="64"/>
      </bottom>
      <diagonal/>
    </border>
    <border>
      <left/>
      <right/>
      <top/>
      <bottom style="double">
        <color indexed="64"/>
      </bottom>
      <diagonal/>
    </border>
    <border>
      <left style="thin">
        <color indexed="64"/>
      </left>
      <right/>
      <top style="double">
        <color indexed="64"/>
      </top>
      <bottom style="thin">
        <color indexed="64"/>
      </bottom>
      <diagonal/>
    </border>
    <border>
      <left style="thin">
        <color theme="0" tint="-0.14996795556505021"/>
      </left>
      <right style="thin">
        <color theme="0" tint="-0.14993743705557422"/>
      </right>
      <top style="thin">
        <color indexed="64"/>
      </top>
      <bottom style="thin">
        <color indexed="64"/>
      </bottom>
      <diagonal/>
    </border>
    <border>
      <left style="thin">
        <color theme="0" tint="-0.14996795556505021"/>
      </left>
      <right style="thin">
        <color theme="0" tint="-0.14993743705557422"/>
      </right>
      <top/>
      <bottom style="dotted">
        <color indexed="64"/>
      </bottom>
      <diagonal/>
    </border>
    <border>
      <left style="thin">
        <color theme="0" tint="-0.24994659260841701"/>
      </left>
      <right style="thin">
        <color indexed="64"/>
      </right>
      <top style="thin">
        <color indexed="64"/>
      </top>
      <bottom style="thin">
        <color indexed="64"/>
      </bottom>
      <diagonal/>
    </border>
    <border>
      <left style="thin">
        <color theme="0" tint="-0.24994659260841701"/>
      </left>
      <right style="thin">
        <color indexed="64"/>
      </right>
      <top/>
      <bottom/>
      <diagonal/>
    </border>
    <border>
      <left style="thin">
        <color theme="0" tint="-0.24994659260841701"/>
      </left>
      <right style="thin">
        <color indexed="64"/>
      </right>
      <top/>
      <bottom style="dotted">
        <color indexed="64"/>
      </bottom>
      <diagonal/>
    </border>
    <border>
      <left style="thin">
        <color theme="0" tint="-0.24994659260841701"/>
      </left>
      <right style="thin">
        <color indexed="64"/>
      </right>
      <top style="dotted">
        <color indexed="64"/>
      </top>
      <bottom style="thin">
        <color theme="0" tint="-0.14996795556505021"/>
      </bottom>
      <diagonal/>
    </border>
    <border>
      <left style="thin">
        <color theme="0" tint="-0.24994659260841701"/>
      </left>
      <right style="thin">
        <color indexed="64"/>
      </right>
      <top style="thin">
        <color indexed="64"/>
      </top>
      <bottom style="thin">
        <color theme="0" tint="-0.14996795556505021"/>
      </bottom>
      <diagonal/>
    </border>
    <border>
      <left style="thin">
        <color indexed="64"/>
      </left>
      <right/>
      <top style="thin">
        <color theme="0" tint="-0.14996795556505021"/>
      </top>
      <bottom style="thin">
        <color theme="0" tint="-0.24994659260841701"/>
      </bottom>
      <diagonal/>
    </border>
    <border>
      <left style="thin">
        <color theme="0" tint="-0.14996795556505021"/>
      </left>
      <right style="thin">
        <color theme="0" tint="-0.14993743705557422"/>
      </right>
      <top style="thin">
        <color theme="0" tint="-0.14996795556505021"/>
      </top>
      <bottom style="thin">
        <color theme="0" tint="-0.24994659260841701"/>
      </bottom>
      <diagonal/>
    </border>
    <border>
      <left/>
      <right/>
      <top style="thin">
        <color theme="0" tint="-0.14996795556505021"/>
      </top>
      <bottom style="thin">
        <color theme="0" tint="-0.24994659260841701"/>
      </bottom>
      <diagonal/>
    </border>
    <border>
      <left style="dotted">
        <color indexed="64"/>
      </left>
      <right/>
      <top style="thin">
        <color theme="0" tint="-0.14996795556505021"/>
      </top>
      <bottom style="thin">
        <color theme="0" tint="-0.24994659260841701"/>
      </bottom>
      <diagonal/>
    </border>
    <border>
      <left style="thin">
        <color theme="0" tint="-0.24994659260841701"/>
      </left>
      <right style="thin">
        <color indexed="64"/>
      </right>
      <top style="thin">
        <color theme="0" tint="-0.14996795556505021"/>
      </top>
      <bottom style="thin">
        <color theme="0" tint="-0.24994659260841701"/>
      </bottom>
      <diagonal/>
    </border>
    <border>
      <left style="thin">
        <color indexed="64"/>
      </left>
      <right/>
      <top style="thin">
        <color theme="0" tint="-0.24994659260841701"/>
      </top>
      <bottom style="dotted">
        <color indexed="64"/>
      </bottom>
      <diagonal/>
    </border>
    <border>
      <left style="thin">
        <color theme="0" tint="-0.14996795556505021"/>
      </left>
      <right style="thin">
        <color theme="0" tint="-0.14993743705557422"/>
      </right>
      <top style="thin">
        <color theme="0" tint="-0.24994659260841701"/>
      </top>
      <bottom style="dotted">
        <color indexed="64"/>
      </bottom>
      <diagonal/>
    </border>
    <border>
      <left/>
      <right/>
      <top style="thin">
        <color theme="0" tint="-0.24994659260841701"/>
      </top>
      <bottom style="dotted">
        <color indexed="64"/>
      </bottom>
      <diagonal/>
    </border>
    <border>
      <left style="dotted">
        <color indexed="64"/>
      </left>
      <right/>
      <top style="thin">
        <color theme="0" tint="-0.24994659260841701"/>
      </top>
      <bottom style="dotted">
        <color indexed="64"/>
      </bottom>
      <diagonal/>
    </border>
    <border>
      <left style="thin">
        <color theme="0" tint="-0.24994659260841701"/>
      </left>
      <right style="thin">
        <color indexed="64"/>
      </right>
      <top style="thin">
        <color theme="0" tint="-0.24994659260841701"/>
      </top>
      <bottom style="dotted">
        <color indexed="64"/>
      </bottom>
      <diagonal/>
    </border>
    <border>
      <left style="thin">
        <color indexed="64"/>
      </left>
      <right/>
      <top style="thin">
        <color theme="0" tint="-0.24994659260841701"/>
      </top>
      <bottom style="thin">
        <color indexed="64"/>
      </bottom>
      <diagonal/>
    </border>
    <border>
      <left style="thin">
        <color theme="0" tint="-0.14996795556505021"/>
      </left>
      <right style="thin">
        <color theme="0" tint="-0.14993743705557422"/>
      </right>
      <top style="thin">
        <color theme="0" tint="-0.24994659260841701"/>
      </top>
      <bottom style="thin">
        <color indexed="64"/>
      </bottom>
      <diagonal/>
    </border>
    <border>
      <left style="dotted">
        <color indexed="64"/>
      </left>
      <right/>
      <top style="thin">
        <color theme="0" tint="-0.24994659260841701"/>
      </top>
      <bottom style="thin">
        <color indexed="64"/>
      </bottom>
      <diagonal/>
    </border>
    <border>
      <left style="thin">
        <color theme="0" tint="-0.24994659260841701"/>
      </left>
      <right style="thin">
        <color indexed="64"/>
      </right>
      <top style="thin">
        <color theme="0" tint="-0.24994659260841701"/>
      </top>
      <bottom style="thin">
        <color indexed="64"/>
      </bottom>
      <diagonal/>
    </border>
    <border>
      <left style="thin">
        <color theme="0" tint="-0.14996795556505021"/>
      </left>
      <right style="thin">
        <color theme="0" tint="-0.14993743705557422"/>
      </right>
      <top style="thin">
        <color theme="0" tint="-0.14993743705557422"/>
      </top>
      <bottom style="thin">
        <color theme="0" tint="-0.14993743705557422"/>
      </bottom>
      <diagonal/>
    </border>
    <border>
      <left style="thin">
        <color theme="0" tint="-0.14996795556505021"/>
      </left>
      <right style="thin">
        <color theme="0" tint="-0.14993743705557422"/>
      </right>
      <top/>
      <bottom style="thin">
        <color theme="0" tint="-0.14993743705557422"/>
      </bottom>
      <diagonal/>
    </border>
    <border>
      <left style="thin">
        <color theme="0" tint="-0.14993743705557422"/>
      </left>
      <right style="thin">
        <color indexed="64"/>
      </right>
      <top style="thin">
        <color indexed="64"/>
      </top>
      <bottom style="thin">
        <color theme="0" tint="-0.14993743705557422"/>
      </bottom>
      <diagonal/>
    </border>
    <border>
      <left style="thin">
        <color theme="0" tint="-0.14993743705557422"/>
      </left>
      <right style="thin">
        <color indexed="64"/>
      </right>
      <top style="thin">
        <color theme="0" tint="-0.14993743705557422"/>
      </top>
      <bottom style="thin">
        <color theme="0" tint="-0.14993743705557422"/>
      </bottom>
      <diagonal/>
    </border>
    <border>
      <left style="thin">
        <color theme="0" tint="-0.14996795556505021"/>
      </left>
      <right style="thin">
        <color theme="0" tint="-0.14993743705557422"/>
      </right>
      <top style="thin">
        <color theme="0" tint="-0.14993743705557422"/>
      </top>
      <bottom style="thin">
        <color indexed="64"/>
      </bottom>
      <diagonal/>
    </border>
    <border>
      <left style="thin">
        <color theme="0" tint="-0.14993743705557422"/>
      </left>
      <right style="thin">
        <color indexed="64"/>
      </right>
      <top style="thin">
        <color theme="0" tint="-0.14993743705557422"/>
      </top>
      <bottom style="thin">
        <color indexed="64"/>
      </bottom>
      <diagonal/>
    </border>
    <border>
      <left/>
      <right/>
      <top style="thin">
        <color indexed="64"/>
      </top>
      <bottom style="double">
        <color indexed="64"/>
      </bottom>
      <diagonal/>
    </border>
    <border>
      <left/>
      <right/>
      <top style="double">
        <color indexed="64"/>
      </top>
      <bottom style="thin">
        <color indexed="64"/>
      </bottom>
      <diagonal/>
    </border>
    <border>
      <left style="thin">
        <color indexed="64"/>
      </left>
      <right style="thin">
        <color indexed="64"/>
      </right>
      <top style="dotted">
        <color indexed="64"/>
      </top>
      <bottom/>
      <diagonal/>
    </border>
    <border>
      <left style="thin">
        <color indexed="64"/>
      </left>
      <right/>
      <top style="hair">
        <color indexed="64"/>
      </top>
      <bottom style="dotted">
        <color indexed="64"/>
      </bottom>
      <diagonal/>
    </border>
    <border>
      <left style="thin">
        <color theme="0" tint="-0.14996795556505021"/>
      </left>
      <right style="thin">
        <color theme="0" tint="-0.14993743705557422"/>
      </right>
      <top style="hair">
        <color indexed="64"/>
      </top>
      <bottom style="dotted">
        <color indexed="64"/>
      </bottom>
      <diagonal/>
    </border>
    <border>
      <left/>
      <right/>
      <top style="hair">
        <color indexed="64"/>
      </top>
      <bottom style="dotted">
        <color indexed="64"/>
      </bottom>
      <diagonal/>
    </border>
    <border>
      <left style="dotted">
        <color indexed="64"/>
      </left>
      <right/>
      <top style="hair">
        <color indexed="64"/>
      </top>
      <bottom style="dotted">
        <color indexed="64"/>
      </bottom>
      <diagonal/>
    </border>
    <border>
      <left style="thin">
        <color theme="0" tint="-0.24994659260841701"/>
      </left>
      <right style="thin">
        <color indexed="64"/>
      </right>
      <top style="hair">
        <color indexed="64"/>
      </top>
      <bottom style="dotted">
        <color indexed="64"/>
      </bottom>
      <diagonal/>
    </border>
    <border>
      <left style="thin">
        <color indexed="64"/>
      </left>
      <right/>
      <top style="thin">
        <color theme="0" tint="-0.24994659260841701"/>
      </top>
      <bottom/>
      <diagonal/>
    </border>
    <border>
      <left style="thin">
        <color theme="0" tint="-0.14996795556505021"/>
      </left>
      <right style="thin">
        <color theme="0" tint="-0.14993743705557422"/>
      </right>
      <top style="thin">
        <color theme="0" tint="-0.24994659260841701"/>
      </top>
      <bottom/>
      <diagonal/>
    </border>
    <border>
      <left/>
      <right/>
      <top style="thin">
        <color theme="0" tint="-0.24994659260841701"/>
      </top>
      <bottom/>
      <diagonal/>
    </border>
    <border>
      <left style="dotted">
        <color indexed="64"/>
      </left>
      <right/>
      <top style="thin">
        <color theme="0" tint="-0.24994659260841701"/>
      </top>
      <bottom/>
      <diagonal/>
    </border>
    <border>
      <left style="thin">
        <color theme="0" tint="-0.24994659260841701"/>
      </left>
      <right style="thin">
        <color indexed="64"/>
      </right>
      <top style="thin">
        <color theme="0" tint="-0.24994659260841701"/>
      </top>
      <bottom/>
      <diagonal/>
    </border>
    <border>
      <left style="thin">
        <color theme="0" tint="-0.24994659260841701"/>
      </left>
      <right style="thin">
        <color auto="1"/>
      </right>
      <top style="thin">
        <color theme="0" tint="-0.24994659260841701"/>
      </top>
      <bottom style="thin">
        <color theme="0" tint="-0.24994659260841701"/>
      </bottom>
      <diagonal/>
    </border>
    <border>
      <left style="thin">
        <color theme="0" tint="-0.24994659260841701"/>
      </left>
      <right style="thin">
        <color auto="1"/>
      </right>
      <top/>
      <bottom style="thin">
        <color theme="0" tint="-0.24994659260841701"/>
      </bottom>
      <diagonal/>
    </border>
    <border>
      <left style="thin">
        <color theme="0" tint="-0.24994659260841701"/>
      </left>
      <right style="thin">
        <color auto="1"/>
      </right>
      <top style="thin">
        <color indexed="64"/>
      </top>
      <bottom style="dotted">
        <color indexed="64"/>
      </bottom>
      <diagonal/>
    </border>
    <border>
      <left style="thin">
        <color theme="0" tint="-0.14996795556505021"/>
      </left>
      <right style="thin">
        <color theme="0" tint="-0.14993743705557422"/>
      </right>
      <top style="thin">
        <color theme="0" tint="-0.14993743705557422"/>
      </top>
      <bottom/>
      <diagonal/>
    </border>
    <border>
      <left style="thin">
        <color theme="0" tint="-0.14993743705557422"/>
      </left>
      <right style="thin">
        <color indexed="64"/>
      </right>
      <top style="thin">
        <color theme="0" tint="-0.14993743705557422"/>
      </top>
      <bottom/>
      <diagonal/>
    </border>
    <border>
      <left style="thin">
        <color theme="0" tint="-0.499984740745262"/>
      </left>
      <right style="thin">
        <color indexed="64"/>
      </right>
      <top style="thin">
        <color indexed="64"/>
      </top>
      <bottom style="dotted">
        <color indexed="64"/>
      </bottom>
      <diagonal/>
    </border>
    <border>
      <left style="thin">
        <color theme="0" tint="-0.499984740745262"/>
      </left>
      <right style="thin">
        <color indexed="64"/>
      </right>
      <top/>
      <bottom style="thin">
        <color theme="0" tint="-0.24994659260841701"/>
      </bottom>
      <diagonal/>
    </border>
    <border>
      <left style="thin">
        <color theme="0" tint="-0.499984740745262"/>
      </left>
      <right style="thin">
        <color indexed="64"/>
      </right>
      <top style="thin">
        <color theme="0" tint="-0.24994659260841701"/>
      </top>
      <bottom style="thin">
        <color theme="0" tint="-0.24994659260841701"/>
      </bottom>
      <diagonal/>
    </border>
    <border>
      <left style="thin">
        <color theme="0" tint="-0.499984740745262"/>
      </left>
      <right style="thin">
        <color indexed="64"/>
      </right>
      <top style="thin">
        <color theme="0" tint="-0.24994659260841701"/>
      </top>
      <bottom style="thin">
        <color indexed="64"/>
      </bottom>
      <diagonal/>
    </border>
  </borders>
  <cellStyleXfs count="7">
    <xf numFmtId="0" fontId="0" fillId="0" borderId="0"/>
    <xf numFmtId="0" fontId="38" fillId="2" borderId="0">
      <alignment horizontal="left"/>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15" fillId="0" borderId="0"/>
    <xf numFmtId="0" fontId="13" fillId="2" borderId="1"/>
    <xf numFmtId="164" fontId="78" fillId="0" borderId="0"/>
  </cellStyleXfs>
  <cellXfs count="1879">
    <xf numFmtId="0" fontId="0" fillId="0" borderId="0" xfId="0"/>
    <xf numFmtId="0" fontId="45" fillId="4" borderId="0" xfId="0" applyFont="1" applyFill="1" applyAlignment="1">
      <alignment horizontal="centerContinuous" vertical="center"/>
    </xf>
    <xf numFmtId="0" fontId="2" fillId="0" borderId="0" xfId="0" applyFont="1"/>
    <xf numFmtId="0" fontId="3" fillId="0" borderId="0" xfId="0" applyFont="1"/>
    <xf numFmtId="0" fontId="0" fillId="0" borderId="0" xfId="0" applyFill="1"/>
    <xf numFmtId="0" fontId="4" fillId="0" borderId="0" xfId="0" applyFont="1"/>
    <xf numFmtId="0" fontId="5" fillId="0" borderId="0" xfId="0" applyFont="1"/>
    <xf numFmtId="0" fontId="6" fillId="0" borderId="0" xfId="0" applyFont="1"/>
    <xf numFmtId="0" fontId="7" fillId="0" borderId="0" xfId="0" applyFont="1"/>
    <xf numFmtId="0" fontId="9" fillId="0" borderId="0" xfId="2" applyFont="1" applyAlignment="1" applyProtection="1"/>
    <xf numFmtId="0" fontId="9" fillId="3" borderId="0" xfId="2" applyFont="1" applyFill="1" applyAlignment="1" applyProtection="1"/>
    <xf numFmtId="0" fontId="6" fillId="3" borderId="0" xfId="0" applyFont="1" applyFill="1"/>
    <xf numFmtId="0" fontId="10" fillId="0" borderId="0" xfId="0" applyFont="1"/>
    <xf numFmtId="0" fontId="46" fillId="0" borderId="0" xfId="2" applyFont="1" applyAlignment="1" applyProtection="1"/>
    <xf numFmtId="0" fontId="11" fillId="0" borderId="0" xfId="0" applyFont="1"/>
    <xf numFmtId="0" fontId="47" fillId="0" borderId="0" xfId="0" applyFont="1" applyFill="1"/>
    <xf numFmtId="0" fontId="7" fillId="0" borderId="0" xfId="0" applyFont="1" applyFill="1"/>
    <xf numFmtId="0" fontId="11" fillId="0" borderId="0" xfId="0" applyFont="1" applyFill="1"/>
    <xf numFmtId="0" fontId="48" fillId="0" borderId="0" xfId="2" applyFont="1" applyFill="1" applyAlignment="1" applyProtection="1"/>
    <xf numFmtId="0" fontId="0" fillId="4" borderId="0" xfId="0" applyFill="1"/>
    <xf numFmtId="0" fontId="12" fillId="0" borderId="0" xfId="2" applyFont="1" applyAlignment="1" applyProtection="1">
      <alignment horizontal="left"/>
      <protection locked="0"/>
    </xf>
    <xf numFmtId="0" fontId="13" fillId="0" borderId="0" xfId="0" applyFont="1" applyAlignment="1" applyProtection="1">
      <alignment horizontal="left"/>
    </xf>
    <xf numFmtId="0" fontId="12" fillId="0" borderId="0" xfId="2" quotePrefix="1" applyFont="1" applyAlignment="1" applyProtection="1">
      <alignment horizontal="left"/>
      <protection locked="0"/>
    </xf>
    <xf numFmtId="0" fontId="0" fillId="0" borderId="0" xfId="0" applyAlignment="1" applyProtection="1">
      <alignment horizontal="left"/>
    </xf>
    <xf numFmtId="0" fontId="12" fillId="0" borderId="0" xfId="2" applyFont="1" applyAlignment="1" applyProtection="1">
      <alignment horizontal="left" vertical="center"/>
    </xf>
    <xf numFmtId="0" fontId="12" fillId="0" borderId="0" xfId="2" quotePrefix="1" applyFont="1" applyAlignment="1" applyProtection="1">
      <alignment horizontal="left" vertical="center"/>
    </xf>
    <xf numFmtId="0" fontId="12" fillId="0" borderId="0" xfId="2" applyFont="1" applyAlignment="1" applyProtection="1">
      <alignment horizontal="left" vertical="center"/>
      <protection locked="0"/>
    </xf>
    <xf numFmtId="0" fontId="13" fillId="0" borderId="0" xfId="0" applyFont="1" applyAlignment="1" applyProtection="1">
      <alignment horizontal="left" vertical="center"/>
    </xf>
    <xf numFmtId="0" fontId="12" fillId="0" borderId="0" xfId="2" quotePrefix="1" applyFont="1" applyAlignment="1" applyProtection="1">
      <alignment horizontal="left" vertical="center"/>
      <protection locked="0"/>
    </xf>
    <xf numFmtId="0" fontId="0" fillId="0" borderId="0" xfId="0" applyAlignment="1" applyProtection="1">
      <alignment horizontal="left" vertical="center"/>
    </xf>
    <xf numFmtId="0" fontId="49" fillId="5" borderId="0" xfId="0" applyFont="1" applyFill="1" applyAlignment="1" applyProtection="1">
      <alignment horizontal="centerContinuous" vertical="center"/>
    </xf>
    <xf numFmtId="0" fontId="0" fillId="0" borderId="0" xfId="0" applyProtection="1"/>
    <xf numFmtId="0" fontId="0" fillId="5" borderId="0" xfId="0" applyFill="1" applyProtection="1"/>
    <xf numFmtId="0" fontId="50" fillId="5" borderId="0" xfId="0" applyFont="1" applyFill="1" applyProtection="1"/>
    <xf numFmtId="0" fontId="51" fillId="5" borderId="0" xfId="0" applyFont="1" applyFill="1" applyProtection="1"/>
    <xf numFmtId="0" fontId="0" fillId="5" borderId="2" xfId="0" applyFill="1" applyBorder="1" applyProtection="1"/>
    <xf numFmtId="0" fontId="16" fillId="5" borderId="5" xfId="0" applyFont="1" applyFill="1" applyBorder="1" applyAlignment="1" applyProtection="1">
      <alignment horizontal="centerContinuous" vertical="center"/>
    </xf>
    <xf numFmtId="0" fontId="16" fillId="5" borderId="7" xfId="0" applyFont="1" applyFill="1" applyBorder="1" applyAlignment="1" applyProtection="1">
      <alignment horizontal="right" vertical="center"/>
    </xf>
    <xf numFmtId="0" fontId="52" fillId="5" borderId="5" xfId="0" applyFont="1" applyFill="1" applyBorder="1" applyAlignment="1" applyProtection="1">
      <alignment horizontal="center" vertical="center"/>
    </xf>
    <xf numFmtId="0" fontId="0" fillId="0" borderId="0" xfId="0" applyAlignment="1" applyProtection="1">
      <alignment vertical="center"/>
    </xf>
    <xf numFmtId="0" fontId="16" fillId="5" borderId="8" xfId="0" applyFont="1" applyFill="1" applyBorder="1" applyAlignment="1" applyProtection="1">
      <alignment vertical="center"/>
    </xf>
    <xf numFmtId="3" fontId="0" fillId="0" borderId="50" xfId="0" applyNumberFormat="1" applyFill="1" applyBorder="1" applyAlignment="1" applyProtection="1">
      <alignment horizontal="right" vertical="center"/>
      <protection locked="0"/>
    </xf>
    <xf numFmtId="3" fontId="0" fillId="0" borderId="51" xfId="0" applyNumberFormat="1" applyFill="1" applyBorder="1" applyAlignment="1" applyProtection="1">
      <alignment horizontal="right" vertical="center"/>
      <protection locked="0"/>
    </xf>
    <xf numFmtId="3" fontId="0" fillId="0" borderId="54" xfId="0" applyNumberFormat="1" applyFill="1" applyBorder="1" applyAlignment="1" applyProtection="1">
      <alignment horizontal="right" vertical="center"/>
      <protection locked="0"/>
    </xf>
    <xf numFmtId="3" fontId="0" fillId="0" borderId="55" xfId="0" applyNumberFormat="1" applyFill="1" applyBorder="1" applyAlignment="1" applyProtection="1">
      <alignment horizontal="right" vertical="center"/>
      <protection locked="0"/>
    </xf>
    <xf numFmtId="3" fontId="53" fillId="0" borderId="56" xfId="0" applyNumberFormat="1" applyFont="1" applyFill="1" applyBorder="1" applyAlignment="1" applyProtection="1">
      <alignment horizontal="right" vertical="center"/>
      <protection locked="0"/>
    </xf>
    <xf numFmtId="0" fontId="52" fillId="5" borderId="8" xfId="0" applyFont="1" applyFill="1" applyBorder="1" applyAlignment="1" applyProtection="1">
      <alignment vertical="center"/>
    </xf>
    <xf numFmtId="3" fontId="53" fillId="0" borderId="58" xfId="0" applyNumberFormat="1" applyFont="1" applyFill="1" applyBorder="1" applyAlignment="1" applyProtection="1">
      <alignment horizontal="right" vertical="center"/>
      <protection locked="0"/>
    </xf>
    <xf numFmtId="3" fontId="53" fillId="0" borderId="59" xfId="0" applyNumberFormat="1" applyFont="1" applyFill="1" applyBorder="1" applyAlignment="1" applyProtection="1">
      <alignment horizontal="right" vertical="center"/>
      <protection locked="0"/>
    </xf>
    <xf numFmtId="3" fontId="53" fillId="0" borderId="0" xfId="0" applyNumberFormat="1" applyFont="1" applyFill="1" applyBorder="1" applyAlignment="1" applyProtection="1">
      <alignment horizontal="right" vertical="center"/>
      <protection locked="0"/>
    </xf>
    <xf numFmtId="0" fontId="16" fillId="5" borderId="9" xfId="0" applyFont="1" applyFill="1" applyBorder="1" applyAlignment="1" applyProtection="1">
      <alignment vertical="center"/>
    </xf>
    <xf numFmtId="3" fontId="0" fillId="0" borderId="10" xfId="0" applyNumberFormat="1" applyFill="1" applyBorder="1" applyAlignment="1" applyProtection="1">
      <alignment horizontal="right" vertical="center"/>
      <protection locked="0"/>
    </xf>
    <xf numFmtId="3" fontId="0" fillId="0" borderId="61" xfId="0" applyNumberFormat="1" applyFill="1" applyBorder="1" applyAlignment="1" applyProtection="1">
      <alignment horizontal="right" vertical="center"/>
      <protection locked="0"/>
    </xf>
    <xf numFmtId="3" fontId="0" fillId="0" borderId="11" xfId="0" applyNumberFormat="1" applyFill="1" applyBorder="1" applyAlignment="1" applyProtection="1">
      <alignment horizontal="right" vertical="center"/>
      <protection locked="0"/>
    </xf>
    <xf numFmtId="0" fontId="13" fillId="5" borderId="0" xfId="0" applyFont="1" applyFill="1" applyProtection="1"/>
    <xf numFmtId="0" fontId="17" fillId="5" borderId="0" xfId="0" applyFont="1" applyFill="1" applyProtection="1"/>
    <xf numFmtId="0" fontId="0" fillId="6" borderId="62" xfId="0" applyFill="1" applyBorder="1" applyAlignment="1" applyProtection="1">
      <alignment horizontal="left"/>
      <protection locked="0"/>
    </xf>
    <xf numFmtId="0" fontId="0" fillId="6" borderId="62" xfId="0" applyFill="1" applyBorder="1" applyProtection="1">
      <protection locked="0"/>
    </xf>
    <xf numFmtId="0" fontId="0" fillId="6" borderId="56" xfId="0" applyFill="1" applyBorder="1" applyAlignment="1" applyProtection="1">
      <alignment horizontal="left"/>
      <protection locked="0"/>
    </xf>
    <xf numFmtId="0" fontId="0" fillId="6" borderId="56" xfId="0" applyFill="1" applyBorder="1" applyProtection="1">
      <protection locked="0"/>
    </xf>
    <xf numFmtId="0" fontId="16" fillId="5" borderId="12" xfId="0" applyFont="1" applyFill="1" applyBorder="1" applyProtection="1"/>
    <xf numFmtId="0" fontId="16" fillId="5" borderId="13" xfId="0" applyFont="1" applyFill="1" applyBorder="1" applyProtection="1"/>
    <xf numFmtId="0" fontId="50" fillId="5" borderId="0" xfId="0" applyFont="1" applyFill="1" applyAlignment="1" applyProtection="1"/>
    <xf numFmtId="0" fontId="51" fillId="5" borderId="0" xfId="0" applyFont="1" applyFill="1" applyAlignment="1" applyProtection="1"/>
    <xf numFmtId="0" fontId="0" fillId="5" borderId="0" xfId="0" applyFill="1" applyAlignment="1" applyProtection="1"/>
    <xf numFmtId="0" fontId="17" fillId="5" borderId="0" xfId="0" applyFont="1" applyFill="1" applyAlignment="1" applyProtection="1"/>
    <xf numFmtId="0" fontId="0" fillId="0" borderId="0" xfId="0" applyAlignment="1" applyProtection="1">
      <alignment wrapText="1"/>
    </xf>
    <xf numFmtId="0" fontId="49" fillId="7" borderId="0" xfId="0" applyFont="1" applyFill="1" applyAlignment="1" applyProtection="1">
      <alignment horizontal="centerContinuous" vertical="center"/>
    </xf>
    <xf numFmtId="0" fontId="0" fillId="7" borderId="0" xfId="0" applyFill="1" applyProtection="1"/>
    <xf numFmtId="0" fontId="50" fillId="7" borderId="0" xfId="0" applyFont="1" applyFill="1" applyAlignment="1" applyProtection="1"/>
    <xf numFmtId="0" fontId="51" fillId="7" borderId="0" xfId="0" applyFont="1" applyFill="1" applyAlignment="1" applyProtection="1"/>
    <xf numFmtId="0" fontId="17" fillId="7" borderId="0" xfId="0" applyFont="1" applyFill="1" applyProtection="1"/>
    <xf numFmtId="0" fontId="0" fillId="7" borderId="0" xfId="0" applyFill="1" applyAlignment="1" applyProtection="1">
      <alignment horizontal="centerContinuous" vertical="center"/>
    </xf>
    <xf numFmtId="0" fontId="49" fillId="8" borderId="0" xfId="0" applyFont="1" applyFill="1" applyAlignment="1" applyProtection="1">
      <alignment horizontal="centerContinuous" vertical="center"/>
    </xf>
    <xf numFmtId="0" fontId="0" fillId="8" borderId="0" xfId="0" applyFill="1" applyAlignment="1" applyProtection="1">
      <alignment horizontal="centerContinuous" vertical="center"/>
    </xf>
    <xf numFmtId="0" fontId="0" fillId="8" borderId="0" xfId="0" applyFill="1" applyProtection="1"/>
    <xf numFmtId="0" fontId="50" fillId="8" borderId="0" xfId="0" applyFont="1" applyFill="1" applyAlignment="1" applyProtection="1"/>
    <xf numFmtId="0" fontId="51" fillId="8" borderId="0" xfId="0" applyFont="1" applyFill="1" applyAlignment="1" applyProtection="1"/>
    <xf numFmtId="0" fontId="51" fillId="8" borderId="0" xfId="0" applyFont="1" applyFill="1" applyAlignment="1" applyProtection="1">
      <alignment vertical="center"/>
    </xf>
    <xf numFmtId="0" fontId="17" fillId="8" borderId="0" xfId="0" applyFont="1" applyFill="1" applyProtection="1"/>
    <xf numFmtId="0" fontId="51" fillId="8" borderId="0" xfId="0" applyFont="1" applyFill="1" applyBorder="1" applyAlignment="1" applyProtection="1"/>
    <xf numFmtId="0" fontId="16" fillId="8" borderId="0" xfId="0" applyFont="1" applyFill="1" applyProtection="1"/>
    <xf numFmtId="0" fontId="49" fillId="9" borderId="0" xfId="0" applyFont="1" applyFill="1" applyAlignment="1" applyProtection="1">
      <alignment horizontal="centerContinuous" vertical="center"/>
    </xf>
    <xf numFmtId="0" fontId="0" fillId="9" borderId="0" xfId="0" applyFill="1" applyAlignment="1" applyProtection="1">
      <alignment horizontal="centerContinuous" vertical="center"/>
    </xf>
    <xf numFmtId="0" fontId="0" fillId="9" borderId="0" xfId="0" applyFill="1" applyProtection="1"/>
    <xf numFmtId="0" fontId="50" fillId="9" borderId="0" xfId="0" applyFont="1" applyFill="1" applyAlignment="1" applyProtection="1"/>
    <xf numFmtId="0" fontId="51" fillId="9" borderId="0" xfId="0" applyFont="1" applyFill="1" applyAlignment="1" applyProtection="1"/>
    <xf numFmtId="0" fontId="51" fillId="9" borderId="0" xfId="0" applyFont="1" applyFill="1" applyAlignment="1" applyProtection="1">
      <alignment horizontal="left" vertical="center" indent="3"/>
    </xf>
    <xf numFmtId="0" fontId="51" fillId="9" borderId="0" xfId="0" applyFont="1" applyFill="1" applyAlignment="1" applyProtection="1">
      <alignment vertical="center"/>
    </xf>
    <xf numFmtId="0" fontId="17" fillId="9" borderId="0" xfId="0" applyFont="1" applyFill="1" applyProtection="1"/>
    <xf numFmtId="0" fontId="49" fillId="10" borderId="0" xfId="0" applyFont="1" applyFill="1" applyAlignment="1" applyProtection="1">
      <alignment horizontal="centerContinuous" vertical="center"/>
    </xf>
    <xf numFmtId="0" fontId="0" fillId="10" borderId="0" xfId="0" applyFill="1" applyAlignment="1" applyProtection="1">
      <alignment horizontal="centerContinuous" vertical="center"/>
    </xf>
    <xf numFmtId="0" fontId="0" fillId="10" borderId="0" xfId="0" applyFill="1" applyProtection="1"/>
    <xf numFmtId="0" fontId="50" fillId="10" borderId="0" xfId="0" applyFont="1" applyFill="1" applyAlignment="1" applyProtection="1"/>
    <xf numFmtId="0" fontId="51" fillId="10" borderId="0" xfId="0" applyFont="1" applyFill="1" applyAlignment="1" applyProtection="1"/>
    <xf numFmtId="0" fontId="17" fillId="10" borderId="0" xfId="0" applyFont="1" applyFill="1" applyProtection="1"/>
    <xf numFmtId="0" fontId="49" fillId="11" borderId="0" xfId="0" applyFont="1" applyFill="1" applyAlignment="1" applyProtection="1">
      <alignment horizontal="centerContinuous" vertical="center"/>
    </xf>
    <xf numFmtId="0" fontId="50" fillId="11" borderId="0" xfId="0" applyFont="1" applyFill="1" applyAlignment="1" applyProtection="1"/>
    <xf numFmtId="0" fontId="51" fillId="11" borderId="0" xfId="0" applyFont="1" applyFill="1" applyAlignment="1" applyProtection="1"/>
    <xf numFmtId="0" fontId="17" fillId="11" borderId="0" xfId="0" applyFont="1" applyFill="1" applyProtection="1"/>
    <xf numFmtId="0" fontId="0" fillId="11" borderId="0" xfId="0" applyFill="1" applyProtection="1"/>
    <xf numFmtId="0" fontId="14" fillId="0" borderId="0" xfId="0" applyFont="1" applyAlignment="1" applyProtection="1"/>
    <xf numFmtId="0" fontId="0" fillId="0" borderId="0" xfId="0" applyAlignment="1" applyProtection="1"/>
    <xf numFmtId="0" fontId="0" fillId="12" borderId="0" xfId="0" applyFill="1" applyAlignment="1" applyProtection="1"/>
    <xf numFmtId="0" fontId="54" fillId="12" borderId="0" xfId="0" applyFont="1" applyFill="1" applyAlignment="1" applyProtection="1"/>
    <xf numFmtId="0" fontId="55" fillId="12" borderId="0" xfId="0" applyFont="1" applyFill="1" applyBorder="1" applyAlignment="1" applyProtection="1"/>
    <xf numFmtId="0" fontId="51" fillId="12" borderId="0" xfId="0" applyFont="1" applyFill="1" applyAlignment="1" applyProtection="1"/>
    <xf numFmtId="0" fontId="15" fillId="12" borderId="0" xfId="0" applyFont="1" applyFill="1" applyAlignment="1" applyProtection="1"/>
    <xf numFmtId="0" fontId="0" fillId="12" borderId="0" xfId="0" applyFill="1" applyAlignment="1" applyProtection="1">
      <alignment horizontal="left"/>
    </xf>
    <xf numFmtId="0" fontId="0" fillId="12" borderId="0" xfId="0" applyFill="1" applyProtection="1"/>
    <xf numFmtId="0" fontId="54" fillId="12" borderId="0" xfId="0" applyFont="1" applyFill="1" applyProtection="1"/>
    <xf numFmtId="0" fontId="16" fillId="12" borderId="0" xfId="0" applyFont="1" applyFill="1" applyProtection="1"/>
    <xf numFmtId="0" fontId="15" fillId="12" borderId="0" xfId="0" applyFont="1" applyFill="1" applyProtection="1"/>
    <xf numFmtId="0" fontId="13" fillId="12" borderId="0" xfId="0" applyFont="1" applyFill="1" applyAlignment="1" applyProtection="1">
      <alignment horizontal="left"/>
    </xf>
    <xf numFmtId="0" fontId="4" fillId="12" borderId="0" xfId="0" applyFont="1" applyFill="1" applyProtection="1"/>
    <xf numFmtId="0" fontId="13" fillId="12" borderId="0" xfId="0" applyFont="1" applyFill="1" applyAlignment="1" applyProtection="1"/>
    <xf numFmtId="0" fontId="0" fillId="12" borderId="0" xfId="0" quotePrefix="1" applyFill="1" applyProtection="1"/>
    <xf numFmtId="0" fontId="13" fillId="12" borderId="0" xfId="0" applyFont="1" applyFill="1" applyAlignment="1" applyProtection="1">
      <alignment horizontal="right"/>
    </xf>
    <xf numFmtId="0" fontId="0" fillId="12" borderId="0" xfId="0" applyFill="1" applyAlignment="1" applyProtection="1">
      <alignment horizontal="left" indent="1"/>
    </xf>
    <xf numFmtId="0" fontId="0" fillId="12" borderId="0" xfId="0" quotePrefix="1" applyFill="1" applyBorder="1" applyProtection="1"/>
    <xf numFmtId="0" fontId="0" fillId="12" borderId="0" xfId="0" applyFill="1" applyBorder="1" applyProtection="1"/>
    <xf numFmtId="0" fontId="16" fillId="0" borderId="0" xfId="0" applyFont="1" applyProtection="1"/>
    <xf numFmtId="0" fontId="15" fillId="0" borderId="0" xfId="0" applyFont="1" applyProtection="1"/>
    <xf numFmtId="0" fontId="56" fillId="13" borderId="3" xfId="0" applyFont="1" applyFill="1" applyBorder="1" applyAlignment="1" applyProtection="1">
      <alignment vertical="top" wrapText="1"/>
    </xf>
    <xf numFmtId="0" fontId="15" fillId="0" borderId="3" xfId="0" applyFont="1" applyBorder="1" applyProtection="1"/>
    <xf numFmtId="0" fontId="56" fillId="0" borderId="8" xfId="0" applyFont="1" applyBorder="1" applyAlignment="1" applyProtection="1">
      <alignment vertical="top" wrapText="1"/>
    </xf>
    <xf numFmtId="0" fontId="15" fillId="0" borderId="8" xfId="0" applyFont="1" applyBorder="1" applyProtection="1"/>
    <xf numFmtId="0" fontId="56" fillId="13" borderId="8" xfId="0" applyFont="1" applyFill="1" applyBorder="1" applyAlignment="1" applyProtection="1">
      <alignment vertical="top" wrapText="1"/>
    </xf>
    <xf numFmtId="0" fontId="15" fillId="0" borderId="7" xfId="0" applyFont="1" applyBorder="1" applyProtection="1"/>
    <xf numFmtId="0" fontId="56" fillId="0" borderId="8" xfId="0" applyFont="1" applyFill="1" applyBorder="1" applyAlignment="1" applyProtection="1">
      <alignment vertical="top" wrapText="1"/>
    </xf>
    <xf numFmtId="0" fontId="56" fillId="13" borderId="7" xfId="0" applyFont="1" applyFill="1" applyBorder="1" applyAlignment="1" applyProtection="1">
      <alignment vertical="top" wrapText="1"/>
    </xf>
    <xf numFmtId="0" fontId="15" fillId="0" borderId="0" xfId="4" applyFill="1" applyProtection="1"/>
    <xf numFmtId="0" fontId="15" fillId="11" borderId="0" xfId="4" applyFill="1" applyProtection="1"/>
    <xf numFmtId="0" fontId="16" fillId="11" borderId="0" xfId="0" applyFont="1" applyFill="1" applyAlignment="1" applyProtection="1">
      <alignment horizontal="right"/>
    </xf>
    <xf numFmtId="1" fontId="0" fillId="11" borderId="0" xfId="0" applyNumberFormat="1" applyFill="1" applyProtection="1"/>
    <xf numFmtId="0" fontId="16" fillId="11" borderId="0" xfId="4" applyFont="1" applyFill="1" applyProtection="1"/>
    <xf numFmtId="0" fontId="24" fillId="11" borderId="2" xfId="4" applyFont="1" applyFill="1" applyBorder="1" applyProtection="1"/>
    <xf numFmtId="0" fontId="0" fillId="11" borderId="3" xfId="0" applyFill="1" applyBorder="1" applyAlignment="1" applyProtection="1"/>
    <xf numFmtId="0" fontId="20" fillId="11" borderId="7" xfId="0" applyFont="1" applyFill="1" applyBorder="1" applyAlignment="1" applyProtection="1"/>
    <xf numFmtId="0" fontId="13" fillId="11" borderId="13" xfId="0" applyFont="1" applyFill="1" applyBorder="1" applyAlignment="1" applyProtection="1">
      <alignment horizontal="left"/>
    </xf>
    <xf numFmtId="3" fontId="0" fillId="11" borderId="0" xfId="0" applyNumberFormat="1" applyFill="1" applyBorder="1" applyAlignment="1" applyProtection="1">
      <alignment horizontal="right" vertical="center"/>
    </xf>
    <xf numFmtId="0" fontId="13" fillId="11" borderId="0" xfId="0" applyFont="1" applyFill="1" applyProtection="1"/>
    <xf numFmtId="0" fontId="0" fillId="11" borderId="0" xfId="0" applyFill="1" applyBorder="1" applyProtection="1"/>
    <xf numFmtId="0" fontId="25" fillId="11" borderId="0" xfId="0" applyFont="1" applyFill="1" applyBorder="1" applyAlignment="1" applyProtection="1">
      <alignment horizontal="left"/>
    </xf>
    <xf numFmtId="0" fontId="15" fillId="0" borderId="0" xfId="4" applyProtection="1"/>
    <xf numFmtId="0" fontId="15" fillId="11" borderId="0" xfId="0" applyFont="1" applyFill="1" applyProtection="1"/>
    <xf numFmtId="0" fontId="17" fillId="11" borderId="13" xfId="0" applyFont="1" applyFill="1" applyBorder="1" applyProtection="1"/>
    <xf numFmtId="0" fontId="15" fillId="11" borderId="13" xfId="4" applyFont="1" applyFill="1" applyBorder="1" applyAlignment="1" applyProtection="1">
      <alignment horizontal="left" indent="1"/>
    </xf>
    <xf numFmtId="0" fontId="58" fillId="11" borderId="17" xfId="4" applyFont="1" applyFill="1" applyBorder="1" applyAlignment="1" applyProtection="1">
      <alignment horizontal="left" indent="1"/>
    </xf>
    <xf numFmtId="0" fontId="15" fillId="11" borderId="0" xfId="4" applyFont="1" applyFill="1" applyProtection="1"/>
    <xf numFmtId="0" fontId="15" fillId="11" borderId="0" xfId="0" applyFont="1" applyFill="1" applyBorder="1" applyProtection="1"/>
    <xf numFmtId="0" fontId="13" fillId="11" borderId="0" xfId="4" applyNumberFormat="1" applyFont="1" applyFill="1" applyProtection="1"/>
    <xf numFmtId="0" fontId="13" fillId="11" borderId="0" xfId="4" applyFont="1" applyFill="1" applyProtection="1"/>
    <xf numFmtId="0" fontId="16" fillId="11" borderId="12" xfId="0" applyFont="1" applyFill="1" applyBorder="1" applyAlignment="1" applyProtection="1">
      <alignment horizontal="left" vertical="center" wrapText="1"/>
    </xf>
    <xf numFmtId="0" fontId="16" fillId="11" borderId="20" xfId="0" applyFont="1" applyFill="1" applyBorder="1" applyAlignment="1" applyProtection="1">
      <alignment horizontal="left" wrapText="1"/>
    </xf>
    <xf numFmtId="0" fontId="37" fillId="11" borderId="3" xfId="4" applyFont="1" applyFill="1" applyBorder="1" applyAlignment="1" applyProtection="1">
      <alignment vertical="center"/>
    </xf>
    <xf numFmtId="0" fontId="37" fillId="11" borderId="7" xfId="4" applyFont="1" applyFill="1" applyBorder="1" applyAlignment="1" applyProtection="1">
      <alignment vertical="center"/>
    </xf>
    <xf numFmtId="0" fontId="15" fillId="11" borderId="8" xfId="4" applyFont="1" applyFill="1" applyBorder="1" applyAlignment="1" applyProtection="1">
      <alignment horizontal="left" wrapText="1" indent="1"/>
    </xf>
    <xf numFmtId="0" fontId="15" fillId="11" borderId="8" xfId="4" applyFont="1" applyFill="1" applyBorder="1" applyAlignment="1" applyProtection="1">
      <alignment horizontal="left" indent="2"/>
    </xf>
    <xf numFmtId="0" fontId="58" fillId="11" borderId="21" xfId="4" applyFont="1" applyFill="1" applyBorder="1" applyAlignment="1" applyProtection="1">
      <alignment horizontal="left" indent="2"/>
    </xf>
    <xf numFmtId="0" fontId="15" fillId="10" borderId="0" xfId="4" applyFill="1" applyProtection="1"/>
    <xf numFmtId="0" fontId="16" fillId="10" borderId="0" xfId="0" applyFont="1" applyFill="1" applyAlignment="1" applyProtection="1">
      <alignment horizontal="right"/>
    </xf>
    <xf numFmtId="0" fontId="0" fillId="10" borderId="3" xfId="0" applyFill="1" applyBorder="1" applyProtection="1"/>
    <xf numFmtId="0" fontId="60" fillId="10" borderId="24" xfId="0" applyFont="1" applyFill="1" applyBorder="1" applyAlignment="1" applyProtection="1">
      <alignment horizontal="center" vertical="top" wrapText="1"/>
    </xf>
    <xf numFmtId="0" fontId="0" fillId="10" borderId="0" xfId="0" applyFill="1" applyAlignment="1" applyProtection="1">
      <alignment vertical="center"/>
    </xf>
    <xf numFmtId="0" fontId="13" fillId="10" borderId="13" xfId="0" applyFont="1" applyFill="1" applyBorder="1" applyAlignment="1" applyProtection="1">
      <alignment horizontal="left"/>
    </xf>
    <xf numFmtId="3" fontId="0" fillId="10" borderId="0" xfId="0" applyNumberFormat="1" applyFill="1" applyBorder="1" applyAlignment="1" applyProtection="1">
      <alignment horizontal="right" vertical="center"/>
    </xf>
    <xf numFmtId="0" fontId="13" fillId="10" borderId="0" xfId="0" applyFont="1" applyFill="1" applyProtection="1"/>
    <xf numFmtId="0" fontId="0" fillId="10" borderId="0" xfId="0" applyFill="1" applyBorder="1" applyProtection="1"/>
    <xf numFmtId="0" fontId="25" fillId="10" borderId="0" xfId="0" applyFont="1" applyFill="1" applyBorder="1" applyAlignment="1" applyProtection="1">
      <alignment horizontal="left"/>
    </xf>
    <xf numFmtId="0" fontId="16" fillId="10" borderId="0" xfId="0" applyFont="1" applyFill="1" applyProtection="1"/>
    <xf numFmtId="0" fontId="15" fillId="10" borderId="0" xfId="0" applyFont="1" applyFill="1" applyProtection="1"/>
    <xf numFmtId="0" fontId="34" fillId="10" borderId="3" xfId="0" applyFont="1" applyFill="1" applyBorder="1" applyProtection="1"/>
    <xf numFmtId="0" fontId="25" fillId="10" borderId="8" xfId="0" applyFont="1" applyFill="1" applyBorder="1" applyAlignment="1" applyProtection="1"/>
    <xf numFmtId="0" fontId="15" fillId="10" borderId="13" xfId="4" applyFont="1" applyFill="1" applyBorder="1" applyAlignment="1" applyProtection="1">
      <alignment horizontal="left" indent="1"/>
    </xf>
    <xf numFmtId="0" fontId="58" fillId="10" borderId="17" xfId="4" applyFont="1" applyFill="1" applyBorder="1" applyAlignment="1" applyProtection="1">
      <alignment horizontal="left" indent="1"/>
    </xf>
    <xf numFmtId="0" fontId="15" fillId="10" borderId="0" xfId="4" applyFont="1" applyFill="1" applyProtection="1"/>
    <xf numFmtId="0" fontId="15" fillId="10" borderId="0" xfId="0" applyFont="1" applyFill="1" applyBorder="1" applyProtection="1"/>
    <xf numFmtId="0" fontId="13" fillId="10" borderId="0" xfId="4" applyNumberFormat="1" applyFont="1" applyFill="1" applyProtection="1"/>
    <xf numFmtId="0" fontId="13" fillId="10" borderId="0" xfId="4" applyFont="1" applyFill="1" applyProtection="1"/>
    <xf numFmtId="0" fontId="16" fillId="10" borderId="13" xfId="0" applyFont="1" applyFill="1" applyBorder="1" applyAlignment="1" applyProtection="1">
      <alignment wrapText="1"/>
    </xf>
    <xf numFmtId="0" fontId="15" fillId="9" borderId="0" xfId="4" applyFill="1" applyProtection="1"/>
    <xf numFmtId="0" fontId="16" fillId="9" borderId="0" xfId="0" applyFont="1" applyFill="1" applyAlignment="1" applyProtection="1">
      <alignment horizontal="right"/>
    </xf>
    <xf numFmtId="1" fontId="0" fillId="9" borderId="0" xfId="0" applyNumberFormat="1" applyFill="1" applyProtection="1"/>
    <xf numFmtId="0" fontId="0" fillId="9" borderId="2" xfId="0" applyFill="1" applyBorder="1" applyProtection="1"/>
    <xf numFmtId="0" fontId="0" fillId="9" borderId="3" xfId="0" applyFill="1" applyBorder="1" applyProtection="1"/>
    <xf numFmtId="0" fontId="16" fillId="9" borderId="4" xfId="0" applyFont="1" applyFill="1" applyBorder="1" applyAlignment="1" applyProtection="1">
      <alignment horizontal="centerContinuous" vertical="center"/>
    </xf>
    <xf numFmtId="0" fontId="16" fillId="9" borderId="5" xfId="0" applyFont="1" applyFill="1" applyBorder="1" applyAlignment="1" applyProtection="1">
      <alignment horizontal="centerContinuous" vertical="center"/>
    </xf>
    <xf numFmtId="0" fontId="0" fillId="9" borderId="6" xfId="0" applyFill="1" applyBorder="1" applyAlignment="1" applyProtection="1">
      <alignment horizontal="centerContinuous" vertical="center"/>
    </xf>
    <xf numFmtId="0" fontId="25" fillId="9" borderId="7" xfId="0" applyFont="1" applyFill="1" applyBorder="1" applyAlignment="1" applyProtection="1">
      <alignment horizontal="left" wrapText="1"/>
    </xf>
    <xf numFmtId="0" fontId="15" fillId="9" borderId="8" xfId="0" applyFont="1" applyFill="1" applyBorder="1" applyAlignment="1" applyProtection="1">
      <alignment horizontal="left" wrapText="1" indent="1"/>
    </xf>
    <xf numFmtId="0" fontId="15" fillId="9" borderId="8" xfId="0" applyFont="1" applyFill="1" applyBorder="1" applyAlignment="1" applyProtection="1">
      <alignment horizontal="left" indent="1"/>
    </xf>
    <xf numFmtId="0" fontId="15" fillId="9" borderId="7" xfId="0" applyFont="1" applyFill="1" applyBorder="1" applyAlignment="1" applyProtection="1">
      <alignment horizontal="left" indent="1"/>
    </xf>
    <xf numFmtId="0" fontId="61" fillId="9" borderId="0" xfId="0" applyFont="1" applyFill="1" applyBorder="1" applyAlignment="1" applyProtection="1">
      <alignment horizontal="left" indent="1"/>
    </xf>
    <xf numFmtId="0" fontId="62" fillId="9" borderId="0" xfId="0" applyFont="1" applyFill="1" applyBorder="1" applyProtection="1"/>
    <xf numFmtId="0" fontId="16" fillId="9" borderId="0" xfId="0" applyFont="1" applyFill="1" applyProtection="1"/>
    <xf numFmtId="0" fontId="0" fillId="9" borderId="5" xfId="0" applyFill="1" applyBorder="1" applyAlignment="1" applyProtection="1">
      <alignment horizontal="centerContinuous" vertical="center"/>
    </xf>
    <xf numFmtId="0" fontId="0" fillId="9" borderId="0" xfId="0" applyFill="1" applyBorder="1" applyProtection="1"/>
    <xf numFmtId="0" fontId="59" fillId="9" borderId="3" xfId="0" applyFont="1" applyFill="1" applyBorder="1" applyAlignment="1" applyProtection="1">
      <alignment horizontal="left"/>
    </xf>
    <xf numFmtId="0" fontId="59" fillId="9" borderId="7" xfId="0" applyFont="1" applyFill="1" applyBorder="1" applyAlignment="1" applyProtection="1">
      <alignment horizontal="left" wrapText="1"/>
    </xf>
    <xf numFmtId="0" fontId="62" fillId="9" borderId="5" xfId="0" applyFont="1" applyFill="1" applyBorder="1" applyAlignment="1" applyProtection="1">
      <alignment horizontal="center" vertical="center" wrapText="1"/>
    </xf>
    <xf numFmtId="0" fontId="62" fillId="9" borderId="7" xfId="0" applyFont="1" applyFill="1" applyBorder="1" applyAlignment="1" applyProtection="1">
      <alignment horizontal="left" indent="1"/>
    </xf>
    <xf numFmtId="0" fontId="15" fillId="8" borderId="0" xfId="4" applyFill="1" applyProtection="1"/>
    <xf numFmtId="0" fontId="16" fillId="8" borderId="0" xfId="0" applyFont="1" applyFill="1" applyAlignment="1" applyProtection="1">
      <alignment horizontal="right"/>
    </xf>
    <xf numFmtId="0" fontId="0" fillId="8" borderId="3" xfId="0" applyFill="1" applyBorder="1" applyProtection="1"/>
    <xf numFmtId="0" fontId="16" fillId="8" borderId="4" xfId="0" applyFont="1" applyFill="1" applyBorder="1" applyAlignment="1" applyProtection="1">
      <alignment horizontal="centerContinuous" vertical="center"/>
    </xf>
    <xf numFmtId="0" fontId="16" fillId="8" borderId="5" xfId="0" applyFont="1" applyFill="1" applyBorder="1" applyAlignment="1" applyProtection="1">
      <alignment horizontal="centerContinuous" vertical="center"/>
    </xf>
    <xf numFmtId="0" fontId="16" fillId="8" borderId="6" xfId="0" applyFont="1" applyFill="1" applyBorder="1" applyAlignment="1" applyProtection="1">
      <alignment horizontal="centerContinuous" vertical="center"/>
    </xf>
    <xf numFmtId="0" fontId="0" fillId="8" borderId="8" xfId="0" applyFill="1" applyBorder="1" applyProtection="1"/>
    <xf numFmtId="0" fontId="16" fillId="8" borderId="17" xfId="0" applyFont="1" applyFill="1" applyBorder="1" applyAlignment="1" applyProtection="1">
      <alignment horizontal="centerContinuous" vertical="center"/>
    </xf>
    <xf numFmtId="0" fontId="16" fillId="8" borderId="2" xfId="0" applyFont="1" applyFill="1" applyBorder="1" applyAlignment="1" applyProtection="1">
      <alignment horizontal="centerContinuous" vertical="center"/>
    </xf>
    <xf numFmtId="0" fontId="15" fillId="8" borderId="13" xfId="0" applyFont="1" applyFill="1" applyBorder="1" applyAlignment="1" applyProtection="1">
      <alignment horizontal="left" indent="1"/>
    </xf>
    <xf numFmtId="0" fontId="62" fillId="8" borderId="19" xfId="0" applyFont="1" applyFill="1" applyBorder="1" applyAlignment="1" applyProtection="1">
      <alignment horizontal="left" indent="1"/>
    </xf>
    <xf numFmtId="0" fontId="59" fillId="8" borderId="7" xfId="0" applyFont="1" applyFill="1" applyBorder="1" applyAlignment="1" applyProtection="1">
      <alignment horizontal="left"/>
    </xf>
    <xf numFmtId="0" fontId="16" fillId="8" borderId="27" xfId="0" applyFont="1" applyFill="1" applyBorder="1" applyAlignment="1" applyProtection="1">
      <alignment wrapText="1"/>
    </xf>
    <xf numFmtId="0" fontId="15" fillId="8" borderId="13" xfId="0" applyFont="1" applyFill="1" applyBorder="1" applyAlignment="1" applyProtection="1">
      <alignment horizontal="left" indent="2"/>
    </xf>
    <xf numFmtId="0" fontId="62" fillId="8" borderId="19" xfId="0" applyFont="1" applyFill="1" applyBorder="1" applyAlignment="1" applyProtection="1">
      <alignment horizontal="left" indent="2"/>
    </xf>
    <xf numFmtId="0" fontId="61" fillId="8" borderId="27" xfId="0" applyFont="1" applyFill="1" applyBorder="1" applyAlignment="1" applyProtection="1">
      <alignment wrapText="1"/>
    </xf>
    <xf numFmtId="0" fontId="62" fillId="8" borderId="13" xfId="0" applyFont="1" applyFill="1" applyBorder="1" applyAlignment="1" applyProtection="1">
      <alignment horizontal="left" indent="2"/>
    </xf>
    <xf numFmtId="0" fontId="0" fillId="0" borderId="0" xfId="0" applyFill="1" applyProtection="1"/>
    <xf numFmtId="0" fontId="62" fillId="8" borderId="5" xfId="0" applyFont="1" applyFill="1" applyBorder="1" applyAlignment="1" applyProtection="1">
      <alignment horizontal="center" vertical="center" wrapText="1"/>
    </xf>
    <xf numFmtId="0" fontId="0" fillId="8" borderId="0" xfId="0" applyFill="1" applyBorder="1" applyProtection="1"/>
    <xf numFmtId="0" fontId="0" fillId="0" borderId="0" xfId="0" applyBorder="1" applyProtection="1"/>
    <xf numFmtId="0" fontId="0" fillId="8" borderId="2" xfId="0" applyFill="1" applyBorder="1" applyProtection="1"/>
    <xf numFmtId="0" fontId="19" fillId="8" borderId="3" xfId="0" applyFont="1" applyFill="1" applyBorder="1" applyProtection="1"/>
    <xf numFmtId="0" fontId="61" fillId="8" borderId="14" xfId="0" applyFont="1" applyFill="1" applyBorder="1" applyAlignment="1" applyProtection="1">
      <alignment horizontal="centerContinuous" vertical="center" wrapText="1"/>
    </xf>
    <xf numFmtId="0" fontId="19" fillId="8" borderId="8" xfId="0" applyFont="1" applyFill="1" applyBorder="1" applyProtection="1"/>
    <xf numFmtId="0" fontId="16" fillId="8" borderId="0" xfId="0" applyFont="1" applyFill="1" applyBorder="1" applyAlignment="1" applyProtection="1">
      <alignment horizontal="left" vertical="center"/>
    </xf>
    <xf numFmtId="0" fontId="16" fillId="8" borderId="0" xfId="0" applyFont="1" applyFill="1" applyBorder="1" applyAlignment="1" applyProtection="1">
      <alignment horizontal="centerContinuous" vertical="center"/>
    </xf>
    <xf numFmtId="0" fontId="61" fillId="8" borderId="0" xfId="0" applyFont="1" applyFill="1" applyBorder="1" applyAlignment="1" applyProtection="1">
      <alignment horizontal="center" vertical="center" wrapText="1"/>
    </xf>
    <xf numFmtId="0" fontId="62" fillId="8" borderId="2" xfId="0" applyFont="1" applyFill="1" applyBorder="1" applyAlignment="1" applyProtection="1">
      <alignment horizontal="centerContinuous" vertical="center" wrapText="1"/>
    </xf>
    <xf numFmtId="0" fontId="0" fillId="8" borderId="2" xfId="0" applyFill="1" applyBorder="1" applyAlignment="1" applyProtection="1">
      <alignment vertical="center"/>
    </xf>
    <xf numFmtId="0" fontId="61" fillId="8" borderId="2" xfId="0" applyFont="1" applyFill="1" applyBorder="1" applyAlignment="1" applyProtection="1">
      <alignment horizontal="center" vertical="top" wrapText="1"/>
    </xf>
    <xf numFmtId="0" fontId="15" fillId="8" borderId="8" xfId="0" applyFont="1" applyFill="1" applyBorder="1" applyAlignment="1" applyProtection="1">
      <alignment horizontal="left" wrapText="1"/>
    </xf>
    <xf numFmtId="0" fontId="16" fillId="8" borderId="8" xfId="0" applyFont="1" applyFill="1" applyBorder="1" applyAlignment="1" applyProtection="1">
      <alignment horizontal="left" indent="1"/>
    </xf>
    <xf numFmtId="0" fontId="15" fillId="8" borderId="8" xfId="0" applyFont="1" applyFill="1" applyBorder="1" applyAlignment="1" applyProtection="1">
      <alignment horizontal="left" indent="2"/>
    </xf>
    <xf numFmtId="0" fontId="62" fillId="8" borderId="8" xfId="0" applyFont="1" applyFill="1" applyBorder="1" applyAlignment="1" applyProtection="1">
      <alignment horizontal="left" indent="2"/>
    </xf>
    <xf numFmtId="0" fontId="61" fillId="8" borderId="7" xfId="0" applyFont="1" applyFill="1" applyBorder="1" applyAlignment="1" applyProtection="1">
      <alignment horizontal="left" indent="1"/>
    </xf>
    <xf numFmtId="0" fontId="15" fillId="8" borderId="8" xfId="0" applyFont="1" applyFill="1" applyBorder="1" applyAlignment="1" applyProtection="1">
      <alignment horizontal="left" indent="1"/>
    </xf>
    <xf numFmtId="0" fontId="62" fillId="8" borderId="7" xfId="0" applyFont="1" applyFill="1" applyBorder="1" applyAlignment="1" applyProtection="1">
      <alignment horizontal="left" indent="1"/>
    </xf>
    <xf numFmtId="0" fontId="13" fillId="8" borderId="0" xfId="0" applyFont="1" applyFill="1" applyProtection="1"/>
    <xf numFmtId="0" fontId="16" fillId="8" borderId="28" xfId="0" applyFont="1" applyFill="1" applyBorder="1" applyAlignment="1" applyProtection="1">
      <alignment horizontal="left" vertical="center"/>
    </xf>
    <xf numFmtId="0" fontId="63" fillId="8" borderId="12" xfId="0" applyFont="1" applyFill="1" applyBorder="1" applyProtection="1"/>
    <xf numFmtId="0" fontId="59" fillId="8" borderId="13" xfId="0" applyFont="1" applyFill="1" applyBorder="1" applyProtection="1"/>
    <xf numFmtId="0" fontId="59" fillId="8" borderId="17" xfId="0" applyFont="1" applyFill="1" applyBorder="1" applyAlignment="1" applyProtection="1">
      <alignment horizontal="left" vertical="top" wrapText="1"/>
    </xf>
    <xf numFmtId="0" fontId="16" fillId="8" borderId="8" xfId="0" applyFont="1" applyFill="1" applyBorder="1" applyAlignment="1" applyProtection="1">
      <alignment horizontal="left" wrapText="1"/>
    </xf>
    <xf numFmtId="0" fontId="0" fillId="8" borderId="0" xfId="0" applyFill="1" applyAlignment="1" applyProtection="1">
      <alignment wrapText="1"/>
    </xf>
    <xf numFmtId="0" fontId="16" fillId="8" borderId="0" xfId="0" applyFont="1" applyFill="1" applyBorder="1" applyAlignment="1" applyProtection="1">
      <alignment horizontal="left" indent="2"/>
    </xf>
    <xf numFmtId="0" fontId="62" fillId="8" borderId="0" xfId="0" applyFont="1" applyFill="1" applyBorder="1" applyProtection="1"/>
    <xf numFmtId="0" fontId="15" fillId="7" borderId="0" xfId="4" applyFill="1" applyProtection="1"/>
    <xf numFmtId="0" fontId="16" fillId="7" borderId="0" xfId="0" applyFont="1" applyFill="1" applyProtection="1"/>
    <xf numFmtId="0" fontId="16" fillId="7" borderId="0" xfId="0" applyFont="1" applyFill="1" applyAlignment="1" applyProtection="1">
      <alignment horizontal="right"/>
    </xf>
    <xf numFmtId="0" fontId="0" fillId="7" borderId="3" xfId="0" applyFill="1" applyBorder="1" applyProtection="1"/>
    <xf numFmtId="0" fontId="16" fillId="7" borderId="14" xfId="0" applyFont="1" applyFill="1" applyBorder="1" applyAlignment="1" applyProtection="1">
      <alignment horizontal="centerContinuous" vertical="center"/>
    </xf>
    <xf numFmtId="0" fontId="59" fillId="7" borderId="7" xfId="0" applyFont="1" applyFill="1" applyBorder="1" applyProtection="1"/>
    <xf numFmtId="0" fontId="62" fillId="7" borderId="5" xfId="0" applyFont="1" applyFill="1" applyBorder="1" applyAlignment="1" applyProtection="1">
      <alignment horizontal="center" vertical="center" wrapText="1"/>
    </xf>
    <xf numFmtId="0" fontId="15" fillId="7" borderId="8" xfId="0" applyFont="1" applyFill="1" applyBorder="1" applyAlignment="1" applyProtection="1">
      <alignment horizontal="left" vertical="center" indent="1"/>
    </xf>
    <xf numFmtId="0" fontId="15" fillId="7" borderId="8" xfId="0" applyFont="1" applyFill="1" applyBorder="1" applyAlignment="1" applyProtection="1">
      <alignment horizontal="left" indent="1"/>
    </xf>
    <xf numFmtId="0" fontId="58" fillId="7" borderId="7" xfId="0" applyFont="1" applyFill="1" applyBorder="1" applyAlignment="1" applyProtection="1">
      <alignment horizontal="left" indent="1"/>
    </xf>
    <xf numFmtId="0" fontId="16" fillId="7" borderId="8" xfId="0" applyFont="1" applyFill="1" applyBorder="1" applyAlignment="1" applyProtection="1">
      <alignment wrapText="1"/>
    </xf>
    <xf numFmtId="0" fontId="15" fillId="7" borderId="8" xfId="0" applyFont="1" applyFill="1" applyBorder="1" applyAlignment="1" applyProtection="1">
      <alignment horizontal="left" indent="2"/>
    </xf>
    <xf numFmtId="0" fontId="58" fillId="7" borderId="29" xfId="0" applyFont="1" applyFill="1" applyBorder="1" applyAlignment="1" applyProtection="1">
      <alignment horizontal="left" indent="2"/>
    </xf>
    <xf numFmtId="0" fontId="62" fillId="7" borderId="8" xfId="0" applyFont="1" applyFill="1" applyBorder="1" applyAlignment="1" applyProtection="1">
      <alignment horizontal="left" indent="2"/>
    </xf>
    <xf numFmtId="0" fontId="58" fillId="7" borderId="7" xfId="0" applyFont="1" applyFill="1" applyBorder="1" applyAlignment="1" applyProtection="1">
      <alignment horizontal="left" indent="2"/>
    </xf>
    <xf numFmtId="1" fontId="0" fillId="7" borderId="0" xfId="0" applyNumberFormat="1" applyFill="1" applyAlignment="1" applyProtection="1">
      <alignment horizontal="right"/>
    </xf>
    <xf numFmtId="0" fontId="0" fillId="7" borderId="2" xfId="0" applyFill="1" applyBorder="1" applyProtection="1"/>
    <xf numFmtId="0" fontId="16" fillId="7" borderId="7" xfId="0" applyFont="1" applyFill="1" applyBorder="1" applyAlignment="1" applyProtection="1">
      <alignment vertical="center"/>
    </xf>
    <xf numFmtId="0" fontId="16" fillId="7" borderId="8" xfId="0" applyFont="1" applyFill="1" applyBorder="1" applyProtection="1"/>
    <xf numFmtId="0" fontId="15" fillId="7" borderId="8" xfId="0" applyFont="1" applyFill="1" applyBorder="1" applyProtection="1"/>
    <xf numFmtId="0" fontId="57" fillId="7" borderId="8" xfId="0" applyFont="1" applyFill="1" applyBorder="1" applyProtection="1"/>
    <xf numFmtId="0" fontId="16" fillId="7" borderId="9" xfId="0" applyFont="1" applyFill="1" applyBorder="1" applyProtection="1"/>
    <xf numFmtId="0" fontId="24" fillId="7" borderId="3" xfId="0" applyFont="1" applyFill="1" applyBorder="1" applyProtection="1"/>
    <xf numFmtId="0" fontId="27" fillId="7" borderId="28" xfId="0" applyFont="1" applyFill="1" applyBorder="1" applyProtection="1"/>
    <xf numFmtId="0" fontId="62" fillId="7" borderId="17" xfId="0" applyFont="1" applyFill="1" applyBorder="1" applyAlignment="1" applyProtection="1">
      <alignment horizontal="left" indent="1"/>
    </xf>
    <xf numFmtId="0" fontId="28" fillId="7" borderId="13" xfId="0" applyFont="1" applyFill="1" applyBorder="1" applyProtection="1"/>
    <xf numFmtId="0" fontId="15" fillId="7" borderId="13" xfId="0" applyFont="1" applyFill="1" applyBorder="1" applyAlignment="1" applyProtection="1">
      <alignment horizontal="left" indent="1"/>
    </xf>
    <xf numFmtId="0" fontId="15" fillId="7" borderId="0" xfId="4" applyFont="1" applyFill="1" applyProtection="1"/>
    <xf numFmtId="0" fontId="15" fillId="0" borderId="0" xfId="4" applyFont="1" applyProtection="1"/>
    <xf numFmtId="0" fontId="13" fillId="7" borderId="0" xfId="4" applyFont="1" applyFill="1" applyProtection="1"/>
    <xf numFmtId="0" fontId="21" fillId="7" borderId="30" xfId="0" applyFont="1" applyFill="1" applyBorder="1" applyAlignment="1" applyProtection="1">
      <alignment horizontal="centerContinuous" vertical="center"/>
    </xf>
    <xf numFmtId="0" fontId="21" fillId="7" borderId="14" xfId="0" applyFont="1" applyFill="1" applyBorder="1" applyAlignment="1" applyProtection="1">
      <alignment horizontal="centerContinuous" vertical="center"/>
    </xf>
    <xf numFmtId="0" fontId="21" fillId="7" borderId="15" xfId="0" applyFont="1" applyFill="1" applyBorder="1" applyAlignment="1" applyProtection="1">
      <alignment horizontal="centerContinuous" vertical="center"/>
    </xf>
    <xf numFmtId="0" fontId="21" fillId="7" borderId="16" xfId="0" applyFont="1" applyFill="1" applyBorder="1" applyAlignment="1" applyProtection="1">
      <alignment horizontal="centerContinuous" vertical="center"/>
    </xf>
    <xf numFmtId="0" fontId="22" fillId="7" borderId="2" xfId="0" applyFont="1" applyFill="1" applyBorder="1" applyAlignment="1" applyProtection="1">
      <alignment horizontal="centerContinuous" vertical="center"/>
    </xf>
    <xf numFmtId="0" fontId="60" fillId="7" borderId="31" xfId="0" applyFont="1" applyFill="1" applyBorder="1" applyAlignment="1" applyProtection="1">
      <alignment horizontal="center" vertical="top" wrapText="1"/>
    </xf>
    <xf numFmtId="0" fontId="15" fillId="5" borderId="0" xfId="4" applyFill="1" applyProtection="1"/>
    <xf numFmtId="0" fontId="16" fillId="5" borderId="14" xfId="0" applyFont="1" applyFill="1" applyBorder="1" applyAlignment="1" applyProtection="1">
      <alignment horizontal="centerContinuous" vertical="center"/>
    </xf>
    <xf numFmtId="0" fontId="52" fillId="5" borderId="15" xfId="0" applyFont="1" applyFill="1" applyBorder="1" applyAlignment="1" applyProtection="1">
      <alignment horizontal="center" vertical="center"/>
    </xf>
    <xf numFmtId="0" fontId="16" fillId="5" borderId="16" xfId="0" applyFont="1" applyFill="1" applyBorder="1" applyAlignment="1" applyProtection="1">
      <alignment horizontal="centerContinuous" vertical="center"/>
    </xf>
    <xf numFmtId="0" fontId="25" fillId="5" borderId="27" xfId="0" applyFont="1" applyFill="1" applyBorder="1" applyAlignment="1" applyProtection="1">
      <alignment horizontal="left" vertical="center"/>
    </xf>
    <xf numFmtId="0" fontId="25" fillId="5" borderId="13" xfId="0" applyFont="1" applyFill="1" applyBorder="1" applyAlignment="1" applyProtection="1">
      <alignment horizontal="left" vertical="center"/>
    </xf>
    <xf numFmtId="0" fontId="25" fillId="5" borderId="0" xfId="0" applyFont="1" applyFill="1" applyBorder="1" applyAlignment="1" applyProtection="1">
      <alignment horizontal="left" vertical="center"/>
    </xf>
    <xf numFmtId="0" fontId="16" fillId="5" borderId="13" xfId="0" applyFont="1" applyFill="1" applyBorder="1" applyAlignment="1" applyProtection="1">
      <alignment horizontal="left" vertical="center"/>
    </xf>
    <xf numFmtId="0" fontId="16" fillId="5" borderId="0" xfId="0" applyFont="1" applyFill="1" applyProtection="1"/>
    <xf numFmtId="0" fontId="52" fillId="5" borderId="13" xfId="0" applyFont="1" applyFill="1" applyBorder="1" applyAlignment="1" applyProtection="1">
      <alignment horizontal="left" vertical="center"/>
    </xf>
    <xf numFmtId="0" fontId="52" fillId="5" borderId="0" xfId="0" applyFont="1" applyFill="1" applyBorder="1" applyAlignment="1" applyProtection="1">
      <alignment horizontal="left" vertical="center"/>
    </xf>
    <xf numFmtId="2" fontId="16" fillId="5" borderId="0" xfId="0" applyNumberFormat="1" applyFont="1" applyFill="1" applyAlignment="1" applyProtection="1">
      <alignment horizontal="left"/>
    </xf>
    <xf numFmtId="0" fontId="0" fillId="5" borderId="17" xfId="0" applyFill="1" applyBorder="1" applyProtection="1"/>
    <xf numFmtId="0" fontId="26" fillId="5" borderId="0" xfId="0" applyFont="1" applyFill="1" applyProtection="1"/>
    <xf numFmtId="0" fontId="21" fillId="5" borderId="30" xfId="0" applyFont="1" applyFill="1" applyBorder="1" applyAlignment="1" applyProtection="1">
      <alignment horizontal="centerContinuous" vertical="center"/>
    </xf>
    <xf numFmtId="0" fontId="21" fillId="5" borderId="14" xfId="0" applyFont="1" applyFill="1" applyBorder="1" applyAlignment="1" applyProtection="1">
      <alignment horizontal="centerContinuous" vertical="center"/>
    </xf>
    <xf numFmtId="0" fontId="21" fillId="5" borderId="15" xfId="0" applyFont="1" applyFill="1" applyBorder="1" applyAlignment="1" applyProtection="1">
      <alignment horizontal="centerContinuous" vertical="center"/>
    </xf>
    <xf numFmtId="0" fontId="60" fillId="5" borderId="22" xfId="0" applyFont="1" applyFill="1" applyBorder="1" applyAlignment="1" applyProtection="1">
      <alignment horizontal="center" vertical="center"/>
    </xf>
    <xf numFmtId="0" fontId="21" fillId="5" borderId="16" xfId="0" applyFont="1" applyFill="1" applyBorder="1" applyAlignment="1" applyProtection="1">
      <alignment horizontal="centerContinuous" vertical="center"/>
    </xf>
    <xf numFmtId="0" fontId="22" fillId="5" borderId="2" xfId="0" applyFont="1" applyFill="1" applyBorder="1" applyAlignment="1" applyProtection="1">
      <alignment horizontal="centerContinuous" vertical="center"/>
    </xf>
    <xf numFmtId="0" fontId="60" fillId="5" borderId="24" xfId="0" applyFont="1" applyFill="1" applyBorder="1" applyAlignment="1" applyProtection="1">
      <alignment horizontal="center" vertical="top" wrapText="1"/>
    </xf>
    <xf numFmtId="0" fontId="16" fillId="5" borderId="7" xfId="0" applyFont="1" applyFill="1" applyBorder="1" applyProtection="1"/>
    <xf numFmtId="0" fontId="65" fillId="5" borderId="26" xfId="0" applyFont="1" applyFill="1" applyBorder="1" applyAlignment="1" applyProtection="1">
      <alignment horizontal="center" vertical="center" wrapText="1"/>
    </xf>
    <xf numFmtId="0" fontId="60" fillId="5" borderId="31" xfId="0" applyFont="1" applyFill="1" applyBorder="1" applyAlignment="1" applyProtection="1">
      <alignment horizontal="center" vertical="top" wrapText="1"/>
    </xf>
    <xf numFmtId="0" fontId="21" fillId="5" borderId="19" xfId="0" applyFont="1" applyFill="1" applyBorder="1" applyAlignment="1" applyProtection="1">
      <alignment vertical="center" wrapText="1"/>
    </xf>
    <xf numFmtId="0" fontId="27" fillId="5" borderId="28" xfId="0" applyFont="1" applyFill="1" applyBorder="1" applyProtection="1"/>
    <xf numFmtId="0" fontId="16" fillId="5" borderId="8" xfId="0" applyFont="1" applyFill="1" applyBorder="1" applyAlignment="1" applyProtection="1">
      <alignment horizontal="left" indent="1"/>
    </xf>
    <xf numFmtId="0" fontId="15" fillId="5" borderId="8" xfId="0" applyFont="1" applyFill="1" applyBorder="1" applyAlignment="1" applyProtection="1">
      <alignment horizontal="left" indent="2"/>
    </xf>
    <xf numFmtId="0" fontId="58" fillId="5" borderId="8" xfId="0" quotePrefix="1" applyFont="1" applyFill="1" applyBorder="1" applyAlignment="1" applyProtection="1">
      <alignment horizontal="left" indent="2"/>
    </xf>
    <xf numFmtId="0" fontId="57" fillId="5" borderId="17" xfId="0" applyFont="1" applyFill="1" applyBorder="1" applyAlignment="1" applyProtection="1">
      <alignment horizontal="left" indent="1"/>
    </xf>
    <xf numFmtId="0" fontId="15" fillId="5" borderId="13" xfId="0" applyFont="1" applyFill="1" applyBorder="1" applyAlignment="1" applyProtection="1">
      <alignment horizontal="left" indent="1"/>
    </xf>
    <xf numFmtId="0" fontId="28" fillId="5" borderId="8" xfId="0" applyFont="1" applyFill="1" applyBorder="1" applyProtection="1"/>
    <xf numFmtId="0" fontId="58" fillId="5" borderId="17" xfId="0" applyFont="1" applyFill="1" applyBorder="1" applyAlignment="1" applyProtection="1">
      <alignment horizontal="left" indent="1"/>
    </xf>
    <xf numFmtId="0" fontId="15" fillId="5" borderId="0" xfId="4" applyFont="1" applyFill="1" applyProtection="1"/>
    <xf numFmtId="3" fontId="15" fillId="5" borderId="0" xfId="4" applyNumberFormat="1" applyFont="1" applyFill="1" applyBorder="1" applyAlignment="1" applyProtection="1">
      <alignment horizontal="right" vertical="center"/>
    </xf>
    <xf numFmtId="3" fontId="15" fillId="5" borderId="0" xfId="0" applyNumberFormat="1" applyFont="1" applyFill="1" applyBorder="1" applyAlignment="1" applyProtection="1">
      <alignment horizontal="right" vertical="center"/>
    </xf>
    <xf numFmtId="0" fontId="13" fillId="5" borderId="0" xfId="4" applyNumberFormat="1" applyFont="1" applyFill="1" applyProtection="1"/>
    <xf numFmtId="0" fontId="17" fillId="5" borderId="0" xfId="4" applyFont="1" applyFill="1" applyAlignment="1" applyProtection="1"/>
    <xf numFmtId="0" fontId="13" fillId="5" borderId="0" xfId="4" applyFont="1" applyFill="1" applyProtection="1"/>
    <xf numFmtId="0" fontId="52" fillId="5" borderId="23" xfId="0" applyFont="1" applyFill="1" applyBorder="1" applyAlignment="1" applyProtection="1">
      <alignment horizontal="center" vertical="top" wrapText="1"/>
    </xf>
    <xf numFmtId="0" fontId="16" fillId="5" borderId="25" xfId="0" applyFont="1" applyFill="1" applyBorder="1" applyAlignment="1" applyProtection="1">
      <alignment vertical="center" wrapText="1"/>
    </xf>
    <xf numFmtId="0" fontId="25" fillId="5" borderId="33" xfId="0" applyFont="1" applyFill="1" applyBorder="1" applyAlignment="1" applyProtection="1">
      <alignment horizontal="left" vertical="center"/>
    </xf>
    <xf numFmtId="0" fontId="25" fillId="5" borderId="25" xfId="0" applyFont="1" applyFill="1" applyBorder="1" applyAlignment="1" applyProtection="1">
      <alignment horizontal="left" vertical="center"/>
    </xf>
    <xf numFmtId="0" fontId="16" fillId="5" borderId="25" xfId="0" applyFont="1" applyFill="1" applyBorder="1" applyAlignment="1" applyProtection="1">
      <alignment horizontal="left" vertical="center"/>
    </xf>
    <xf numFmtId="0" fontId="53" fillId="0" borderId="0" xfId="0" applyFont="1" applyProtection="1"/>
    <xf numFmtId="0" fontId="52" fillId="5" borderId="25" xfId="0" applyFont="1" applyFill="1" applyBorder="1" applyAlignment="1" applyProtection="1">
      <alignment horizontal="left" vertical="center"/>
    </xf>
    <xf numFmtId="0" fontId="52" fillId="5" borderId="19" xfId="0" applyFont="1" applyFill="1" applyBorder="1" applyAlignment="1" applyProtection="1">
      <alignment horizontal="left" vertical="center"/>
    </xf>
    <xf numFmtId="0" fontId="15" fillId="5" borderId="7" xfId="4" applyFont="1" applyFill="1" applyBorder="1" applyProtection="1"/>
    <xf numFmtId="0" fontId="16" fillId="5" borderId="28" xfId="4" applyFont="1" applyFill="1" applyBorder="1" applyProtection="1"/>
    <xf numFmtId="0" fontId="16" fillId="5" borderId="8" xfId="4" applyFont="1" applyFill="1" applyBorder="1" applyAlignment="1" applyProtection="1">
      <alignment horizontal="left" indent="1"/>
    </xf>
    <xf numFmtId="0" fontId="15" fillId="5" borderId="8" xfId="4" quotePrefix="1" applyFont="1" applyFill="1" applyBorder="1" applyAlignment="1" applyProtection="1">
      <alignment horizontal="left" wrapText="1" indent="2"/>
    </xf>
    <xf numFmtId="0" fontId="15" fillId="5" borderId="8" xfId="4" quotePrefix="1" applyFont="1" applyFill="1" applyBorder="1" applyAlignment="1" applyProtection="1">
      <alignment horizontal="left" indent="2"/>
    </xf>
    <xf numFmtId="0" fontId="53" fillId="5" borderId="8" xfId="4" quotePrefix="1" applyFont="1" applyFill="1" applyBorder="1" applyAlignment="1" applyProtection="1">
      <alignment horizontal="left" indent="2"/>
    </xf>
    <xf numFmtId="0" fontId="52" fillId="5" borderId="7" xfId="4" applyFont="1" applyFill="1" applyBorder="1" applyAlignment="1" applyProtection="1">
      <alignment horizontal="left" indent="1"/>
    </xf>
    <xf numFmtId="0" fontId="17" fillId="5" borderId="8" xfId="4" applyFont="1" applyFill="1" applyBorder="1" applyProtection="1"/>
    <xf numFmtId="0" fontId="15" fillId="5" borderId="13" xfId="4" applyFont="1" applyFill="1" applyBorder="1" applyAlignment="1" applyProtection="1">
      <alignment horizontal="left" indent="1"/>
    </xf>
    <xf numFmtId="0" fontId="58" fillId="5" borderId="17" xfId="4" applyFont="1" applyFill="1" applyBorder="1" applyAlignment="1" applyProtection="1">
      <alignment horizontal="left" indent="1"/>
    </xf>
    <xf numFmtId="0" fontId="4" fillId="5" borderId="3" xfId="0" applyFont="1" applyFill="1" applyBorder="1" applyAlignment="1" applyProtection="1">
      <alignment wrapText="1"/>
    </xf>
    <xf numFmtId="0" fontId="4" fillId="5" borderId="8" xfId="0" applyFont="1" applyFill="1" applyBorder="1" applyAlignment="1" applyProtection="1">
      <alignment wrapText="1"/>
    </xf>
    <xf numFmtId="0" fontId="4" fillId="5" borderId="7" xfId="0" applyFont="1" applyFill="1" applyBorder="1" applyAlignment="1" applyProtection="1">
      <alignment wrapText="1"/>
    </xf>
    <xf numFmtId="0" fontId="21" fillId="5" borderId="13" xfId="0" applyFont="1" applyFill="1" applyBorder="1" applyAlignment="1" applyProtection="1">
      <alignment vertical="center" wrapText="1"/>
    </xf>
    <xf numFmtId="0" fontId="13" fillId="5" borderId="17" xfId="0" applyFont="1" applyFill="1" applyBorder="1" applyAlignment="1" applyProtection="1">
      <alignment horizontal="left" vertical="center" wrapText="1" indent="1"/>
    </xf>
    <xf numFmtId="0" fontId="0" fillId="0" borderId="0" xfId="0" applyFill="1" applyAlignment="1" applyProtection="1">
      <alignment wrapText="1"/>
    </xf>
    <xf numFmtId="0" fontId="16" fillId="5" borderId="0" xfId="0" applyFont="1" applyFill="1" applyBorder="1" applyAlignment="1" applyProtection="1">
      <alignment horizontal="center" vertical="center" textRotation="90" wrapText="1"/>
    </xf>
    <xf numFmtId="0" fontId="0" fillId="5" borderId="0" xfId="0" applyFill="1" applyBorder="1" applyAlignment="1" applyProtection="1">
      <alignment horizontal="center" vertical="center" wrapText="1"/>
    </xf>
    <xf numFmtId="0" fontId="18" fillId="5" borderId="0" xfId="0" applyFont="1" applyFill="1" applyBorder="1" applyAlignment="1" applyProtection="1">
      <alignment horizontal="center" vertical="center" wrapText="1"/>
    </xf>
    <xf numFmtId="0" fontId="16" fillId="5" borderId="12" xfId="0" applyFont="1" applyFill="1" applyBorder="1" applyAlignment="1" applyProtection="1">
      <alignment horizontal="centerContinuous" vertical="center"/>
    </xf>
    <xf numFmtId="0" fontId="19" fillId="5" borderId="14" xfId="0" applyFont="1" applyFill="1" applyBorder="1" applyAlignment="1" applyProtection="1">
      <alignment horizontal="centerContinuous" vertical="center"/>
    </xf>
    <xf numFmtId="0" fontId="19" fillId="5" borderId="16" xfId="0" applyFont="1" applyFill="1" applyBorder="1" applyAlignment="1" applyProtection="1">
      <alignment horizontal="centerContinuous" vertical="center"/>
    </xf>
    <xf numFmtId="0" fontId="20" fillId="5" borderId="17" xfId="0" applyFont="1" applyFill="1" applyBorder="1" applyAlignment="1" applyProtection="1">
      <alignment horizontal="centerContinuous" vertical="center"/>
    </xf>
    <xf numFmtId="0" fontId="16" fillId="5" borderId="17" xfId="0" applyFont="1" applyFill="1" applyBorder="1" applyAlignment="1" applyProtection="1">
      <alignment horizontal="centerContinuous" vertical="center"/>
    </xf>
    <xf numFmtId="0" fontId="16" fillId="5" borderId="2" xfId="0" applyFont="1" applyFill="1" applyBorder="1" applyAlignment="1" applyProtection="1">
      <alignment horizontal="centerContinuous" vertical="center"/>
    </xf>
    <xf numFmtId="0" fontId="16" fillId="5" borderId="19" xfId="0" applyFont="1" applyFill="1" applyBorder="1" applyAlignment="1" applyProtection="1">
      <alignment horizontal="centerContinuous" vertical="center"/>
    </xf>
    <xf numFmtId="0" fontId="19" fillId="5" borderId="2" xfId="0" applyFont="1" applyFill="1" applyBorder="1" applyAlignment="1" applyProtection="1">
      <alignment horizontal="centerContinuous" vertical="center"/>
    </xf>
    <xf numFmtId="0" fontId="19" fillId="5" borderId="19" xfId="0" applyFont="1" applyFill="1" applyBorder="1" applyAlignment="1" applyProtection="1">
      <alignment horizontal="centerContinuous" vertical="center"/>
    </xf>
    <xf numFmtId="0" fontId="15" fillId="5" borderId="0" xfId="0" applyFont="1" applyFill="1" applyBorder="1" applyAlignment="1" applyProtection="1">
      <alignment horizontal="centerContinuous" vertical="center"/>
    </xf>
    <xf numFmtId="0" fontId="16" fillId="5" borderId="0" xfId="0" applyFont="1" applyFill="1" applyBorder="1" applyAlignment="1" applyProtection="1">
      <alignment horizontal="centerContinuous" vertical="center"/>
    </xf>
    <xf numFmtId="0" fontId="0" fillId="5" borderId="16" xfId="0" applyFill="1" applyBorder="1" applyAlignment="1" applyProtection="1">
      <alignment horizontal="centerContinuous" vertical="center"/>
    </xf>
    <xf numFmtId="0" fontId="0" fillId="5" borderId="25" xfId="0" applyFill="1" applyBorder="1" applyAlignment="1" applyProtection="1">
      <alignment horizontal="centerContinuous" vertical="center"/>
    </xf>
    <xf numFmtId="0" fontId="0" fillId="5" borderId="8" xfId="0" applyFill="1" applyBorder="1" applyAlignment="1" applyProtection="1"/>
    <xf numFmtId="0" fontId="15" fillId="5" borderId="5" xfId="0" applyFont="1" applyFill="1" applyBorder="1" applyAlignment="1" applyProtection="1">
      <alignment horizontal="centerContinuous" vertical="center" wrapText="1"/>
    </xf>
    <xf numFmtId="0" fontId="53" fillId="5" borderId="26" xfId="0" applyFont="1" applyFill="1" applyBorder="1" applyAlignment="1" applyProtection="1">
      <alignment horizontal="center" vertical="center" wrapText="1"/>
    </xf>
    <xf numFmtId="0" fontId="15" fillId="5" borderId="6" xfId="0" applyFont="1" applyFill="1" applyBorder="1" applyAlignment="1" applyProtection="1">
      <alignment horizontal="centerContinuous" vertical="center" wrapText="1"/>
    </xf>
    <xf numFmtId="0" fontId="16" fillId="5" borderId="3" xfId="0" applyFont="1" applyFill="1" applyBorder="1" applyAlignment="1" applyProtection="1">
      <alignment vertical="center" wrapText="1"/>
    </xf>
    <xf numFmtId="0" fontId="52" fillId="5" borderId="25" xfId="0" applyFont="1" applyFill="1" applyBorder="1" applyAlignment="1" applyProtection="1">
      <alignment vertical="center" wrapText="1"/>
    </xf>
    <xf numFmtId="0" fontId="16" fillId="5" borderId="34" xfId="0" applyFont="1" applyFill="1" applyBorder="1" applyAlignment="1" applyProtection="1">
      <alignment vertical="center" wrapText="1"/>
    </xf>
    <xf numFmtId="0" fontId="16" fillId="5" borderId="0" xfId="0" applyFont="1" applyFill="1" applyBorder="1" applyAlignment="1" applyProtection="1">
      <alignment vertical="center" wrapText="1"/>
    </xf>
    <xf numFmtId="0" fontId="16" fillId="5" borderId="0" xfId="0" applyFont="1" applyFill="1" applyBorder="1" applyAlignment="1" applyProtection="1">
      <alignment horizontal="center" vertical="center" textRotation="90"/>
    </xf>
    <xf numFmtId="0" fontId="0" fillId="5" borderId="0" xfId="0" applyFill="1" applyBorder="1" applyAlignment="1" applyProtection="1">
      <alignment horizontal="center" vertical="center"/>
    </xf>
    <xf numFmtId="0" fontId="15" fillId="5" borderId="0" xfId="0" applyFont="1" applyFill="1" applyBorder="1" applyAlignment="1" applyProtection="1">
      <alignment horizontal="center" vertical="center"/>
    </xf>
    <xf numFmtId="0" fontId="13" fillId="5" borderId="0" xfId="0" applyFont="1" applyFill="1" applyBorder="1" applyAlignment="1" applyProtection="1">
      <alignment horizontal="centerContinuous" vertical="center"/>
    </xf>
    <xf numFmtId="0" fontId="0" fillId="5" borderId="0" xfId="0" applyFill="1" applyBorder="1" applyAlignment="1" applyProtection="1">
      <alignment horizontal="centerContinuous" vertical="center"/>
    </xf>
    <xf numFmtId="0" fontId="0" fillId="6" borderId="62" xfId="0" applyFill="1" applyBorder="1" applyAlignment="1" applyProtection="1">
      <alignment horizontal="left" vertical="center"/>
      <protection locked="0"/>
    </xf>
    <xf numFmtId="0" fontId="0" fillId="6" borderId="62" xfId="0" applyFill="1" applyBorder="1" applyAlignment="1" applyProtection="1">
      <alignment vertical="center"/>
      <protection locked="0"/>
    </xf>
    <xf numFmtId="0" fontId="0" fillId="6" borderId="56" xfId="0" applyFill="1" applyBorder="1" applyAlignment="1" applyProtection="1">
      <alignment vertical="center"/>
      <protection locked="0"/>
    </xf>
    <xf numFmtId="0" fontId="0" fillId="6" borderId="63" xfId="0" applyFill="1" applyBorder="1" applyProtection="1">
      <protection locked="0"/>
    </xf>
    <xf numFmtId="0" fontId="0" fillId="6" borderId="56" xfId="0" applyFill="1" applyBorder="1" applyAlignment="1" applyProtection="1">
      <alignment horizontal="left" vertical="center"/>
      <protection locked="0"/>
    </xf>
    <xf numFmtId="0" fontId="0" fillId="6" borderId="64" xfId="0" applyFill="1" applyBorder="1" applyProtection="1">
      <protection locked="0"/>
    </xf>
    <xf numFmtId="0" fontId="4" fillId="6" borderId="62" xfId="0" applyFont="1" applyFill="1" applyBorder="1" applyProtection="1">
      <protection locked="0"/>
    </xf>
    <xf numFmtId="0" fontId="4" fillId="6" borderId="0" xfId="0" applyFont="1" applyFill="1" applyProtection="1">
      <protection locked="0"/>
    </xf>
    <xf numFmtId="1" fontId="0" fillId="0" borderId="0" xfId="0" applyNumberFormat="1" applyFill="1" applyAlignment="1" applyProtection="1">
      <alignment horizontal="right"/>
      <protection locked="0"/>
    </xf>
    <xf numFmtId="3" fontId="15" fillId="0" borderId="50" xfId="0" applyNumberFormat="1" applyFont="1" applyFill="1" applyBorder="1" applyAlignment="1" applyProtection="1">
      <alignment horizontal="right" vertical="center"/>
      <protection locked="0"/>
    </xf>
    <xf numFmtId="3" fontId="0" fillId="0" borderId="65" xfId="0" applyNumberFormat="1" applyFill="1" applyBorder="1" applyAlignment="1" applyProtection="1">
      <alignment horizontal="right" vertical="center"/>
      <protection locked="0"/>
    </xf>
    <xf numFmtId="3" fontId="53" fillId="0" borderId="66" xfId="0" applyNumberFormat="1" applyFont="1" applyFill="1" applyBorder="1" applyAlignment="1" applyProtection="1">
      <alignment horizontal="right" vertical="center"/>
      <protection locked="0"/>
    </xf>
    <xf numFmtId="3" fontId="16" fillId="0" borderId="54" xfId="0" applyNumberFormat="1" applyFont="1" applyFill="1" applyBorder="1" applyAlignment="1" applyProtection="1">
      <alignment horizontal="right" vertical="center"/>
      <protection locked="0"/>
    </xf>
    <xf numFmtId="3" fontId="0" fillId="0" borderId="67" xfId="0" applyNumberFormat="1" applyFill="1" applyBorder="1" applyAlignment="1" applyProtection="1">
      <alignment horizontal="right" vertical="center"/>
      <protection locked="0"/>
    </xf>
    <xf numFmtId="3" fontId="53" fillId="0" borderId="68" xfId="0" applyNumberFormat="1" applyFont="1" applyFill="1" applyBorder="1" applyAlignment="1" applyProtection="1">
      <alignment horizontal="right" vertical="center"/>
      <protection locked="0"/>
    </xf>
    <xf numFmtId="3" fontId="52" fillId="0" borderId="58" xfId="0" applyNumberFormat="1" applyFont="1" applyFill="1" applyBorder="1" applyAlignment="1" applyProtection="1">
      <alignment horizontal="right" vertical="center"/>
      <protection locked="0"/>
    </xf>
    <xf numFmtId="3" fontId="53" fillId="0" borderId="70" xfId="0" applyNumberFormat="1" applyFont="1" applyFill="1" applyBorder="1" applyAlignment="1" applyProtection="1">
      <alignment horizontal="right" vertical="center"/>
      <protection locked="0"/>
    </xf>
    <xf numFmtId="3" fontId="53" fillId="0" borderId="71" xfId="0" applyNumberFormat="1" applyFont="1" applyFill="1" applyBorder="1" applyAlignment="1" applyProtection="1">
      <alignment horizontal="right" vertical="center"/>
      <protection locked="0"/>
    </xf>
    <xf numFmtId="3" fontId="16" fillId="0" borderId="74" xfId="0" applyNumberFormat="1" applyFont="1" applyFill="1" applyBorder="1" applyAlignment="1" applyProtection="1">
      <alignment horizontal="right" vertical="center"/>
      <protection locked="0"/>
    </xf>
    <xf numFmtId="3" fontId="16" fillId="0" borderId="61" xfId="0" applyNumberFormat="1" applyFont="1" applyFill="1" applyBorder="1" applyAlignment="1" applyProtection="1">
      <alignment horizontal="right" vertical="center"/>
      <protection locked="0"/>
    </xf>
    <xf numFmtId="3" fontId="52" fillId="0" borderId="75" xfId="0" applyNumberFormat="1" applyFont="1" applyFill="1" applyBorder="1" applyAlignment="1" applyProtection="1">
      <alignment horizontal="right" vertical="center"/>
      <protection locked="0"/>
    </xf>
    <xf numFmtId="3" fontId="16" fillId="0" borderId="76" xfId="0" applyNumberFormat="1" applyFont="1" applyFill="1" applyBorder="1" applyAlignment="1" applyProtection="1">
      <alignment horizontal="right" vertical="center"/>
      <protection locked="0"/>
    </xf>
    <xf numFmtId="3" fontId="16" fillId="0" borderId="77" xfId="0" applyNumberFormat="1" applyFont="1" applyFill="1" applyBorder="1" applyAlignment="1" applyProtection="1">
      <alignment horizontal="right" vertical="center"/>
      <protection locked="0"/>
    </xf>
    <xf numFmtId="3" fontId="4" fillId="0" borderId="78" xfId="0" applyNumberFormat="1" applyFont="1" applyFill="1" applyBorder="1" applyAlignment="1" applyProtection="1">
      <alignment vertical="center"/>
      <protection locked="0"/>
    </xf>
    <xf numFmtId="3" fontId="4" fillId="0" borderId="50" xfId="0" applyNumberFormat="1" applyFont="1" applyFill="1" applyBorder="1" applyAlignment="1" applyProtection="1">
      <alignment vertical="center"/>
      <protection locked="0"/>
    </xf>
    <xf numFmtId="3" fontId="4" fillId="0" borderId="65" xfId="0" applyNumberFormat="1" applyFont="1" applyFill="1" applyBorder="1" applyAlignment="1" applyProtection="1">
      <alignment vertical="center"/>
      <protection locked="0"/>
    </xf>
    <xf numFmtId="3" fontId="65" fillId="0" borderId="66" xfId="0" applyNumberFormat="1" applyFont="1" applyFill="1" applyBorder="1" applyAlignment="1" applyProtection="1">
      <alignment vertical="center"/>
      <protection locked="0"/>
    </xf>
    <xf numFmtId="3" fontId="4" fillId="0" borderId="79" xfId="0" applyNumberFormat="1" applyFont="1" applyFill="1" applyBorder="1" applyAlignment="1" applyProtection="1">
      <alignment vertical="center"/>
      <protection locked="0"/>
    </xf>
    <xf numFmtId="0" fontId="0" fillId="6" borderId="62" xfId="0" applyFill="1" applyBorder="1" applyAlignment="1" applyProtection="1">
      <protection locked="0"/>
    </xf>
    <xf numFmtId="0" fontId="0" fillId="6" borderId="56" xfId="0" applyFill="1" applyBorder="1" applyAlignment="1" applyProtection="1">
      <protection locked="0"/>
    </xf>
    <xf numFmtId="0" fontId="12" fillId="0" borderId="0" xfId="2" applyFont="1" applyAlignment="1" applyProtection="1">
      <alignment horizontal="left" vertical="center" wrapText="1"/>
      <protection locked="0"/>
    </xf>
    <xf numFmtId="0" fontId="12" fillId="0" borderId="0" xfId="2" quotePrefix="1" applyFont="1" applyAlignment="1" applyProtection="1">
      <alignment horizontal="left" vertical="center" wrapText="1"/>
      <protection locked="0"/>
    </xf>
    <xf numFmtId="3" fontId="13" fillId="0" borderId="17" xfId="0" applyNumberFormat="1" applyFont="1" applyFill="1" applyBorder="1" applyAlignment="1" applyProtection="1">
      <alignment vertical="center"/>
      <protection locked="0"/>
    </xf>
    <xf numFmtId="3" fontId="13" fillId="0" borderId="76" xfId="0" applyNumberFormat="1" applyFont="1" applyFill="1" applyBorder="1" applyAlignment="1" applyProtection="1">
      <alignment vertical="center"/>
      <protection locked="0"/>
    </xf>
    <xf numFmtId="3" fontId="13" fillId="0" borderId="77" xfId="0" applyNumberFormat="1" applyFont="1" applyFill="1" applyBorder="1" applyAlignment="1" applyProtection="1">
      <alignment vertical="center"/>
      <protection locked="0"/>
    </xf>
    <xf numFmtId="3" fontId="66" fillId="0" borderId="75" xfId="0" applyNumberFormat="1" applyFont="1" applyFill="1" applyBorder="1" applyAlignment="1" applyProtection="1">
      <alignment vertical="center"/>
      <protection locked="0"/>
    </xf>
    <xf numFmtId="3" fontId="13" fillId="0" borderId="31" xfId="0" applyNumberFormat="1" applyFont="1" applyFill="1" applyBorder="1" applyAlignment="1" applyProtection="1">
      <alignment vertical="center"/>
      <protection locked="0"/>
    </xf>
    <xf numFmtId="0" fontId="0" fillId="0" borderId="0" xfId="0" applyAlignment="1" applyProtection="1">
      <alignment vertical="center" wrapText="1"/>
    </xf>
    <xf numFmtId="3" fontId="16" fillId="0" borderId="80" xfId="4" applyNumberFormat="1" applyFont="1" applyFill="1" applyBorder="1" applyAlignment="1" applyProtection="1">
      <alignment horizontal="right" vertical="center"/>
      <protection locked="0"/>
    </xf>
    <xf numFmtId="3" fontId="16" fillId="0" borderId="81" xfId="4" applyNumberFormat="1" applyFont="1" applyFill="1" applyBorder="1" applyAlignment="1" applyProtection="1">
      <alignment horizontal="right" vertical="center"/>
      <protection locked="0"/>
    </xf>
    <xf numFmtId="3" fontId="16" fillId="0" borderId="37" xfId="4" applyNumberFormat="1" applyFont="1" applyFill="1" applyBorder="1" applyAlignment="1" applyProtection="1">
      <alignment horizontal="right" vertical="center"/>
      <protection locked="0"/>
    </xf>
    <xf numFmtId="3" fontId="16" fillId="0" borderId="83" xfId="4" applyNumberFormat="1" applyFont="1" applyFill="1" applyBorder="1" applyAlignment="1" applyProtection="1">
      <alignment horizontal="right" vertical="center"/>
      <protection locked="0"/>
    </xf>
    <xf numFmtId="3" fontId="16" fillId="0" borderId="84" xfId="4" applyNumberFormat="1" applyFont="1" applyFill="1" applyBorder="1" applyAlignment="1" applyProtection="1">
      <alignment horizontal="right" vertical="center"/>
      <protection locked="0"/>
    </xf>
    <xf numFmtId="3" fontId="16" fillId="0" borderId="85" xfId="4" applyNumberFormat="1" applyFont="1" applyFill="1" applyBorder="1" applyAlignment="1" applyProtection="1">
      <alignment horizontal="right" vertical="center"/>
      <protection locked="0"/>
    </xf>
    <xf numFmtId="3" fontId="4" fillId="0" borderId="97" xfId="0" applyNumberFormat="1" applyFont="1" applyFill="1" applyBorder="1" applyAlignment="1" applyProtection="1">
      <alignment vertical="center"/>
      <protection locked="0"/>
    </xf>
    <xf numFmtId="3" fontId="4" fillId="0" borderId="98" xfId="0" applyNumberFormat="1" applyFont="1" applyFill="1" applyBorder="1" applyAlignment="1" applyProtection="1">
      <alignment vertical="center"/>
      <protection locked="0"/>
    </xf>
    <xf numFmtId="3" fontId="4" fillId="0" borderId="67" xfId="0" applyNumberFormat="1" applyFont="1" applyFill="1" applyBorder="1" applyAlignment="1" applyProtection="1">
      <alignment vertical="center"/>
      <protection locked="0"/>
    </xf>
    <xf numFmtId="3" fontId="65" fillId="0" borderId="68" xfId="0" applyNumberFormat="1" applyFont="1" applyFill="1" applyBorder="1" applyAlignment="1" applyProtection="1">
      <alignment vertical="center"/>
      <protection locked="0"/>
    </xf>
    <xf numFmtId="3" fontId="4" fillId="0" borderId="99" xfId="0" applyNumberFormat="1" applyFont="1" applyFill="1" applyBorder="1" applyAlignment="1" applyProtection="1">
      <alignment vertical="center"/>
      <protection locked="0"/>
    </xf>
    <xf numFmtId="3" fontId="4" fillId="0" borderId="68" xfId="0" applyNumberFormat="1" applyFont="1" applyFill="1" applyBorder="1" applyAlignment="1" applyProtection="1">
      <alignment vertical="center"/>
      <protection locked="0"/>
    </xf>
    <xf numFmtId="3" fontId="4" fillId="0" borderId="100" xfId="0" applyNumberFormat="1" applyFont="1" applyFill="1" applyBorder="1" applyAlignment="1" applyProtection="1">
      <alignment vertical="center"/>
      <protection locked="0"/>
    </xf>
    <xf numFmtId="3" fontId="4" fillId="0" borderId="101" xfId="0" applyNumberFormat="1" applyFont="1" applyFill="1" applyBorder="1" applyAlignment="1" applyProtection="1">
      <alignment vertical="center"/>
      <protection locked="0"/>
    </xf>
    <xf numFmtId="3" fontId="65" fillId="0" borderId="102" xfId="0" applyNumberFormat="1" applyFont="1" applyFill="1" applyBorder="1" applyAlignment="1" applyProtection="1">
      <alignment vertical="center"/>
      <protection locked="0"/>
    </xf>
    <xf numFmtId="3" fontId="4" fillId="0" borderId="103" xfId="0" applyNumberFormat="1" applyFont="1" applyFill="1" applyBorder="1" applyAlignment="1" applyProtection="1">
      <alignment vertical="center"/>
      <protection locked="0"/>
    </xf>
    <xf numFmtId="3" fontId="4" fillId="0" borderId="102" xfId="0" applyNumberFormat="1" applyFont="1" applyFill="1" applyBorder="1" applyAlignment="1" applyProtection="1">
      <alignment vertical="center"/>
      <protection locked="0"/>
    </xf>
    <xf numFmtId="3" fontId="4" fillId="0" borderId="38" xfId="0" applyNumberFormat="1" applyFont="1" applyFill="1" applyBorder="1" applyAlignment="1" applyProtection="1">
      <alignment vertical="center"/>
      <protection locked="0"/>
    </xf>
    <xf numFmtId="3" fontId="4" fillId="0" borderId="61" xfId="0" applyNumberFormat="1" applyFont="1" applyFill="1" applyBorder="1" applyAlignment="1" applyProtection="1">
      <alignment vertical="center"/>
      <protection locked="0"/>
    </xf>
    <xf numFmtId="3" fontId="65" fillId="0" borderId="104" xfId="0" applyNumberFormat="1" applyFont="1" applyFill="1" applyBorder="1" applyAlignment="1" applyProtection="1">
      <alignment vertical="center"/>
      <protection locked="0"/>
    </xf>
    <xf numFmtId="3" fontId="4" fillId="0" borderId="39" xfId="0" applyNumberFormat="1" applyFont="1" applyFill="1" applyBorder="1" applyAlignment="1" applyProtection="1">
      <alignment vertical="center"/>
      <protection locked="0"/>
    </xf>
    <xf numFmtId="3" fontId="4" fillId="0" borderId="80" xfId="0" applyNumberFormat="1" applyFont="1" applyFill="1" applyBorder="1" applyAlignment="1" applyProtection="1">
      <alignment vertical="center"/>
      <protection locked="0"/>
    </xf>
    <xf numFmtId="3" fontId="4" fillId="0" borderId="105" xfId="0" applyNumberFormat="1" applyFont="1" applyFill="1" applyBorder="1" applyAlignment="1" applyProtection="1">
      <alignment vertical="center"/>
      <protection locked="0"/>
    </xf>
    <xf numFmtId="3" fontId="4" fillId="0" borderId="106" xfId="0" applyNumberFormat="1" applyFont="1" applyFill="1" applyBorder="1" applyAlignment="1" applyProtection="1">
      <alignment vertical="center"/>
      <protection locked="0"/>
    </xf>
    <xf numFmtId="3" fontId="4" fillId="0" borderId="83" xfId="0" applyNumberFormat="1" applyFont="1" applyFill="1" applyBorder="1" applyAlignment="1" applyProtection="1">
      <alignment vertical="center"/>
      <protection locked="0"/>
    </xf>
    <xf numFmtId="3" fontId="4" fillId="0" borderId="107" xfId="0" applyNumberFormat="1" applyFont="1" applyFill="1" applyBorder="1" applyAlignment="1" applyProtection="1">
      <alignment vertical="center"/>
      <protection locked="0"/>
    </xf>
    <xf numFmtId="3" fontId="4" fillId="0" borderId="108" xfId="0" applyNumberFormat="1" applyFont="1" applyFill="1" applyBorder="1" applyAlignment="1" applyProtection="1">
      <alignment vertical="center"/>
      <protection locked="0"/>
    </xf>
    <xf numFmtId="3" fontId="4" fillId="0" borderId="54" xfId="0" applyNumberFormat="1" applyFont="1" applyFill="1" applyBorder="1" applyAlignment="1" applyProtection="1">
      <alignment vertical="center"/>
      <protection locked="0"/>
    </xf>
    <xf numFmtId="3" fontId="65" fillId="0" borderId="109" xfId="0" applyNumberFormat="1" applyFont="1" applyFill="1" applyBorder="1" applyAlignment="1" applyProtection="1">
      <alignment vertical="center"/>
      <protection locked="0"/>
    </xf>
    <xf numFmtId="3" fontId="65" fillId="0" borderId="110" xfId="0" applyNumberFormat="1" applyFont="1" applyFill="1" applyBorder="1" applyAlignment="1" applyProtection="1">
      <alignment vertical="center"/>
      <protection locked="0"/>
    </xf>
    <xf numFmtId="3" fontId="65" fillId="0" borderId="111" xfId="0" applyNumberFormat="1" applyFont="1" applyFill="1" applyBorder="1" applyAlignment="1" applyProtection="1">
      <alignment vertical="center"/>
      <protection locked="0"/>
    </xf>
    <xf numFmtId="3" fontId="4" fillId="0" borderId="92" xfId="0" applyNumberFormat="1" applyFont="1" applyFill="1" applyBorder="1" applyAlignment="1" applyProtection="1">
      <alignment vertical="center"/>
      <protection locked="0"/>
    </xf>
    <xf numFmtId="3" fontId="4" fillId="0" borderId="76" xfId="0" applyNumberFormat="1" applyFont="1" applyFill="1" applyBorder="1" applyAlignment="1" applyProtection="1">
      <alignment vertical="center"/>
      <protection locked="0"/>
    </xf>
    <xf numFmtId="3" fontId="4" fillId="0" borderId="77" xfId="0" applyNumberFormat="1" applyFont="1" applyFill="1" applyBorder="1" applyAlignment="1" applyProtection="1">
      <alignment vertical="center"/>
      <protection locked="0"/>
    </xf>
    <xf numFmtId="3" fontId="4" fillId="0" borderId="75" xfId="0" applyNumberFormat="1" applyFont="1" applyFill="1" applyBorder="1" applyAlignment="1" applyProtection="1">
      <alignment vertical="center"/>
      <protection locked="0"/>
    </xf>
    <xf numFmtId="3" fontId="0" fillId="0" borderId="80" xfId="0" applyNumberFormat="1" applyFill="1" applyBorder="1" applyAlignment="1" applyProtection="1">
      <alignment horizontal="right" vertical="center"/>
      <protection locked="0"/>
    </xf>
    <xf numFmtId="3" fontId="0" fillId="0" borderId="81" xfId="0" applyNumberFormat="1" applyFill="1" applyBorder="1" applyAlignment="1" applyProtection="1">
      <alignment horizontal="right" vertical="center"/>
      <protection locked="0"/>
    </xf>
    <xf numFmtId="3" fontId="53" fillId="0" borderId="40" xfId="0" applyNumberFormat="1" applyFont="1" applyFill="1" applyBorder="1" applyAlignment="1" applyProtection="1">
      <alignment horizontal="right" vertical="center"/>
      <protection locked="0"/>
    </xf>
    <xf numFmtId="3" fontId="0" fillId="0" borderId="83" xfId="0" applyNumberFormat="1" applyFill="1" applyBorder="1" applyAlignment="1" applyProtection="1">
      <alignment horizontal="right" vertical="center"/>
      <protection locked="0"/>
    </xf>
    <xf numFmtId="3" fontId="0" fillId="0" borderId="84" xfId="0" applyNumberFormat="1" applyFill="1" applyBorder="1" applyAlignment="1" applyProtection="1">
      <alignment horizontal="right" vertical="center"/>
      <protection locked="0"/>
    </xf>
    <xf numFmtId="3" fontId="53" fillId="0" borderId="62" xfId="0" applyNumberFormat="1" applyFont="1" applyFill="1" applyBorder="1" applyAlignment="1" applyProtection="1">
      <alignment horizontal="right" vertical="center"/>
      <protection locked="0"/>
    </xf>
    <xf numFmtId="3" fontId="0" fillId="0" borderId="87" xfId="0" applyNumberFormat="1" applyFill="1" applyBorder="1" applyAlignment="1" applyProtection="1">
      <alignment horizontal="right" vertical="center"/>
      <protection locked="0"/>
    </xf>
    <xf numFmtId="3" fontId="0" fillId="0" borderId="88" xfId="0" applyNumberFormat="1" applyFill="1" applyBorder="1" applyAlignment="1" applyProtection="1">
      <alignment horizontal="right" vertical="center"/>
      <protection locked="0"/>
    </xf>
    <xf numFmtId="3" fontId="53" fillId="0" borderId="113" xfId="0" applyNumberFormat="1" applyFont="1" applyFill="1" applyBorder="1" applyAlignment="1" applyProtection="1">
      <alignment horizontal="right" vertical="center"/>
      <protection locked="0"/>
    </xf>
    <xf numFmtId="3" fontId="0" fillId="0" borderId="93" xfId="0" applyNumberFormat="1" applyFill="1" applyBorder="1" applyAlignment="1" applyProtection="1">
      <alignment horizontal="right" vertical="center"/>
      <protection locked="0"/>
    </xf>
    <xf numFmtId="3" fontId="53" fillId="0" borderId="64" xfId="0" applyNumberFormat="1" applyFont="1" applyFill="1" applyBorder="1" applyAlignment="1" applyProtection="1">
      <alignment horizontal="right" vertical="center"/>
      <protection locked="0"/>
    </xf>
    <xf numFmtId="3" fontId="58" fillId="0" borderId="87" xfId="0" applyNumberFormat="1" applyFont="1" applyFill="1" applyBorder="1" applyAlignment="1" applyProtection="1">
      <alignment horizontal="right" vertical="center"/>
      <protection locked="0"/>
    </xf>
    <xf numFmtId="3" fontId="58" fillId="0" borderId="88" xfId="0" applyNumberFormat="1" applyFont="1" applyFill="1" applyBorder="1" applyAlignment="1" applyProtection="1">
      <alignment horizontal="right" vertical="center"/>
      <protection locked="0"/>
    </xf>
    <xf numFmtId="3" fontId="58" fillId="0" borderId="113" xfId="0" applyNumberFormat="1" applyFont="1" applyFill="1" applyBorder="1" applyAlignment="1" applyProtection="1">
      <alignment horizontal="right" vertical="center"/>
      <protection locked="0"/>
    </xf>
    <xf numFmtId="3" fontId="4" fillId="0" borderId="114" xfId="0" applyNumberFormat="1" applyFont="1" applyFill="1" applyBorder="1" applyAlignment="1" applyProtection="1">
      <alignment vertical="center"/>
      <protection locked="0"/>
    </xf>
    <xf numFmtId="0" fontId="0" fillId="0" borderId="0" xfId="0" applyProtection="1">
      <protection locked="0"/>
    </xf>
    <xf numFmtId="3" fontId="21" fillId="0" borderId="41" xfId="0" applyNumberFormat="1" applyFont="1" applyFill="1" applyBorder="1" applyAlignment="1" applyProtection="1">
      <alignment vertical="center"/>
      <protection locked="0"/>
    </xf>
    <xf numFmtId="3" fontId="21" fillId="0" borderId="115" xfId="0" applyNumberFormat="1" applyFont="1" applyFill="1" applyBorder="1" applyAlignment="1" applyProtection="1">
      <alignment vertical="center"/>
      <protection locked="0"/>
    </xf>
    <xf numFmtId="3" fontId="21" fillId="0" borderId="105" xfId="0" applyNumberFormat="1" applyFont="1" applyFill="1" applyBorder="1" applyAlignment="1" applyProtection="1">
      <alignment vertical="center"/>
      <protection locked="0"/>
    </xf>
    <xf numFmtId="3" fontId="60" fillId="0" borderId="106" xfId="0" applyNumberFormat="1" applyFont="1" applyFill="1" applyBorder="1" applyAlignment="1" applyProtection="1">
      <alignment vertical="center"/>
      <protection locked="0"/>
    </xf>
    <xf numFmtId="3" fontId="21" fillId="0" borderId="42" xfId="0" applyNumberFormat="1" applyFont="1" applyFill="1" applyBorder="1" applyAlignment="1" applyProtection="1">
      <alignment vertical="center"/>
      <protection locked="0"/>
    </xf>
    <xf numFmtId="3" fontId="4" fillId="0" borderId="116" xfId="0" applyNumberFormat="1" applyFont="1" applyFill="1" applyBorder="1" applyAlignment="1" applyProtection="1">
      <alignment vertical="center"/>
      <protection locked="0"/>
    </xf>
    <xf numFmtId="3" fontId="65" fillId="0" borderId="108" xfId="0" applyNumberFormat="1" applyFont="1" applyFill="1" applyBorder="1" applyAlignment="1" applyProtection="1">
      <alignment vertical="center"/>
      <protection locked="0"/>
    </xf>
    <xf numFmtId="3" fontId="4" fillId="0" borderId="117" xfId="0" applyNumberFormat="1" applyFont="1" applyFill="1" applyBorder="1" applyAlignment="1" applyProtection="1">
      <alignment vertical="center"/>
      <protection locked="0"/>
    </xf>
    <xf numFmtId="3" fontId="4" fillId="0" borderId="118" xfId="0" applyNumberFormat="1" applyFont="1" applyFill="1" applyBorder="1" applyAlignment="1" applyProtection="1">
      <alignment vertical="center"/>
      <protection locked="0"/>
    </xf>
    <xf numFmtId="3" fontId="4" fillId="0" borderId="119" xfId="0" applyNumberFormat="1" applyFont="1" applyFill="1" applyBorder="1" applyAlignment="1" applyProtection="1">
      <alignment vertical="center"/>
      <protection locked="0"/>
    </xf>
    <xf numFmtId="3" fontId="4" fillId="0" borderId="120" xfId="0" applyNumberFormat="1" applyFont="1" applyFill="1" applyBorder="1" applyAlignment="1" applyProtection="1">
      <alignment vertical="center"/>
      <protection locked="0"/>
    </xf>
    <xf numFmtId="3" fontId="65" fillId="0" borderId="121" xfId="0" applyNumberFormat="1" applyFont="1" applyFill="1" applyBorder="1" applyAlignment="1" applyProtection="1">
      <alignment vertical="center"/>
      <protection locked="0"/>
    </xf>
    <xf numFmtId="3" fontId="4" fillId="0" borderId="122" xfId="0" applyNumberFormat="1" applyFont="1" applyFill="1" applyBorder="1" applyAlignment="1" applyProtection="1">
      <alignment vertical="center"/>
      <protection locked="0"/>
    </xf>
    <xf numFmtId="1" fontId="0" fillId="0" borderId="0" xfId="0" applyNumberFormat="1" applyProtection="1">
      <protection locked="0"/>
    </xf>
    <xf numFmtId="3" fontId="0" fillId="0" borderId="50" xfId="0" applyNumberFormat="1" applyFill="1" applyBorder="1" applyProtection="1">
      <protection locked="0"/>
    </xf>
    <xf numFmtId="3" fontId="0" fillId="0" borderId="65" xfId="0" applyNumberFormat="1" applyFill="1" applyBorder="1" applyProtection="1">
      <protection locked="0"/>
    </xf>
    <xf numFmtId="3" fontId="58" fillId="0" borderId="123" xfId="0" applyNumberFormat="1" applyFont="1" applyFill="1" applyBorder="1" applyProtection="1">
      <protection locked="0"/>
    </xf>
    <xf numFmtId="3" fontId="0" fillId="0" borderId="83" xfId="0" applyNumberFormat="1" applyFill="1" applyBorder="1" applyProtection="1">
      <protection locked="0"/>
    </xf>
    <xf numFmtId="3" fontId="0" fillId="0" borderId="107" xfId="0" applyNumberFormat="1" applyFill="1" applyBorder="1" applyProtection="1">
      <protection locked="0"/>
    </xf>
    <xf numFmtId="3" fontId="58" fillId="0" borderId="124" xfId="0" applyNumberFormat="1" applyFont="1" applyFill="1" applyBorder="1" applyProtection="1">
      <protection locked="0"/>
    </xf>
    <xf numFmtId="3" fontId="0" fillId="0" borderId="54" xfId="0" applyNumberFormat="1" applyFill="1" applyBorder="1" applyProtection="1">
      <protection locked="0"/>
    </xf>
    <xf numFmtId="3" fontId="0" fillId="0" borderId="67" xfId="0" applyNumberFormat="1" applyFill="1" applyBorder="1" applyProtection="1">
      <protection locked="0"/>
    </xf>
    <xf numFmtId="3" fontId="58" fillId="0" borderId="125" xfId="0" applyNumberFormat="1" applyFont="1" applyFill="1" applyBorder="1" applyProtection="1">
      <protection locked="0"/>
    </xf>
    <xf numFmtId="3" fontId="58" fillId="0" borderId="58" xfId="0" applyNumberFormat="1" applyFont="1" applyFill="1" applyBorder="1" applyProtection="1">
      <protection locked="0"/>
    </xf>
    <xf numFmtId="3" fontId="58" fillId="0" borderId="70" xfId="0" applyNumberFormat="1" applyFont="1" applyFill="1" applyBorder="1" applyProtection="1">
      <protection locked="0"/>
    </xf>
    <xf numFmtId="3" fontId="58" fillId="0" borderId="126" xfId="0" applyNumberFormat="1" applyFont="1" applyFill="1" applyBorder="1" applyProtection="1">
      <protection locked="0"/>
    </xf>
    <xf numFmtId="3" fontId="0" fillId="0" borderId="74" xfId="0" applyNumberFormat="1" applyFill="1" applyBorder="1" applyProtection="1">
      <protection locked="0"/>
    </xf>
    <xf numFmtId="3" fontId="0" fillId="0" borderId="61" xfId="0" applyNumberFormat="1" applyFill="1" applyBorder="1" applyProtection="1">
      <protection locked="0"/>
    </xf>
    <xf numFmtId="3" fontId="58" fillId="0" borderId="127" xfId="0" applyNumberFormat="1" applyFont="1" applyFill="1" applyBorder="1" applyProtection="1">
      <protection locked="0"/>
    </xf>
    <xf numFmtId="0" fontId="0" fillId="0" borderId="83" xfId="0" applyFill="1" applyBorder="1" applyProtection="1">
      <protection locked="0"/>
    </xf>
    <xf numFmtId="0" fontId="0" fillId="0" borderId="54" xfId="0" applyFill="1" applyBorder="1" applyProtection="1">
      <protection locked="0"/>
    </xf>
    <xf numFmtId="0" fontId="0" fillId="0" borderId="87" xfId="0" applyFill="1" applyBorder="1" applyProtection="1">
      <protection locked="0"/>
    </xf>
    <xf numFmtId="0" fontId="0" fillId="0" borderId="54" xfId="0" applyFill="1" applyBorder="1" applyAlignment="1" applyProtection="1">
      <alignment vertical="center"/>
      <protection locked="0"/>
    </xf>
    <xf numFmtId="0" fontId="0" fillId="0" borderId="109" xfId="0" applyFill="1" applyBorder="1" applyAlignment="1" applyProtection="1">
      <alignment vertical="center"/>
      <protection locked="0"/>
    </xf>
    <xf numFmtId="0" fontId="0" fillId="0" borderId="136" xfId="0" applyFill="1" applyBorder="1" applyProtection="1">
      <protection locked="0"/>
    </xf>
    <xf numFmtId="3" fontId="62" fillId="0" borderId="68" xfId="0" applyNumberFormat="1" applyFont="1" applyFill="1" applyBorder="1" applyAlignment="1" applyProtection="1">
      <alignment horizontal="right" vertical="center"/>
      <protection locked="0"/>
    </xf>
    <xf numFmtId="3" fontId="15" fillId="0" borderId="56" xfId="0" applyNumberFormat="1" applyFont="1" applyFill="1" applyBorder="1" applyAlignment="1" applyProtection="1">
      <alignment horizontal="right" vertical="center"/>
      <protection locked="0"/>
    </xf>
    <xf numFmtId="3" fontId="15" fillId="0" borderId="67" xfId="0" applyNumberFormat="1" applyFont="1" applyFill="1" applyBorder="1" applyAlignment="1" applyProtection="1">
      <alignment horizontal="right" vertical="center"/>
      <protection locked="0"/>
    </xf>
    <xf numFmtId="3" fontId="15" fillId="0" borderId="62" xfId="0" applyNumberFormat="1" applyFont="1" applyFill="1" applyBorder="1" applyAlignment="1" applyProtection="1">
      <alignment horizontal="right" vertical="center"/>
      <protection locked="0"/>
    </xf>
    <xf numFmtId="3" fontId="15" fillId="0" borderId="107" xfId="0" applyNumberFormat="1" applyFont="1" applyFill="1" applyBorder="1" applyAlignment="1" applyProtection="1">
      <alignment horizontal="right" vertical="center"/>
      <protection locked="0"/>
    </xf>
    <xf numFmtId="3" fontId="62" fillId="0" borderId="113" xfId="0" applyNumberFormat="1" applyFont="1" applyFill="1" applyBorder="1" applyAlignment="1" applyProtection="1">
      <alignment horizontal="right" vertical="center"/>
      <protection locked="0"/>
    </xf>
    <xf numFmtId="3" fontId="62" fillId="0" borderId="120" xfId="0" applyNumberFormat="1" applyFont="1" applyFill="1" applyBorder="1" applyAlignment="1" applyProtection="1">
      <alignment horizontal="right" vertical="center"/>
      <protection locked="0"/>
    </xf>
    <xf numFmtId="3" fontId="16" fillId="0" borderId="40" xfId="0" applyNumberFormat="1" applyFont="1" applyFill="1" applyBorder="1" applyAlignment="1" applyProtection="1">
      <alignment horizontal="right" vertical="center"/>
      <protection locked="0"/>
    </xf>
    <xf numFmtId="3" fontId="16" fillId="0" borderId="105" xfId="0" applyNumberFormat="1" applyFont="1" applyFill="1" applyBorder="1" applyAlignment="1" applyProtection="1">
      <alignment horizontal="right" vertical="center"/>
      <protection locked="0"/>
    </xf>
    <xf numFmtId="3" fontId="0" fillId="0" borderId="40" xfId="0" applyNumberFormat="1" applyFill="1" applyBorder="1" applyAlignment="1" applyProtection="1">
      <alignment horizontal="right" vertical="center"/>
      <protection locked="0"/>
    </xf>
    <xf numFmtId="0" fontId="0" fillId="0" borderId="68" xfId="0" applyFill="1" applyBorder="1" applyProtection="1">
      <protection locked="0"/>
    </xf>
    <xf numFmtId="3" fontId="0" fillId="0" borderId="105" xfId="0" applyNumberFormat="1" applyFill="1" applyBorder="1" applyAlignment="1" applyProtection="1">
      <alignment horizontal="right" vertical="center"/>
      <protection locked="0"/>
    </xf>
    <xf numFmtId="3" fontId="62" fillId="0" borderId="67" xfId="0" applyNumberFormat="1" applyFont="1" applyFill="1" applyBorder="1" applyAlignment="1" applyProtection="1">
      <alignment horizontal="right" vertical="center"/>
      <protection locked="0"/>
    </xf>
    <xf numFmtId="0" fontId="0" fillId="0" borderId="142" xfId="0" applyBorder="1" applyProtection="1">
      <protection locked="0"/>
    </xf>
    <xf numFmtId="0" fontId="0" fillId="0" borderId="135" xfId="0" applyBorder="1" applyProtection="1">
      <protection locked="0"/>
    </xf>
    <xf numFmtId="0" fontId="62" fillId="0" borderId="145" xfId="0" applyFont="1" applyBorder="1" applyProtection="1">
      <protection locked="0"/>
    </xf>
    <xf numFmtId="0" fontId="0" fillId="0" borderId="125" xfId="0" applyBorder="1" applyProtection="1">
      <protection locked="0"/>
    </xf>
    <xf numFmtId="0" fontId="62" fillId="0" borderId="68" xfId="0" applyFont="1" applyBorder="1" applyProtection="1">
      <protection locked="0"/>
    </xf>
    <xf numFmtId="0" fontId="62" fillId="0" borderId="17" xfId="0" applyFont="1" applyBorder="1" applyProtection="1">
      <protection locked="0"/>
    </xf>
    <xf numFmtId="0" fontId="62" fillId="0" borderId="146" xfId="0" applyFont="1" applyBorder="1" applyProtection="1">
      <protection locked="0"/>
    </xf>
    <xf numFmtId="0" fontId="62" fillId="0" borderId="75" xfId="0" applyFont="1" applyBorder="1" applyProtection="1">
      <protection locked="0"/>
    </xf>
    <xf numFmtId="3" fontId="0" fillId="0" borderId="40" xfId="0" applyNumberFormat="1" applyBorder="1" applyAlignment="1" applyProtection="1">
      <alignment horizontal="right" vertical="center"/>
      <protection locked="0"/>
    </xf>
    <xf numFmtId="3" fontId="0" fillId="0" borderId="147" xfId="0" applyNumberFormat="1" applyBorder="1" applyAlignment="1" applyProtection="1">
      <alignment horizontal="right" vertical="center"/>
      <protection locked="0"/>
    </xf>
    <xf numFmtId="3" fontId="62" fillId="0" borderId="106" xfId="0" applyNumberFormat="1" applyFont="1" applyBorder="1" applyAlignment="1" applyProtection="1">
      <alignment horizontal="right" vertical="center"/>
      <protection locked="0"/>
    </xf>
    <xf numFmtId="0" fontId="0" fillId="0" borderId="145" xfId="0" applyFill="1" applyBorder="1" applyProtection="1">
      <protection locked="0"/>
    </xf>
    <xf numFmtId="0" fontId="0" fillId="0" borderId="140" xfId="0" applyFill="1" applyBorder="1" applyProtection="1">
      <protection locked="0"/>
    </xf>
    <xf numFmtId="0" fontId="0" fillId="0" borderId="56" xfId="0" applyFill="1" applyBorder="1" applyProtection="1">
      <protection locked="0"/>
    </xf>
    <xf numFmtId="0" fontId="0" fillId="0" borderId="121" xfId="0" applyFill="1" applyBorder="1" applyProtection="1">
      <protection locked="0"/>
    </xf>
    <xf numFmtId="0" fontId="15" fillId="12" borderId="0" xfId="0" quotePrefix="1" applyFont="1" applyFill="1" applyAlignment="1" applyProtection="1">
      <alignment horizontal="left" indent="1"/>
    </xf>
    <xf numFmtId="0" fontId="17" fillId="5" borderId="0" xfId="0" quotePrefix="1" applyFont="1" applyFill="1" applyProtection="1"/>
    <xf numFmtId="0" fontId="20" fillId="5" borderId="0" xfId="0" applyFont="1" applyFill="1" applyProtection="1"/>
    <xf numFmtId="0" fontId="0" fillId="6" borderId="149" xfId="0" applyFill="1" applyBorder="1" applyProtection="1">
      <protection locked="0"/>
    </xf>
    <xf numFmtId="0" fontId="0" fillId="6" borderId="150" xfId="0" applyFill="1" applyBorder="1" applyProtection="1">
      <protection locked="0"/>
    </xf>
    <xf numFmtId="0" fontId="63" fillId="5" borderId="8" xfId="4" applyFont="1" applyFill="1" applyBorder="1" applyProtection="1"/>
    <xf numFmtId="0" fontId="51" fillId="5" borderId="13" xfId="4" applyFont="1" applyFill="1" applyBorder="1" applyAlignment="1" applyProtection="1">
      <alignment horizontal="left" indent="1"/>
    </xf>
    <xf numFmtId="0" fontId="51" fillId="5" borderId="13" xfId="4" applyFont="1" applyFill="1" applyBorder="1" applyAlignment="1" applyProtection="1">
      <alignment horizontal="left" indent="2"/>
    </xf>
    <xf numFmtId="0" fontId="51" fillId="5" borderId="17" xfId="4" applyFont="1" applyFill="1" applyBorder="1" applyAlignment="1" applyProtection="1">
      <alignment horizontal="left" indent="1"/>
    </xf>
    <xf numFmtId="0" fontId="67" fillId="5" borderId="0" xfId="0" applyFont="1" applyFill="1" applyAlignment="1" applyProtection="1"/>
    <xf numFmtId="0" fontId="0" fillId="5" borderId="0" xfId="0" applyFill="1" applyBorder="1" applyAlignment="1" applyProtection="1">
      <alignment horizontal="left"/>
      <protection locked="0"/>
    </xf>
    <xf numFmtId="0" fontId="0" fillId="5" borderId="0" xfId="0" applyFill="1" applyBorder="1" applyProtection="1">
      <protection locked="0"/>
    </xf>
    <xf numFmtId="0" fontId="0" fillId="6" borderId="64" xfId="0" applyFill="1" applyBorder="1" applyAlignment="1" applyProtection="1">
      <alignment horizontal="left"/>
      <protection locked="0"/>
    </xf>
    <xf numFmtId="0" fontId="0" fillId="5" borderId="0" xfId="0" applyFill="1" applyBorder="1" applyProtection="1"/>
    <xf numFmtId="0" fontId="68" fillId="5" borderId="13" xfId="0" applyFont="1" applyFill="1" applyBorder="1" applyProtection="1"/>
    <xf numFmtId="0" fontId="51" fillId="5" borderId="13" xfId="0" applyFont="1" applyFill="1" applyBorder="1" applyAlignment="1" applyProtection="1">
      <alignment horizontal="left" indent="1"/>
    </xf>
    <xf numFmtId="3" fontId="51" fillId="0" borderId="54" xfId="0" applyNumberFormat="1" applyFont="1" applyFill="1" applyBorder="1" applyAlignment="1" applyProtection="1">
      <alignment horizontal="right" vertical="center"/>
      <protection locked="0"/>
    </xf>
    <xf numFmtId="3" fontId="51" fillId="0" borderId="55" xfId="0" applyNumberFormat="1" applyFont="1" applyFill="1" applyBorder="1" applyAlignment="1" applyProtection="1">
      <alignment horizontal="right" vertical="center"/>
      <protection locked="0"/>
    </xf>
    <xf numFmtId="3" fontId="51" fillId="0" borderId="56" xfId="0" applyNumberFormat="1" applyFont="1" applyFill="1" applyBorder="1" applyAlignment="1" applyProtection="1">
      <alignment horizontal="right" vertical="center"/>
      <protection locked="0"/>
    </xf>
    <xf numFmtId="0" fontId="51" fillId="5" borderId="13" xfId="0" applyFont="1" applyFill="1" applyBorder="1" applyAlignment="1" applyProtection="1">
      <alignment horizontal="left" indent="2"/>
    </xf>
    <xf numFmtId="0" fontId="51" fillId="5" borderId="17" xfId="0" applyFont="1" applyFill="1" applyBorder="1" applyAlignment="1" applyProtection="1">
      <alignment horizontal="left" indent="1"/>
    </xf>
    <xf numFmtId="3" fontId="51" fillId="0" borderId="87" xfId="0" applyNumberFormat="1" applyFont="1" applyFill="1" applyBorder="1" applyAlignment="1" applyProtection="1">
      <alignment horizontal="right" vertical="center"/>
      <protection locked="0"/>
    </xf>
    <xf numFmtId="3" fontId="51" fillId="0" borderId="88" xfId="0" applyNumberFormat="1" applyFont="1" applyFill="1" applyBorder="1" applyAlignment="1" applyProtection="1">
      <alignment horizontal="right" vertical="center"/>
      <protection locked="0"/>
    </xf>
    <xf numFmtId="3" fontId="51" fillId="0" borderId="113" xfId="0" applyNumberFormat="1" applyFont="1" applyFill="1" applyBorder="1" applyAlignment="1" applyProtection="1">
      <alignment horizontal="right" vertical="center"/>
      <protection locked="0"/>
    </xf>
    <xf numFmtId="0" fontId="69" fillId="5" borderId="13" xfId="0" applyFont="1" applyFill="1" applyBorder="1" applyAlignment="1" applyProtection="1">
      <alignment vertical="top"/>
    </xf>
    <xf numFmtId="0" fontId="15" fillId="7" borderId="0" xfId="0" applyFont="1" applyFill="1" applyProtection="1"/>
    <xf numFmtId="3" fontId="4" fillId="0" borderId="82" xfId="0" applyNumberFormat="1" applyFont="1" applyFill="1" applyBorder="1" applyAlignment="1" applyProtection="1">
      <alignment vertical="center"/>
      <protection locked="0"/>
    </xf>
    <xf numFmtId="3" fontId="4" fillId="0" borderId="91" xfId="0" applyNumberFormat="1" applyFont="1" applyFill="1" applyBorder="1" applyAlignment="1" applyProtection="1">
      <alignment vertical="center"/>
      <protection locked="0"/>
    </xf>
    <xf numFmtId="3" fontId="4" fillId="0" borderId="57" xfId="0" applyNumberFormat="1" applyFont="1" applyFill="1" applyBorder="1" applyAlignment="1" applyProtection="1">
      <alignment vertical="center"/>
      <protection locked="0"/>
    </xf>
    <xf numFmtId="3" fontId="65" fillId="0" borderId="132" xfId="0" applyNumberFormat="1" applyFont="1" applyFill="1" applyBorder="1" applyAlignment="1" applyProtection="1">
      <alignment vertical="center"/>
      <protection locked="0"/>
    </xf>
    <xf numFmtId="3" fontId="4" fillId="0" borderId="95" xfId="0" applyNumberFormat="1" applyFont="1" applyFill="1" applyBorder="1" applyAlignment="1" applyProtection="1">
      <alignment vertical="center"/>
      <protection locked="0"/>
    </xf>
    <xf numFmtId="3" fontId="4" fillId="0" borderId="153" xfId="0" applyNumberFormat="1" applyFont="1" applyFill="1" applyBorder="1" applyAlignment="1" applyProtection="1">
      <alignment vertical="center"/>
      <protection locked="0"/>
    </xf>
    <xf numFmtId="0" fontId="16" fillId="5" borderId="25" xfId="0" applyFont="1" applyFill="1" applyBorder="1" applyProtection="1"/>
    <xf numFmtId="0" fontId="23" fillId="7" borderId="0" xfId="0" applyFont="1" applyFill="1" applyProtection="1"/>
    <xf numFmtId="0" fontId="15" fillId="8" borderId="0" xfId="0" applyFont="1" applyFill="1" applyProtection="1"/>
    <xf numFmtId="0" fontId="0" fillId="8" borderId="0" xfId="0" applyFill="1"/>
    <xf numFmtId="3" fontId="16" fillId="0" borderId="62" xfId="0" applyNumberFormat="1" applyFont="1" applyFill="1" applyBorder="1" applyAlignment="1" applyProtection="1">
      <alignment horizontal="right" vertical="center"/>
      <protection locked="0"/>
    </xf>
    <xf numFmtId="3" fontId="16" fillId="0" borderId="107" xfId="0" applyNumberFormat="1" applyFont="1" applyFill="1" applyBorder="1" applyAlignment="1" applyProtection="1">
      <alignment horizontal="right" vertical="center"/>
      <protection locked="0"/>
    </xf>
    <xf numFmtId="0" fontId="15" fillId="8" borderId="8" xfId="0" applyNumberFormat="1" applyFont="1" applyFill="1" applyBorder="1" applyAlignment="1" applyProtection="1">
      <alignment horizontal="left" wrapText="1" indent="2"/>
    </xf>
    <xf numFmtId="3" fontId="15" fillId="0" borderId="101" xfId="0" applyNumberFormat="1" applyFont="1" applyFill="1" applyBorder="1" applyAlignment="1" applyProtection="1">
      <alignment horizontal="right" vertical="center"/>
      <protection locked="0"/>
    </xf>
    <xf numFmtId="3" fontId="15" fillId="0" borderId="64" xfId="0" applyNumberFormat="1" applyFont="1" applyFill="1" applyBorder="1" applyAlignment="1" applyProtection="1">
      <alignment horizontal="right" vertical="center"/>
      <protection locked="0"/>
    </xf>
    <xf numFmtId="0" fontId="51" fillId="8" borderId="0" xfId="0" applyFont="1" applyFill="1" applyAlignment="1" applyProtection="1">
      <alignment horizontal="left" vertical="center" indent="1"/>
    </xf>
    <xf numFmtId="3" fontId="53" fillId="0" borderId="109" xfId="0" applyNumberFormat="1" applyFont="1" applyFill="1" applyBorder="1" applyAlignment="1" applyProtection="1">
      <alignment horizontal="right" vertical="center"/>
      <protection locked="0"/>
    </xf>
    <xf numFmtId="3" fontId="53" fillId="0" borderId="110" xfId="0" applyNumberFormat="1" applyFont="1" applyFill="1" applyBorder="1" applyAlignment="1" applyProtection="1">
      <alignment horizontal="right" vertical="center"/>
      <protection locked="0"/>
    </xf>
    <xf numFmtId="3" fontId="53" fillId="0" borderId="154" xfId="0" applyNumberFormat="1" applyFont="1" applyFill="1" applyBorder="1" applyAlignment="1" applyProtection="1">
      <alignment horizontal="right" vertical="center"/>
      <protection locked="0"/>
    </xf>
    <xf numFmtId="3" fontId="52" fillId="0" borderId="62" xfId="0" applyNumberFormat="1" applyFont="1" applyFill="1" applyBorder="1" applyAlignment="1" applyProtection="1">
      <alignment horizontal="right" vertical="center"/>
      <protection locked="0"/>
    </xf>
    <xf numFmtId="3" fontId="52" fillId="0" borderId="107" xfId="0" applyNumberFormat="1" applyFont="1" applyFill="1" applyBorder="1" applyAlignment="1" applyProtection="1">
      <alignment horizontal="right" vertical="center"/>
      <protection locked="0"/>
    </xf>
    <xf numFmtId="3" fontId="53" fillId="0" borderId="107" xfId="0" applyNumberFormat="1" applyFont="1" applyFill="1" applyBorder="1" applyAlignment="1" applyProtection="1">
      <alignment horizontal="right" vertical="center"/>
      <protection locked="0"/>
    </xf>
    <xf numFmtId="3" fontId="53" fillId="0" borderId="67" xfId="0" applyNumberFormat="1" applyFont="1" applyFill="1" applyBorder="1" applyAlignment="1" applyProtection="1">
      <alignment horizontal="right" vertical="center"/>
      <protection locked="0"/>
    </xf>
    <xf numFmtId="3" fontId="53" fillId="0" borderId="138" xfId="0" applyNumberFormat="1" applyFont="1" applyFill="1" applyBorder="1" applyAlignment="1" applyProtection="1">
      <alignment horizontal="right" vertical="center"/>
      <protection locked="0"/>
    </xf>
    <xf numFmtId="3" fontId="53" fillId="0" borderId="101" xfId="0" applyNumberFormat="1" applyFont="1" applyFill="1" applyBorder="1" applyAlignment="1" applyProtection="1">
      <alignment horizontal="right" vertical="center"/>
      <protection locked="0"/>
    </xf>
    <xf numFmtId="3" fontId="53" fillId="0" borderId="76" xfId="0" applyNumberFormat="1" applyFont="1" applyFill="1" applyBorder="1" applyAlignment="1" applyProtection="1">
      <alignment horizontal="right" vertical="center"/>
      <protection locked="0"/>
    </xf>
    <xf numFmtId="3" fontId="53" fillId="0" borderId="77" xfId="0" applyNumberFormat="1" applyFont="1" applyFill="1" applyBorder="1" applyAlignment="1" applyProtection="1">
      <alignment horizontal="right" vertical="center"/>
      <protection locked="0"/>
    </xf>
    <xf numFmtId="3" fontId="53" fillId="0" borderId="2" xfId="0" applyNumberFormat="1" applyFont="1" applyFill="1" applyBorder="1" applyAlignment="1" applyProtection="1">
      <alignment horizontal="right" vertical="center"/>
      <protection locked="0"/>
    </xf>
    <xf numFmtId="0" fontId="58" fillId="8" borderId="29" xfId="0" applyNumberFormat="1" applyFont="1" applyFill="1" applyBorder="1" applyAlignment="1" applyProtection="1">
      <alignment horizontal="left" wrapText="1" indent="2"/>
    </xf>
    <xf numFmtId="0" fontId="16" fillId="8" borderId="28" xfId="0" applyNumberFormat="1" applyFont="1" applyFill="1" applyBorder="1" applyAlignment="1" applyProtection="1">
      <alignment horizontal="left" vertical="center" wrapText="1"/>
    </xf>
    <xf numFmtId="3" fontId="15" fillId="0" borderId="40" xfId="0" applyNumberFormat="1" applyFont="1" applyFill="1" applyBorder="1" applyAlignment="1" applyProtection="1">
      <alignment horizontal="right" vertical="center"/>
      <protection locked="0"/>
    </xf>
    <xf numFmtId="3" fontId="15" fillId="0" borderId="105" xfId="0" applyNumberFormat="1" applyFont="1" applyFill="1" applyBorder="1" applyAlignment="1" applyProtection="1">
      <alignment horizontal="right" vertical="center"/>
      <protection locked="0"/>
    </xf>
    <xf numFmtId="0" fontId="0" fillId="0" borderId="0" xfId="0" applyBorder="1" applyAlignment="1" applyProtection="1">
      <alignment horizontal="left" vertical="center" indent="2"/>
    </xf>
    <xf numFmtId="3" fontId="52" fillId="0" borderId="62" xfId="0" applyNumberFormat="1" applyFont="1" applyFill="1" applyBorder="1" applyAlignment="1" applyProtection="1">
      <alignment horizontal="left" vertical="center" indent="2"/>
      <protection locked="0"/>
    </xf>
    <xf numFmtId="3" fontId="52" fillId="0" borderId="107" xfId="0" applyNumberFormat="1" applyFont="1" applyFill="1" applyBorder="1" applyAlignment="1" applyProtection="1">
      <alignment horizontal="left" vertical="center" indent="2"/>
      <protection locked="0"/>
    </xf>
    <xf numFmtId="0" fontId="0" fillId="8" borderId="0" xfId="0" applyFill="1" applyAlignment="1" applyProtection="1">
      <alignment horizontal="left" vertical="center" wrapText="1" indent="2"/>
    </xf>
    <xf numFmtId="3" fontId="16" fillId="0" borderId="62" xfId="0" applyNumberFormat="1" applyFont="1" applyFill="1" applyBorder="1" applyAlignment="1" applyProtection="1">
      <alignment horizontal="left" vertical="center" indent="2"/>
      <protection locked="0"/>
    </xf>
    <xf numFmtId="3" fontId="16" fillId="0" borderId="107" xfId="0" applyNumberFormat="1" applyFont="1" applyFill="1" applyBorder="1" applyAlignment="1" applyProtection="1">
      <alignment horizontal="left" vertical="center" indent="2"/>
      <protection locked="0"/>
    </xf>
    <xf numFmtId="3" fontId="52" fillId="0" borderId="40" xfId="0" applyNumberFormat="1" applyFont="1" applyFill="1" applyBorder="1" applyAlignment="1" applyProtection="1">
      <alignment horizontal="right" vertical="center"/>
      <protection locked="0"/>
    </xf>
    <xf numFmtId="3" fontId="52" fillId="0" borderId="105" xfId="0" applyNumberFormat="1" applyFont="1" applyFill="1" applyBorder="1" applyAlignment="1" applyProtection="1">
      <alignment horizontal="right" vertical="center"/>
      <protection locked="0"/>
    </xf>
    <xf numFmtId="0" fontId="59" fillId="8" borderId="7" xfId="0" applyFont="1" applyFill="1" applyBorder="1" applyProtection="1"/>
    <xf numFmtId="0" fontId="15" fillId="8" borderId="8" xfId="0" applyFont="1" applyFill="1" applyBorder="1" applyAlignment="1" applyProtection="1">
      <alignment horizontal="left" vertical="center" indent="1"/>
    </xf>
    <xf numFmtId="0" fontId="16" fillId="8" borderId="4" xfId="0" applyFont="1" applyFill="1" applyBorder="1" applyAlignment="1" applyProtection="1">
      <alignment horizontal="centerContinuous" vertical="center" wrapText="1"/>
    </xf>
    <xf numFmtId="0" fontId="16" fillId="8" borderId="14" xfId="0" applyFont="1" applyFill="1" applyBorder="1" applyAlignment="1" applyProtection="1">
      <alignment horizontal="centerContinuous" vertical="center" wrapText="1"/>
    </xf>
    <xf numFmtId="3" fontId="0" fillId="0" borderId="129" xfId="0" applyNumberFormat="1" applyFill="1" applyBorder="1" applyAlignment="1" applyProtection="1">
      <alignment horizontal="right" vertical="center"/>
      <protection locked="0"/>
    </xf>
    <xf numFmtId="0" fontId="15" fillId="9" borderId="0" xfId="0" applyFont="1" applyFill="1" applyProtection="1"/>
    <xf numFmtId="0" fontId="0" fillId="9" borderId="0" xfId="0" applyFill="1"/>
    <xf numFmtId="0" fontId="0" fillId="14" borderId="0" xfId="0" applyFill="1" applyProtection="1"/>
    <xf numFmtId="0" fontId="17" fillId="14" borderId="0" xfId="0" applyFont="1" applyFill="1" applyProtection="1"/>
    <xf numFmtId="0" fontId="15" fillId="14" borderId="0" xfId="0" applyFont="1" applyFill="1" applyProtection="1"/>
    <xf numFmtId="0" fontId="0" fillId="0" borderId="149" xfId="0" applyFill="1" applyBorder="1" applyProtection="1">
      <protection locked="0"/>
    </xf>
    <xf numFmtId="3" fontId="51" fillId="0" borderId="151" xfId="0" applyNumberFormat="1" applyFont="1" applyFill="1" applyBorder="1" applyAlignment="1" applyProtection="1">
      <alignment horizontal="right" vertical="center"/>
    </xf>
    <xf numFmtId="3" fontId="51" fillId="0" borderId="152" xfId="0" applyNumberFormat="1" applyFont="1" applyFill="1" applyBorder="1" applyAlignment="1" applyProtection="1">
      <alignment horizontal="right" vertical="center"/>
    </xf>
    <xf numFmtId="3" fontId="51" fillId="0" borderId="14" xfId="0" applyNumberFormat="1" applyFont="1" applyFill="1" applyBorder="1" applyAlignment="1" applyProtection="1">
      <alignment horizontal="right" vertical="center"/>
    </xf>
    <xf numFmtId="3" fontId="51" fillId="0" borderId="83" xfId="0" applyNumberFormat="1" applyFont="1" applyFill="1" applyBorder="1" applyAlignment="1" applyProtection="1">
      <alignment horizontal="right" vertical="center"/>
    </xf>
    <xf numFmtId="3" fontId="51" fillId="0" borderId="84" xfId="0" applyNumberFormat="1" applyFont="1" applyFill="1" applyBorder="1" applyAlignment="1" applyProtection="1">
      <alignment horizontal="right" vertical="center"/>
    </xf>
    <xf numFmtId="3" fontId="51" fillId="0" borderId="62" xfId="0" applyNumberFormat="1" applyFont="1" applyFill="1" applyBorder="1" applyAlignment="1" applyProtection="1">
      <alignment horizontal="right" vertical="center"/>
    </xf>
    <xf numFmtId="0" fontId="69" fillId="5" borderId="13" xfId="4" applyFont="1" applyFill="1" applyBorder="1" applyAlignment="1" applyProtection="1">
      <alignment vertical="top"/>
    </xf>
    <xf numFmtId="0" fontId="16" fillId="8" borderId="8" xfId="0" applyNumberFormat="1" applyFont="1" applyFill="1" applyBorder="1" applyAlignment="1" applyProtection="1">
      <alignment horizontal="left" wrapText="1"/>
    </xf>
    <xf numFmtId="0" fontId="16" fillId="8" borderId="8" xfId="0" applyNumberFormat="1" applyFont="1" applyFill="1" applyBorder="1" applyAlignment="1" applyProtection="1">
      <alignment horizontal="left" vertical="center" wrapText="1"/>
    </xf>
    <xf numFmtId="0" fontId="57" fillId="8" borderId="8" xfId="0" applyNumberFormat="1" applyFont="1" applyFill="1" applyBorder="1" applyAlignment="1" applyProtection="1">
      <alignment horizontal="left" vertical="center" wrapText="1"/>
    </xf>
    <xf numFmtId="0" fontId="15" fillId="8" borderId="8" xfId="0" applyNumberFormat="1" applyFont="1" applyFill="1" applyBorder="1" applyAlignment="1" applyProtection="1">
      <alignment horizontal="left" wrapText="1" indent="1"/>
    </xf>
    <xf numFmtId="0" fontId="58" fillId="8" borderId="29" xfId="0" applyNumberFormat="1" applyFont="1" applyFill="1" applyBorder="1" applyAlignment="1" applyProtection="1">
      <alignment horizontal="left" wrapText="1" indent="1"/>
    </xf>
    <xf numFmtId="0" fontId="58" fillId="8" borderId="8" xfId="0" applyNumberFormat="1" applyFont="1" applyFill="1" applyBorder="1" applyAlignment="1" applyProtection="1">
      <alignment horizontal="left" wrapText="1" indent="2"/>
    </xf>
    <xf numFmtId="0" fontId="58" fillId="8" borderId="7" xfId="0" applyNumberFormat="1" applyFont="1" applyFill="1" applyBorder="1" applyAlignment="1" applyProtection="1">
      <alignment horizontal="left" wrapText="1" indent="2"/>
    </xf>
    <xf numFmtId="0" fontId="57" fillId="8" borderId="28" xfId="0" applyNumberFormat="1" applyFont="1" applyFill="1" applyBorder="1" applyAlignment="1" applyProtection="1">
      <alignment horizontal="left" vertical="center" wrapText="1"/>
    </xf>
    <xf numFmtId="0" fontId="16" fillId="11" borderId="28" xfId="4" applyFont="1" applyFill="1" applyBorder="1" applyAlignment="1" applyProtection="1">
      <alignment vertical="center"/>
    </xf>
    <xf numFmtId="0" fontId="70" fillId="0" borderId="0" xfId="2" applyFont="1" applyAlignment="1" applyProtection="1"/>
    <xf numFmtId="0" fontId="15" fillId="7" borderId="13" xfId="0" applyFont="1" applyFill="1" applyBorder="1" applyAlignment="1" applyProtection="1">
      <alignment horizontal="left" indent="2"/>
    </xf>
    <xf numFmtId="0" fontId="15" fillId="7" borderId="17" xfId="0" applyFont="1" applyFill="1" applyBorder="1" applyAlignment="1" applyProtection="1">
      <alignment horizontal="left" indent="1"/>
    </xf>
    <xf numFmtId="3" fontId="4" fillId="0" borderId="121" xfId="0" applyNumberFormat="1" applyFont="1" applyFill="1" applyBorder="1" applyAlignment="1" applyProtection="1">
      <alignment vertical="center"/>
      <protection locked="0"/>
    </xf>
    <xf numFmtId="3" fontId="4" fillId="0" borderId="32" xfId="0" applyNumberFormat="1" applyFont="1" applyFill="1" applyBorder="1" applyAlignment="1" applyProtection="1">
      <alignment vertical="center"/>
      <protection locked="0"/>
    </xf>
    <xf numFmtId="3" fontId="4" fillId="0" borderId="156" xfId="0" applyNumberFormat="1" applyFont="1" applyFill="1" applyBorder="1" applyAlignment="1" applyProtection="1">
      <alignment vertical="center"/>
      <protection locked="0"/>
    </xf>
    <xf numFmtId="3" fontId="4" fillId="0" borderId="157" xfId="0" applyNumberFormat="1" applyFont="1" applyFill="1" applyBorder="1" applyAlignment="1" applyProtection="1">
      <alignment vertical="center"/>
      <protection locked="0"/>
    </xf>
    <xf numFmtId="3" fontId="4" fillId="0" borderId="158" xfId="0" applyNumberFormat="1" applyFont="1" applyFill="1" applyBorder="1" applyAlignment="1" applyProtection="1">
      <alignment vertical="center"/>
      <protection locked="0"/>
    </xf>
    <xf numFmtId="3" fontId="4" fillId="0" borderId="22" xfId="0" applyNumberFormat="1" applyFont="1" applyFill="1" applyBorder="1" applyAlignment="1" applyProtection="1">
      <alignment vertical="center"/>
      <protection locked="0"/>
    </xf>
    <xf numFmtId="3" fontId="0" fillId="0" borderId="107" xfId="0" applyNumberFormat="1" applyFill="1" applyBorder="1" applyAlignment="1" applyProtection="1">
      <alignment horizontal="right" vertical="center"/>
      <protection locked="0"/>
    </xf>
    <xf numFmtId="3" fontId="62" fillId="0" borderId="108" xfId="0" applyNumberFormat="1" applyFont="1" applyFill="1" applyBorder="1" applyAlignment="1" applyProtection="1">
      <alignment horizontal="right" vertical="center"/>
      <protection locked="0"/>
    </xf>
    <xf numFmtId="0" fontId="16" fillId="7" borderId="28" xfId="0" applyFont="1" applyFill="1" applyBorder="1" applyAlignment="1" applyProtection="1">
      <alignment horizontal="left" vertical="center"/>
    </xf>
    <xf numFmtId="3" fontId="62" fillId="0" borderId="80" xfId="0" applyNumberFormat="1" applyFont="1" applyFill="1" applyBorder="1" applyAlignment="1" applyProtection="1">
      <alignment horizontal="right" vertical="center"/>
      <protection locked="0"/>
    </xf>
    <xf numFmtId="3" fontId="62" fillId="0" borderId="105" xfId="0" applyNumberFormat="1" applyFont="1" applyFill="1" applyBorder="1" applyAlignment="1" applyProtection="1">
      <alignment horizontal="right" vertical="center"/>
      <protection locked="0"/>
    </xf>
    <xf numFmtId="3" fontId="62" fillId="0" borderId="106" xfId="0" applyNumberFormat="1" applyFont="1" applyFill="1" applyBorder="1" applyAlignment="1" applyProtection="1">
      <alignment horizontal="right" vertical="center"/>
      <protection locked="0"/>
    </xf>
    <xf numFmtId="3" fontId="61" fillId="0" borderId="75" xfId="0" applyNumberFormat="1" applyFont="1" applyFill="1" applyBorder="1" applyAlignment="1" applyProtection="1">
      <alignment horizontal="right" vertical="center"/>
      <protection locked="0"/>
    </xf>
    <xf numFmtId="0" fontId="62" fillId="7" borderId="7" xfId="0" applyFont="1" applyFill="1" applyBorder="1" applyAlignment="1" applyProtection="1">
      <alignment horizontal="left" vertical="center" indent="1"/>
    </xf>
    <xf numFmtId="3" fontId="62" fillId="0" borderId="87" xfId="0" applyNumberFormat="1" applyFont="1" applyFill="1" applyBorder="1" applyAlignment="1" applyProtection="1">
      <alignment horizontal="right" vertical="center"/>
      <protection locked="0"/>
    </xf>
    <xf numFmtId="3" fontId="62" fillId="0" borderId="121" xfId="0" applyNumberFormat="1" applyFont="1" applyFill="1" applyBorder="1" applyAlignment="1" applyProtection="1">
      <alignment horizontal="right" vertical="center"/>
      <protection locked="0"/>
    </xf>
    <xf numFmtId="3" fontId="0" fillId="0" borderId="128" xfId="0" applyNumberFormat="1" applyFill="1" applyBorder="1" applyAlignment="1" applyProtection="1">
      <alignment horizontal="right" vertical="center"/>
      <protection locked="0"/>
    </xf>
    <xf numFmtId="3" fontId="0" fillId="0" borderId="159" xfId="0" applyNumberFormat="1" applyFill="1" applyBorder="1" applyAlignment="1" applyProtection="1">
      <alignment horizontal="right" vertical="center"/>
      <protection locked="0"/>
    </xf>
    <xf numFmtId="0" fontId="16" fillId="8" borderId="7" xfId="0" applyFont="1" applyFill="1" applyBorder="1" applyAlignment="1" applyProtection="1">
      <alignment vertical="center"/>
    </xf>
    <xf numFmtId="3" fontId="16" fillId="0" borderId="160" xfId="0" applyNumberFormat="1" applyFont="1" applyFill="1" applyBorder="1" applyAlignment="1" applyProtection="1">
      <alignment horizontal="right" vertical="center"/>
      <protection locked="0"/>
    </xf>
    <xf numFmtId="0" fontId="62" fillId="8" borderId="7" xfId="0" applyFont="1" applyFill="1" applyBorder="1" applyAlignment="1" applyProtection="1">
      <alignment horizontal="left" vertical="center" indent="1"/>
    </xf>
    <xf numFmtId="3" fontId="62" fillId="0" borderId="131" xfId="0" applyNumberFormat="1" applyFont="1" applyFill="1" applyBorder="1" applyAlignment="1" applyProtection="1">
      <alignment horizontal="right" vertical="center"/>
      <protection locked="0"/>
    </xf>
    <xf numFmtId="3" fontId="0" fillId="0" borderId="62" xfId="0" applyNumberFormat="1" applyFill="1" applyBorder="1" applyAlignment="1" applyProtection="1">
      <alignment horizontal="right" vertical="center"/>
      <protection locked="0"/>
    </xf>
    <xf numFmtId="0" fontId="16" fillId="8" borderId="7" xfId="0" applyFont="1" applyFill="1" applyBorder="1" applyProtection="1"/>
    <xf numFmtId="3" fontId="16" fillId="0" borderId="2" xfId="0" applyNumberFormat="1" applyFont="1" applyFill="1" applyBorder="1" applyAlignment="1" applyProtection="1">
      <alignment horizontal="right" vertical="center"/>
      <protection locked="0"/>
    </xf>
    <xf numFmtId="0" fontId="0" fillId="8" borderId="0" xfId="0" applyFill="1" applyAlignment="1" applyProtection="1">
      <alignment vertical="center"/>
    </xf>
    <xf numFmtId="0" fontId="4" fillId="0" borderId="0" xfId="0" applyFont="1" applyProtection="1"/>
    <xf numFmtId="3" fontId="15" fillId="0" borderId="0" xfId="0" applyNumberFormat="1" applyFont="1" applyFill="1" applyBorder="1" applyAlignment="1" applyProtection="1">
      <alignment horizontal="right" vertical="center"/>
      <protection locked="0"/>
    </xf>
    <xf numFmtId="3" fontId="53" fillId="0" borderId="13" xfId="0" applyNumberFormat="1" applyFont="1" applyFill="1" applyBorder="1" applyAlignment="1" applyProtection="1">
      <alignment horizontal="right" vertical="center"/>
      <protection locked="0"/>
    </xf>
    <xf numFmtId="0" fontId="16" fillId="8" borderId="28" xfId="0" applyFont="1" applyFill="1" applyBorder="1" applyAlignment="1" applyProtection="1">
      <alignment vertical="center"/>
    </xf>
    <xf numFmtId="0" fontId="16" fillId="9" borderId="28" xfId="0" applyFont="1" applyFill="1" applyBorder="1" applyAlignment="1" applyProtection="1">
      <alignment horizontal="left" vertical="center"/>
    </xf>
    <xf numFmtId="0" fontId="51" fillId="9" borderId="0" xfId="0" applyFont="1" applyFill="1" applyAlignment="1" applyProtection="1">
      <alignment horizontal="left" vertical="center"/>
    </xf>
    <xf numFmtId="0" fontId="0" fillId="9" borderId="0" xfId="0" applyFill="1" applyAlignment="1" applyProtection="1">
      <alignment vertical="center"/>
    </xf>
    <xf numFmtId="0" fontId="15" fillId="9" borderId="25" xfId="0" applyFont="1" applyFill="1" applyBorder="1" applyAlignment="1" applyProtection="1">
      <alignment horizontal="left" indent="1"/>
    </xf>
    <xf numFmtId="0" fontId="62" fillId="9" borderId="19" xfId="0" applyFont="1" applyFill="1" applyBorder="1" applyAlignment="1" applyProtection="1">
      <alignment horizontal="left" indent="1"/>
    </xf>
    <xf numFmtId="0" fontId="59" fillId="9" borderId="7" xfId="0" applyFont="1" applyFill="1" applyBorder="1" applyAlignment="1" applyProtection="1">
      <alignment horizontal="left" vertical="top" wrapText="1"/>
    </xf>
    <xf numFmtId="0" fontId="40" fillId="9" borderId="7" xfId="0" applyFont="1" applyFill="1" applyBorder="1" applyAlignment="1" applyProtection="1">
      <alignment horizontal="left" wrapText="1"/>
    </xf>
    <xf numFmtId="0" fontId="64" fillId="9" borderId="26" xfId="0" applyFont="1" applyFill="1" applyBorder="1" applyAlignment="1" applyProtection="1">
      <alignment horizontal="centerContinuous" vertical="center" wrapText="1"/>
    </xf>
    <xf numFmtId="0" fontId="15" fillId="0" borderId="0" xfId="4" applyAlignment="1" applyProtection="1">
      <alignment wrapText="1"/>
    </xf>
    <xf numFmtId="0" fontId="49" fillId="8" borderId="0" xfId="4" applyFont="1" applyFill="1" applyAlignment="1" applyProtection="1">
      <alignment horizontal="centerContinuous" vertical="center"/>
    </xf>
    <xf numFmtId="0" fontId="15" fillId="8" borderId="0" xfId="4" applyFill="1" applyAlignment="1" applyProtection="1">
      <alignment horizontal="centerContinuous" vertical="center"/>
    </xf>
    <xf numFmtId="0" fontId="50" fillId="8" borderId="0" xfId="4" applyFont="1" applyFill="1" applyAlignment="1" applyProtection="1"/>
    <xf numFmtId="0" fontId="51" fillId="8" borderId="0" xfId="4" applyFont="1" applyFill="1" applyAlignment="1" applyProtection="1"/>
    <xf numFmtId="0" fontId="16" fillId="8" borderId="0" xfId="4" applyFont="1" applyFill="1" applyAlignment="1" applyProtection="1">
      <alignment horizontal="right"/>
    </xf>
    <xf numFmtId="0" fontId="16" fillId="8" borderId="0" xfId="4" applyFont="1" applyFill="1" applyProtection="1"/>
    <xf numFmtId="0" fontId="59" fillId="8" borderId="12" xfId="4" applyFont="1" applyFill="1" applyBorder="1" applyAlignment="1" applyProtection="1"/>
    <xf numFmtId="0" fontId="59" fillId="8" borderId="16" xfId="4" applyFont="1" applyFill="1" applyBorder="1" applyAlignment="1" applyProtection="1"/>
    <xf numFmtId="0" fontId="16" fillId="8" borderId="5" xfId="4" applyFont="1" applyFill="1" applyBorder="1" applyAlignment="1" applyProtection="1">
      <alignment horizontal="centerContinuous" vertical="center"/>
    </xf>
    <xf numFmtId="0" fontId="16" fillId="8" borderId="6" xfId="4" applyFont="1" applyFill="1" applyBorder="1" applyAlignment="1" applyProtection="1">
      <alignment horizontal="centerContinuous" vertical="center"/>
    </xf>
    <xf numFmtId="0" fontId="59" fillId="8" borderId="17" xfId="4" applyFont="1" applyFill="1" applyBorder="1" applyAlignment="1" applyProtection="1">
      <alignment horizontal="left" vertical="center" wrapText="1"/>
    </xf>
    <xf numFmtId="0" fontId="59" fillId="8" borderId="19" xfId="4" applyFont="1" applyFill="1" applyBorder="1" applyAlignment="1" applyProtection="1">
      <alignment horizontal="left" vertical="center"/>
    </xf>
    <xf numFmtId="0" fontId="62" fillId="8" borderId="5" xfId="4" applyFont="1" applyFill="1" applyBorder="1" applyAlignment="1" applyProtection="1">
      <alignment horizontal="center" vertical="center" wrapText="1"/>
    </xf>
    <xf numFmtId="0" fontId="59" fillId="8" borderId="40" xfId="4" applyFont="1" applyFill="1" applyBorder="1" applyAlignment="1" applyProtection="1">
      <alignment horizontal="left" vertical="center" wrapText="1"/>
    </xf>
    <xf numFmtId="0" fontId="16" fillId="8" borderId="33" xfId="4" applyFont="1" applyFill="1" applyBorder="1" applyAlignment="1" applyProtection="1">
      <alignment horizontal="left" vertical="center"/>
    </xf>
    <xf numFmtId="0" fontId="15" fillId="0" borderId="80" xfId="4" applyFill="1" applyBorder="1" applyProtection="1">
      <protection locked="0"/>
    </xf>
    <xf numFmtId="0" fontId="15" fillId="0" borderId="105" xfId="4" applyFill="1" applyBorder="1" applyProtection="1">
      <protection locked="0"/>
    </xf>
    <xf numFmtId="0" fontId="15" fillId="0" borderId="106" xfId="4" applyFill="1" applyBorder="1" applyProtection="1">
      <protection locked="0"/>
    </xf>
    <xf numFmtId="0" fontId="16" fillId="8" borderId="21" xfId="4" applyFont="1" applyFill="1" applyBorder="1" applyAlignment="1" applyProtection="1">
      <alignment horizontal="left"/>
    </xf>
    <xf numFmtId="0" fontId="16" fillId="8" borderId="35" xfId="4" applyFont="1" applyFill="1" applyBorder="1" applyProtection="1"/>
    <xf numFmtId="0" fontId="15" fillId="0" borderId="72" xfId="4" applyFill="1" applyBorder="1" applyProtection="1">
      <protection locked="0"/>
    </xf>
    <xf numFmtId="0" fontId="15" fillId="0" borderId="73" xfId="4" applyFill="1" applyBorder="1" applyProtection="1">
      <protection locked="0"/>
    </xf>
    <xf numFmtId="0" fontId="15" fillId="0" borderId="71" xfId="4" applyFill="1" applyBorder="1" applyProtection="1">
      <protection locked="0"/>
    </xf>
    <xf numFmtId="0" fontId="16" fillId="8" borderId="43" xfId="4" applyFont="1" applyFill="1" applyBorder="1" applyAlignment="1" applyProtection="1">
      <alignment horizontal="left"/>
    </xf>
    <xf numFmtId="0" fontId="16" fillId="8" borderId="44" xfId="4" applyFont="1" applyFill="1" applyBorder="1" applyProtection="1"/>
    <xf numFmtId="0" fontId="16" fillId="0" borderId="161" xfId="4" applyFont="1" applyFill="1" applyBorder="1" applyProtection="1">
      <protection locked="0"/>
    </xf>
    <xf numFmtId="0" fontId="16" fillId="0" borderId="162" xfId="4" applyFont="1" applyFill="1" applyBorder="1" applyProtection="1">
      <protection locked="0"/>
    </xf>
    <xf numFmtId="0" fontId="16" fillId="0" borderId="163" xfId="4" applyFont="1" applyFill="1" applyBorder="1" applyProtection="1">
      <protection locked="0"/>
    </xf>
    <xf numFmtId="0" fontId="20" fillId="8" borderId="13" xfId="4" applyFont="1" applyFill="1" applyBorder="1" applyAlignment="1" applyProtection="1">
      <alignment horizontal="left" indent="1"/>
    </xf>
    <xf numFmtId="0" fontId="20" fillId="8" borderId="0" xfId="4" applyFont="1" applyFill="1" applyBorder="1" applyAlignment="1" applyProtection="1">
      <alignment horizontal="left"/>
    </xf>
    <xf numFmtId="0" fontId="20" fillId="0" borderId="83" xfId="4" applyFont="1" applyFill="1" applyBorder="1" applyProtection="1">
      <protection locked="0"/>
    </xf>
    <xf numFmtId="0" fontId="20" fillId="0" borderId="107" xfId="4" applyFont="1" applyFill="1" applyBorder="1" applyProtection="1">
      <protection locked="0"/>
    </xf>
    <xf numFmtId="0" fontId="20" fillId="0" borderId="108" xfId="4" applyFont="1" applyFill="1" applyBorder="1" applyProtection="1">
      <protection locked="0"/>
    </xf>
    <xf numFmtId="0" fontId="20" fillId="8" borderId="0" xfId="4" applyFont="1" applyFill="1" applyProtection="1"/>
    <xf numFmtId="0" fontId="20" fillId="0" borderId="0" xfId="4" applyFont="1" applyProtection="1"/>
    <xf numFmtId="0" fontId="15" fillId="8" borderId="13" xfId="4" applyFont="1" applyFill="1" applyBorder="1" applyAlignment="1" applyProtection="1">
      <alignment horizontal="left" indent="1"/>
    </xf>
    <xf numFmtId="0" fontId="15" fillId="8" borderId="0" xfId="4" applyFont="1" applyFill="1" applyBorder="1" applyAlignment="1" applyProtection="1">
      <alignment horizontal="left" indent="1"/>
    </xf>
    <xf numFmtId="0" fontId="15" fillId="0" borderId="54" xfId="4" applyFill="1" applyBorder="1" applyProtection="1">
      <protection locked="0"/>
    </xf>
    <xf numFmtId="0" fontId="15" fillId="0" borderId="67" xfId="4" applyFill="1" applyBorder="1" applyProtection="1">
      <protection locked="0"/>
    </xf>
    <xf numFmtId="0" fontId="15" fillId="0" borderId="68" xfId="4" applyFill="1" applyBorder="1" applyProtection="1">
      <protection locked="0"/>
    </xf>
    <xf numFmtId="0" fontId="15" fillId="0" borderId="92" xfId="4" applyFill="1" applyBorder="1" applyProtection="1">
      <protection locked="0"/>
    </xf>
    <xf numFmtId="0" fontId="15" fillId="0" borderId="101" xfId="4" applyFill="1" applyBorder="1" applyProtection="1">
      <protection locked="0"/>
    </xf>
    <xf numFmtId="0" fontId="15" fillId="0" borderId="102" xfId="4" applyFill="1" applyBorder="1" applyProtection="1">
      <protection locked="0"/>
    </xf>
    <xf numFmtId="0" fontId="62" fillId="8" borderId="112" xfId="4" applyFont="1" applyFill="1" applyBorder="1" applyAlignment="1" applyProtection="1">
      <alignment horizontal="left" indent="1"/>
    </xf>
    <xf numFmtId="0" fontId="62" fillId="0" borderId="109" xfId="4" applyFont="1" applyFill="1" applyBorder="1" applyProtection="1">
      <protection locked="0"/>
    </xf>
    <xf numFmtId="0" fontId="62" fillId="0" borderId="110" xfId="4" applyFont="1" applyFill="1" applyBorder="1" applyProtection="1">
      <protection locked="0"/>
    </xf>
    <xf numFmtId="0" fontId="62" fillId="0" borderId="111" xfId="4" applyFont="1" applyFill="1" applyBorder="1" applyProtection="1">
      <protection locked="0"/>
    </xf>
    <xf numFmtId="0" fontId="20" fillId="8" borderId="0" xfId="4" applyFont="1" applyFill="1" applyBorder="1" applyProtection="1"/>
    <xf numFmtId="0" fontId="62" fillId="8" borderId="45" xfId="4" applyFont="1" applyFill="1" applyBorder="1" applyAlignment="1" applyProtection="1">
      <alignment horizontal="left" indent="1"/>
    </xf>
    <xf numFmtId="0" fontId="15" fillId="0" borderId="109" xfId="4" applyFill="1" applyBorder="1" applyProtection="1">
      <protection locked="0"/>
    </xf>
    <xf numFmtId="0" fontId="15" fillId="0" borderId="110" xfId="4" applyFill="1" applyBorder="1" applyProtection="1">
      <protection locked="0"/>
    </xf>
    <xf numFmtId="0" fontId="15" fillId="0" borderId="111" xfId="4" applyFill="1" applyBorder="1" applyProtection="1">
      <protection locked="0"/>
    </xf>
    <xf numFmtId="0" fontId="20" fillId="0" borderId="58" xfId="4" applyFont="1" applyFill="1" applyBorder="1" applyProtection="1">
      <protection locked="0"/>
    </xf>
    <xf numFmtId="0" fontId="20" fillId="0" borderId="70" xfId="4" applyFont="1" applyFill="1" applyBorder="1" applyProtection="1">
      <protection locked="0"/>
    </xf>
    <xf numFmtId="0" fontId="20" fillId="0" borderId="164" xfId="4" applyFont="1" applyFill="1" applyBorder="1" applyProtection="1">
      <protection locked="0"/>
    </xf>
    <xf numFmtId="0" fontId="15" fillId="8" borderId="21" xfId="4" applyFont="1" applyFill="1" applyBorder="1" applyAlignment="1" applyProtection="1">
      <alignment horizontal="left" indent="1"/>
    </xf>
    <xf numFmtId="0" fontId="62" fillId="8" borderId="44" xfId="4" applyFont="1" applyFill="1" applyBorder="1" applyProtection="1"/>
    <xf numFmtId="0" fontId="62" fillId="0" borderId="161" xfId="4" applyFont="1" applyFill="1" applyBorder="1" applyProtection="1">
      <protection locked="0"/>
    </xf>
    <xf numFmtId="0" fontId="62" fillId="0" borderId="162" xfId="4" applyFont="1" applyFill="1" applyBorder="1" applyProtection="1">
      <protection locked="0"/>
    </xf>
    <xf numFmtId="0" fontId="62" fillId="0" borderId="163" xfId="4" applyFont="1" applyFill="1" applyBorder="1" applyProtection="1">
      <protection locked="0"/>
    </xf>
    <xf numFmtId="0" fontId="16" fillId="8" borderId="21" xfId="4" applyFont="1" applyFill="1" applyBorder="1" applyAlignment="1" applyProtection="1">
      <alignment horizontal="left" indent="1"/>
    </xf>
    <xf numFmtId="0" fontId="16" fillId="8" borderId="45" xfId="4" applyFont="1" applyFill="1" applyBorder="1" applyProtection="1"/>
    <xf numFmtId="0" fontId="16" fillId="0" borderId="72" xfId="4" applyFont="1" applyFill="1" applyBorder="1" applyProtection="1">
      <protection locked="0"/>
    </xf>
    <xf numFmtId="0" fontId="16" fillId="0" borderId="73" xfId="4" applyFont="1" applyFill="1" applyBorder="1" applyProtection="1">
      <protection locked="0"/>
    </xf>
    <xf numFmtId="0" fontId="16" fillId="0" borderId="71" xfId="4" applyFont="1" applyFill="1" applyBorder="1" applyProtection="1">
      <protection locked="0"/>
    </xf>
    <xf numFmtId="0" fontId="16" fillId="0" borderId="0" xfId="4" applyFont="1" applyProtection="1"/>
    <xf numFmtId="0" fontId="15" fillId="8" borderId="10" xfId="4" applyFont="1" applyFill="1" applyBorder="1" applyAlignment="1" applyProtection="1">
      <alignment horizontal="left" indent="1"/>
    </xf>
    <xf numFmtId="0" fontId="61" fillId="8" borderId="11" xfId="4" applyFont="1" applyFill="1" applyBorder="1" applyProtection="1"/>
    <xf numFmtId="0" fontId="61" fillId="0" borderId="74" xfId="4" applyFont="1" applyFill="1" applyBorder="1" applyProtection="1">
      <protection locked="0"/>
    </xf>
    <xf numFmtId="0" fontId="61" fillId="0" borderId="61" xfId="4" applyFont="1" applyFill="1" applyBorder="1" applyProtection="1">
      <protection locked="0"/>
    </xf>
    <xf numFmtId="0" fontId="61" fillId="0" borderId="104" xfId="4" applyFont="1" applyFill="1" applyBorder="1" applyProtection="1">
      <protection locked="0"/>
    </xf>
    <xf numFmtId="0" fontId="17" fillId="8" borderId="0" xfId="4" applyFont="1" applyFill="1" applyProtection="1"/>
    <xf numFmtId="0" fontId="15" fillId="6" borderId="62" xfId="4" applyFill="1" applyBorder="1" applyAlignment="1" applyProtection="1">
      <alignment horizontal="left"/>
      <protection locked="0"/>
    </xf>
    <xf numFmtId="0" fontId="15" fillId="6" borderId="62" xfId="4" applyFill="1" applyBorder="1" applyProtection="1">
      <protection locked="0"/>
    </xf>
    <xf numFmtId="0" fontId="15" fillId="6" borderId="56" xfId="4" applyFill="1" applyBorder="1" applyAlignment="1" applyProtection="1">
      <alignment horizontal="left"/>
      <protection locked="0"/>
    </xf>
    <xf numFmtId="0" fontId="15" fillId="6" borderId="56" xfId="4" applyFill="1" applyBorder="1" applyProtection="1">
      <protection locked="0"/>
    </xf>
    <xf numFmtId="0" fontId="15" fillId="8" borderId="0" xfId="4" applyFont="1" applyFill="1" applyProtection="1"/>
    <xf numFmtId="0" fontId="15" fillId="6" borderId="149" xfId="4" applyFill="1" applyBorder="1" applyProtection="1">
      <protection locked="0"/>
    </xf>
    <xf numFmtId="0" fontId="15" fillId="6" borderId="150" xfId="4" applyFill="1" applyBorder="1" applyProtection="1">
      <protection locked="0"/>
    </xf>
    <xf numFmtId="0" fontId="62" fillId="0" borderId="0" xfId="4" applyFont="1" applyAlignment="1" applyProtection="1">
      <alignment wrapText="1"/>
    </xf>
    <xf numFmtId="0" fontId="71" fillId="8" borderId="0" xfId="4" applyFont="1" applyFill="1" applyAlignment="1" applyProtection="1">
      <alignment horizontal="centerContinuous" vertical="center"/>
    </xf>
    <xf numFmtId="0" fontId="62" fillId="8" borderId="0" xfId="4" applyFont="1" applyFill="1" applyAlignment="1" applyProtection="1">
      <alignment horizontal="centerContinuous" vertical="center"/>
    </xf>
    <xf numFmtId="0" fontId="62" fillId="0" borderId="0" xfId="4" applyFont="1" applyFill="1" applyProtection="1"/>
    <xf numFmtId="0" fontId="62" fillId="8" borderId="0" xfId="4" applyFont="1" applyFill="1" applyProtection="1"/>
    <xf numFmtId="0" fontId="15" fillId="8" borderId="3" xfId="4" applyFill="1" applyBorder="1" applyProtection="1"/>
    <xf numFmtId="0" fontId="16" fillId="8" borderId="4" xfId="4" applyFont="1" applyFill="1" applyBorder="1" applyAlignment="1" applyProtection="1">
      <alignment horizontal="centerContinuous" vertical="center"/>
    </xf>
    <xf numFmtId="0" fontId="61" fillId="8" borderId="4" xfId="4" applyFont="1" applyFill="1" applyBorder="1" applyAlignment="1" applyProtection="1">
      <alignment horizontal="centerContinuous" vertical="center"/>
    </xf>
    <xf numFmtId="0" fontId="61" fillId="8" borderId="5" xfId="4" applyFont="1" applyFill="1" applyBorder="1" applyAlignment="1" applyProtection="1">
      <alignment horizontal="centerContinuous" vertical="center"/>
    </xf>
    <xf numFmtId="0" fontId="15" fillId="8" borderId="8" xfId="4" applyFill="1" applyBorder="1" applyProtection="1"/>
    <xf numFmtId="0" fontId="16" fillId="8" borderId="17" xfId="4" applyFont="1" applyFill="1" applyBorder="1" applyAlignment="1" applyProtection="1">
      <alignment horizontal="centerContinuous" vertical="center"/>
    </xf>
    <xf numFmtId="0" fontId="16" fillId="8" borderId="2" xfId="4" applyFont="1" applyFill="1" applyBorder="1" applyAlignment="1" applyProtection="1">
      <alignment horizontal="centerContinuous" vertical="center"/>
    </xf>
    <xf numFmtId="0" fontId="61" fillId="8" borderId="17" xfId="4" applyFont="1" applyFill="1" applyBorder="1" applyAlignment="1" applyProtection="1">
      <alignment horizontal="centerContinuous" vertical="center"/>
    </xf>
    <xf numFmtId="0" fontId="61" fillId="8" borderId="2" xfId="4" applyFont="1" applyFill="1" applyBorder="1" applyAlignment="1" applyProtection="1">
      <alignment horizontal="centerContinuous" vertical="center"/>
    </xf>
    <xf numFmtId="0" fontId="59" fillId="8" borderId="7" xfId="4" applyFont="1" applyFill="1" applyBorder="1" applyAlignment="1" applyProtection="1">
      <alignment horizontal="left"/>
    </xf>
    <xf numFmtId="0" fontId="58" fillId="8" borderId="26" xfId="4" applyFont="1" applyFill="1" applyBorder="1" applyAlignment="1" applyProtection="1">
      <alignment horizontal="center" vertical="center" wrapText="1"/>
    </xf>
    <xf numFmtId="0" fontId="15" fillId="8" borderId="19" xfId="4" applyFont="1" applyFill="1" applyBorder="1" applyAlignment="1" applyProtection="1">
      <alignment horizontal="center" vertical="center" wrapText="1"/>
    </xf>
    <xf numFmtId="0" fontId="62" fillId="8" borderId="17" xfId="4" applyFont="1" applyFill="1" applyBorder="1" applyAlignment="1" applyProtection="1">
      <alignment horizontal="center" vertical="center" wrapText="1"/>
    </xf>
    <xf numFmtId="0" fontId="62" fillId="8" borderId="2" xfId="4" applyFont="1" applyFill="1" applyBorder="1" applyAlignment="1" applyProtection="1">
      <alignment horizontal="center" vertical="center" wrapText="1"/>
    </xf>
    <xf numFmtId="0" fontId="62" fillId="8" borderId="26" xfId="4" applyFont="1" applyFill="1" applyBorder="1" applyAlignment="1" applyProtection="1">
      <alignment horizontal="center" vertical="center" wrapText="1"/>
    </xf>
    <xf numFmtId="0" fontId="16" fillId="8" borderId="27" xfId="4" applyFont="1" applyFill="1" applyBorder="1" applyProtection="1"/>
    <xf numFmtId="3" fontId="15" fillId="0" borderId="27" xfId="4" applyNumberFormat="1" applyFill="1" applyBorder="1" applyAlignment="1" applyProtection="1">
      <alignment horizontal="right" vertical="center"/>
      <protection locked="0"/>
    </xf>
    <xf numFmtId="3" fontId="15" fillId="0" borderId="105" xfId="4" applyNumberFormat="1" applyFill="1" applyBorder="1" applyAlignment="1" applyProtection="1">
      <alignment horizontal="right" vertical="center"/>
      <protection locked="0"/>
    </xf>
    <xf numFmtId="3" fontId="15" fillId="0" borderId="81" xfId="4" applyNumberFormat="1" applyFill="1" applyBorder="1" applyAlignment="1" applyProtection="1">
      <alignment horizontal="right" vertical="center"/>
      <protection locked="0"/>
    </xf>
    <xf numFmtId="3" fontId="15" fillId="0" borderId="33" xfId="4" applyNumberFormat="1" applyFill="1" applyBorder="1" applyAlignment="1" applyProtection="1">
      <alignment horizontal="right" vertical="center"/>
      <protection locked="0"/>
    </xf>
    <xf numFmtId="3" fontId="15" fillId="0" borderId="147" xfId="4" applyNumberFormat="1" applyFill="1" applyBorder="1" applyAlignment="1" applyProtection="1">
      <alignment horizontal="right" vertical="center"/>
      <protection locked="0"/>
    </xf>
    <xf numFmtId="3" fontId="62" fillId="0" borderId="27" xfId="4" applyNumberFormat="1" applyFont="1" applyFill="1" applyBorder="1" applyAlignment="1" applyProtection="1">
      <alignment horizontal="right" vertical="center"/>
      <protection locked="0"/>
    </xf>
    <xf numFmtId="3" fontId="62" fillId="0" borderId="105" xfId="4" applyNumberFormat="1" applyFont="1" applyFill="1" applyBorder="1" applyAlignment="1" applyProtection="1">
      <alignment horizontal="right" vertical="center"/>
      <protection locked="0"/>
    </xf>
    <xf numFmtId="3" fontId="62" fillId="0" borderId="147" xfId="4" applyNumberFormat="1" applyFont="1" applyFill="1" applyBorder="1" applyAlignment="1" applyProtection="1">
      <alignment horizontal="right" vertical="center"/>
      <protection locked="0"/>
    </xf>
    <xf numFmtId="3" fontId="62" fillId="0" borderId="81" xfId="4" applyNumberFormat="1" applyFont="1" applyFill="1" applyBorder="1" applyAlignment="1" applyProtection="1">
      <alignment horizontal="right" vertical="center"/>
      <protection locked="0"/>
    </xf>
    <xf numFmtId="3" fontId="62" fillId="0" borderId="37" xfId="4" applyNumberFormat="1" applyFont="1" applyFill="1" applyBorder="1" applyAlignment="1" applyProtection="1">
      <alignment horizontal="right" vertical="center"/>
      <protection locked="0"/>
    </xf>
    <xf numFmtId="3" fontId="15" fillId="0" borderId="142" xfId="4" applyNumberFormat="1" applyFill="1" applyBorder="1" applyAlignment="1" applyProtection="1">
      <alignment horizontal="right" vertical="center"/>
      <protection locked="0"/>
    </xf>
    <xf numFmtId="3" fontId="15" fillId="0" borderId="141" xfId="4" applyNumberFormat="1" applyFill="1" applyBorder="1" applyAlignment="1" applyProtection="1">
      <alignment horizontal="right" vertical="center"/>
      <protection locked="0"/>
    </xf>
    <xf numFmtId="3" fontId="15" fillId="0" borderId="155" xfId="4" applyNumberFormat="1" applyFill="1" applyBorder="1" applyAlignment="1" applyProtection="1">
      <alignment horizontal="right" vertical="center"/>
      <protection locked="0"/>
    </xf>
    <xf numFmtId="3" fontId="15" fillId="0" borderId="144" xfId="4" applyNumberFormat="1" applyFill="1" applyBorder="1" applyAlignment="1" applyProtection="1">
      <alignment horizontal="right" vertical="center"/>
      <protection locked="0"/>
    </xf>
    <xf numFmtId="3" fontId="15" fillId="0" borderId="135" xfId="4" applyNumberFormat="1" applyFill="1" applyBorder="1" applyAlignment="1" applyProtection="1">
      <alignment horizontal="right" vertical="center"/>
      <protection locked="0"/>
    </xf>
    <xf numFmtId="3" fontId="62" fillId="0" borderId="142" xfId="4" applyNumberFormat="1" applyFont="1" applyFill="1" applyBorder="1" applyAlignment="1" applyProtection="1">
      <alignment horizontal="right" vertical="center"/>
      <protection locked="0"/>
    </xf>
    <xf numFmtId="3" fontId="62" fillId="0" borderId="141" xfId="4" applyNumberFormat="1" applyFont="1" applyFill="1" applyBorder="1" applyAlignment="1" applyProtection="1">
      <alignment horizontal="right" vertical="center"/>
      <protection locked="0"/>
    </xf>
    <xf numFmtId="3" fontId="62" fillId="0" borderId="135" xfId="4" applyNumberFormat="1" applyFont="1" applyFill="1" applyBorder="1" applyAlignment="1" applyProtection="1">
      <alignment horizontal="right" vertical="center"/>
      <protection locked="0"/>
    </xf>
    <xf numFmtId="3" fontId="62" fillId="0" borderId="155" xfId="4" applyNumberFormat="1" applyFont="1" applyFill="1" applyBorder="1" applyAlignment="1" applyProtection="1">
      <alignment horizontal="right" vertical="center"/>
      <protection locked="0"/>
    </xf>
    <xf numFmtId="3" fontId="62" fillId="0" borderId="143" xfId="4" applyNumberFormat="1" applyFont="1" applyFill="1" applyBorder="1" applyAlignment="1" applyProtection="1">
      <alignment horizontal="right" vertical="center"/>
      <protection locked="0"/>
    </xf>
    <xf numFmtId="3" fontId="62" fillId="0" borderId="144" xfId="4" applyNumberFormat="1" applyFont="1" applyFill="1" applyBorder="1" applyAlignment="1" applyProtection="1">
      <alignment horizontal="right" vertical="center"/>
      <protection locked="0"/>
    </xf>
    <xf numFmtId="0" fontId="62" fillId="8" borderId="19" xfId="4" applyFont="1" applyFill="1" applyBorder="1" applyAlignment="1" applyProtection="1">
      <alignment horizontal="left" indent="1"/>
    </xf>
    <xf numFmtId="0" fontId="16" fillId="8" borderId="27" xfId="4" applyFont="1" applyFill="1" applyBorder="1" applyAlignment="1" applyProtection="1">
      <alignment wrapText="1"/>
    </xf>
    <xf numFmtId="3" fontId="15" fillId="0" borderId="27" xfId="4" applyNumberFormat="1" applyFill="1" applyBorder="1" applyAlignment="1" applyProtection="1">
      <alignment horizontal="right"/>
      <protection locked="0"/>
    </xf>
    <xf numFmtId="3" fontId="15" fillId="0" borderId="105" xfId="4" applyNumberFormat="1" applyFill="1" applyBorder="1" applyAlignment="1" applyProtection="1">
      <alignment horizontal="right"/>
      <protection locked="0"/>
    </xf>
    <xf numFmtId="3" fontId="15" fillId="0" borderId="81" xfId="4" applyNumberFormat="1" applyFill="1" applyBorder="1" applyAlignment="1" applyProtection="1">
      <alignment horizontal="right"/>
      <protection locked="0"/>
    </xf>
    <xf numFmtId="3" fontId="15" fillId="0" borderId="33" xfId="4" applyNumberFormat="1" applyFill="1" applyBorder="1" applyAlignment="1" applyProtection="1">
      <alignment horizontal="right"/>
      <protection locked="0"/>
    </xf>
    <xf numFmtId="3" fontId="15" fillId="0" borderId="147" xfId="4" applyNumberFormat="1" applyFill="1" applyBorder="1" applyAlignment="1" applyProtection="1">
      <alignment horizontal="right"/>
      <protection locked="0"/>
    </xf>
    <xf numFmtId="3" fontId="62" fillId="0" borderId="27" xfId="4" applyNumberFormat="1" applyFont="1" applyFill="1" applyBorder="1" applyAlignment="1" applyProtection="1">
      <alignment horizontal="right"/>
      <protection locked="0"/>
    </xf>
    <xf numFmtId="3" fontId="62" fillId="0" borderId="105" xfId="4" applyNumberFormat="1" applyFont="1" applyFill="1" applyBorder="1" applyAlignment="1" applyProtection="1">
      <alignment horizontal="right"/>
      <protection locked="0"/>
    </xf>
    <xf numFmtId="3" fontId="62" fillId="0" borderId="147" xfId="4" applyNumberFormat="1" applyFont="1" applyFill="1" applyBorder="1" applyAlignment="1" applyProtection="1">
      <alignment horizontal="right"/>
      <protection locked="0"/>
    </xf>
    <xf numFmtId="3" fontId="62" fillId="0" borderId="81" xfId="4" applyNumberFormat="1" applyFont="1" applyFill="1" applyBorder="1" applyAlignment="1" applyProtection="1">
      <alignment horizontal="right"/>
      <protection locked="0"/>
    </xf>
    <xf numFmtId="3" fontId="62" fillId="0" borderId="37" xfId="4" applyNumberFormat="1" applyFont="1" applyFill="1" applyBorder="1" applyAlignment="1" applyProtection="1">
      <alignment horizontal="right"/>
      <protection locked="0"/>
    </xf>
    <xf numFmtId="3" fontId="62" fillId="0" borderId="33" xfId="4" applyNumberFormat="1" applyFont="1" applyFill="1" applyBorder="1" applyAlignment="1" applyProtection="1">
      <alignment horizontal="right"/>
      <protection locked="0"/>
    </xf>
    <xf numFmtId="0" fontId="15" fillId="8" borderId="13" xfId="4" applyFont="1" applyFill="1" applyBorder="1" applyAlignment="1" applyProtection="1">
      <alignment horizontal="left" indent="2"/>
    </xf>
    <xf numFmtId="3" fontId="15" fillId="0" borderId="138" xfId="4" applyNumberFormat="1" applyFill="1" applyBorder="1" applyAlignment="1" applyProtection="1">
      <alignment horizontal="right" vertical="center"/>
      <protection locked="0"/>
    </xf>
    <xf numFmtId="3" fontId="15" fillId="0" borderId="67" xfId="4" applyNumberFormat="1" applyFill="1" applyBorder="1" applyAlignment="1" applyProtection="1">
      <alignment horizontal="right" vertical="center"/>
      <protection locked="0"/>
    </xf>
    <xf numFmtId="3" fontId="15" fillId="0" borderId="55" xfId="4" applyNumberFormat="1" applyFill="1" applyBorder="1" applyAlignment="1" applyProtection="1">
      <alignment horizontal="right" vertical="center"/>
      <protection locked="0"/>
    </xf>
    <xf numFmtId="3" fontId="15" fillId="0" borderId="69" xfId="4" applyNumberFormat="1" applyFill="1" applyBorder="1" applyAlignment="1" applyProtection="1">
      <alignment horizontal="right" vertical="center"/>
      <protection locked="0"/>
    </xf>
    <xf numFmtId="3" fontId="15" fillId="0" borderId="125" xfId="4" applyNumberFormat="1" applyFill="1" applyBorder="1" applyAlignment="1" applyProtection="1">
      <alignment horizontal="right" vertical="center"/>
      <protection locked="0"/>
    </xf>
    <xf numFmtId="3" fontId="62" fillId="0" borderId="138" xfId="4" applyNumberFormat="1" applyFont="1" applyFill="1" applyBorder="1" applyAlignment="1" applyProtection="1">
      <alignment horizontal="right" vertical="center"/>
      <protection locked="0"/>
    </xf>
    <xf numFmtId="3" fontId="62" fillId="0" borderId="67" xfId="4" applyNumberFormat="1" applyFont="1" applyFill="1" applyBorder="1" applyAlignment="1" applyProtection="1">
      <alignment horizontal="right" vertical="center"/>
      <protection locked="0"/>
    </xf>
    <xf numFmtId="3" fontId="62" fillId="0" borderId="125" xfId="4" applyNumberFormat="1" applyFont="1" applyFill="1" applyBorder="1" applyAlignment="1" applyProtection="1">
      <alignment horizontal="right" vertical="center"/>
      <protection locked="0"/>
    </xf>
    <xf numFmtId="3" fontId="62" fillId="0" borderId="55" xfId="4" applyNumberFormat="1" applyFont="1" applyFill="1" applyBorder="1" applyAlignment="1" applyProtection="1">
      <alignment horizontal="right" vertical="center"/>
      <protection locked="0"/>
    </xf>
    <xf numFmtId="3" fontId="62" fillId="0" borderId="86" xfId="4" applyNumberFormat="1" applyFont="1" applyFill="1" applyBorder="1" applyAlignment="1" applyProtection="1">
      <alignment horizontal="right" vertical="center"/>
      <protection locked="0"/>
    </xf>
    <xf numFmtId="3" fontId="62" fillId="0" borderId="69" xfId="4" applyNumberFormat="1" applyFont="1" applyFill="1" applyBorder="1" applyAlignment="1" applyProtection="1">
      <alignment horizontal="right" vertical="center"/>
      <protection locked="0"/>
    </xf>
    <xf numFmtId="0" fontId="62" fillId="8" borderId="19" xfId="4" applyFont="1" applyFill="1" applyBorder="1" applyAlignment="1" applyProtection="1">
      <alignment horizontal="left" indent="2"/>
    </xf>
    <xf numFmtId="3" fontId="62" fillId="0" borderId="113" xfId="4" applyNumberFormat="1" applyFont="1" applyFill="1" applyBorder="1" applyAlignment="1" applyProtection="1">
      <alignment horizontal="right" vertical="center"/>
      <protection locked="0"/>
    </xf>
    <xf numFmtId="3" fontId="62" fillId="0" borderId="120" xfId="4" applyNumberFormat="1" applyFont="1" applyFill="1" applyBorder="1" applyAlignment="1" applyProtection="1">
      <alignment horizontal="right" vertical="center"/>
      <protection locked="0"/>
    </xf>
    <xf numFmtId="3" fontId="62" fillId="0" borderId="88" xfId="4" applyNumberFormat="1" applyFont="1" applyFill="1" applyBorder="1" applyAlignment="1" applyProtection="1">
      <alignment horizontal="right" vertical="center"/>
      <protection locked="0"/>
    </xf>
    <xf numFmtId="3" fontId="62" fillId="0" borderId="90" xfId="4" applyNumberFormat="1" applyFont="1" applyFill="1" applyBorder="1" applyAlignment="1" applyProtection="1">
      <alignment horizontal="right" vertical="center"/>
      <protection locked="0"/>
    </xf>
    <xf numFmtId="3" fontId="62" fillId="0" borderId="130" xfId="4" applyNumberFormat="1" applyFont="1" applyFill="1" applyBorder="1" applyAlignment="1" applyProtection="1">
      <alignment horizontal="right" vertical="center"/>
      <protection locked="0"/>
    </xf>
    <xf numFmtId="3" fontId="62" fillId="0" borderId="89" xfId="4" applyNumberFormat="1" applyFont="1" applyFill="1" applyBorder="1" applyAlignment="1" applyProtection="1">
      <alignment horizontal="right" vertical="center"/>
      <protection locked="0"/>
    </xf>
    <xf numFmtId="0" fontId="61" fillId="8" borderId="27" xfId="4" applyFont="1" applyFill="1" applyBorder="1" applyAlignment="1" applyProtection="1">
      <alignment wrapText="1"/>
    </xf>
    <xf numFmtId="0" fontId="62" fillId="8" borderId="13" xfId="4" applyFont="1" applyFill="1" applyBorder="1" applyAlignment="1" applyProtection="1">
      <alignment horizontal="left" indent="2"/>
    </xf>
    <xf numFmtId="0" fontId="62" fillId="6" borderId="62" xfId="4" applyFont="1" applyFill="1" applyBorder="1" applyProtection="1">
      <protection locked="0"/>
    </xf>
    <xf numFmtId="0" fontId="62" fillId="6" borderId="56" xfId="4" applyFont="1" applyFill="1" applyBorder="1" applyProtection="1">
      <protection locked="0"/>
    </xf>
    <xf numFmtId="0" fontId="62" fillId="0" borderId="0" xfId="4" applyFont="1" applyProtection="1"/>
    <xf numFmtId="0" fontId="15" fillId="0" borderId="0" xfId="4" applyAlignment="1" applyProtection="1">
      <alignment vertical="center"/>
    </xf>
    <xf numFmtId="1" fontId="9" fillId="0" borderId="0" xfId="2" applyNumberFormat="1" applyFont="1" applyAlignment="1" applyProtection="1"/>
    <xf numFmtId="0" fontId="61" fillId="8" borderId="4" xfId="0" applyFont="1" applyFill="1" applyBorder="1" applyAlignment="1" applyProtection="1">
      <alignment horizontal="centerContinuous" vertical="center" wrapText="1"/>
    </xf>
    <xf numFmtId="0" fontId="62" fillId="8" borderId="6" xfId="0" applyFont="1" applyFill="1" applyBorder="1" applyAlignment="1" applyProtection="1">
      <alignment horizontal="center" vertical="center" wrapText="1"/>
    </xf>
    <xf numFmtId="3" fontId="62" fillId="0" borderId="54" xfId="0" applyNumberFormat="1" applyFont="1" applyFill="1" applyBorder="1" applyAlignment="1" applyProtection="1">
      <alignment horizontal="right" vertical="center"/>
      <protection locked="0"/>
    </xf>
    <xf numFmtId="3" fontId="62" fillId="0" borderId="92" xfId="0" applyNumberFormat="1" applyFont="1" applyFill="1" applyBorder="1" applyAlignment="1" applyProtection="1">
      <alignment horizontal="right" vertical="center"/>
      <protection locked="0"/>
    </xf>
    <xf numFmtId="3" fontId="62" fillId="0" borderId="101" xfId="0" applyNumberFormat="1" applyFont="1" applyFill="1" applyBorder="1" applyAlignment="1" applyProtection="1">
      <alignment horizontal="right" vertical="center"/>
      <protection locked="0"/>
    </xf>
    <xf numFmtId="3" fontId="61" fillId="0" borderId="76" xfId="0" applyNumberFormat="1" applyFont="1" applyFill="1" applyBorder="1" applyAlignment="1" applyProtection="1">
      <alignment horizontal="right" vertical="center"/>
      <protection locked="0"/>
    </xf>
    <xf numFmtId="3" fontId="61" fillId="0" borderId="77" xfId="0" applyNumberFormat="1" applyFont="1" applyFill="1" applyBorder="1" applyAlignment="1" applyProtection="1">
      <alignment horizontal="right" vertical="center"/>
      <protection locked="0"/>
    </xf>
    <xf numFmtId="0" fontId="15" fillId="8" borderId="0" xfId="4" applyFill="1" applyAlignment="1" applyProtection="1">
      <alignment horizontal="right"/>
    </xf>
    <xf numFmtId="0" fontId="15" fillId="8" borderId="13" xfId="4" applyFont="1" applyFill="1" applyBorder="1" applyAlignment="1" applyProtection="1">
      <alignment horizontal="left" wrapText="1"/>
    </xf>
    <xf numFmtId="0" fontId="62" fillId="8" borderId="21" xfId="4" applyFont="1" applyFill="1" applyBorder="1" applyAlignment="1" applyProtection="1">
      <alignment horizontal="left" indent="1"/>
    </xf>
    <xf numFmtId="0" fontId="16" fillId="8" borderId="13" xfId="4" applyFont="1" applyFill="1" applyBorder="1" applyAlignment="1" applyProtection="1">
      <alignment horizontal="left"/>
    </xf>
    <xf numFmtId="3" fontId="15" fillId="15" borderId="46" xfId="4" applyNumberFormat="1" applyFill="1" applyBorder="1" applyAlignment="1" applyProtection="1">
      <alignment horizontal="right" vertical="center"/>
    </xf>
    <xf numFmtId="0" fontId="22" fillId="8" borderId="13" xfId="4" applyFont="1" applyFill="1" applyBorder="1" applyAlignment="1" applyProtection="1">
      <alignment horizontal="left" vertical="top"/>
    </xf>
    <xf numFmtId="3" fontId="15" fillId="15" borderId="62" xfId="4" applyNumberFormat="1" applyFill="1" applyBorder="1" applyAlignment="1" applyProtection="1">
      <alignment horizontal="right" vertical="center"/>
    </xf>
    <xf numFmtId="0" fontId="15" fillId="8" borderId="13" xfId="4" applyFont="1" applyFill="1" applyBorder="1" applyAlignment="1" applyProtection="1">
      <alignment horizontal="left" wrapText="1" indent="1"/>
    </xf>
    <xf numFmtId="0" fontId="62" fillId="8" borderId="17" xfId="4" applyFont="1" applyFill="1" applyBorder="1" applyAlignment="1" applyProtection="1">
      <alignment horizontal="left" indent="2"/>
    </xf>
    <xf numFmtId="3" fontId="58" fillId="15" borderId="46" xfId="4" applyNumberFormat="1" applyFont="1" applyFill="1" applyBorder="1" applyAlignment="1" applyProtection="1">
      <alignment horizontal="right" vertical="center"/>
    </xf>
    <xf numFmtId="3" fontId="58" fillId="15" borderId="62" xfId="4" applyNumberFormat="1" applyFont="1" applyFill="1" applyBorder="1" applyAlignment="1" applyProtection="1">
      <alignment horizontal="right" vertical="center"/>
    </xf>
    <xf numFmtId="0" fontId="4" fillId="0" borderId="0" xfId="4" applyFont="1" applyProtection="1"/>
    <xf numFmtId="0" fontId="58" fillId="9" borderId="5" xfId="0" applyFont="1" applyFill="1" applyBorder="1" applyAlignment="1" applyProtection="1">
      <alignment horizontal="centerContinuous" vertical="center" wrapText="1"/>
    </xf>
    <xf numFmtId="0" fontId="15" fillId="14" borderId="0" xfId="4" applyFill="1" applyProtection="1"/>
    <xf numFmtId="0" fontId="15" fillId="0" borderId="149" xfId="4" applyFill="1" applyBorder="1" applyProtection="1">
      <protection locked="0"/>
    </xf>
    <xf numFmtId="0" fontId="15" fillId="14" borderId="0" xfId="4" applyFont="1" applyFill="1" applyProtection="1"/>
    <xf numFmtId="0" fontId="17" fillId="14" borderId="0" xfId="4" applyFont="1" applyFill="1" applyProtection="1"/>
    <xf numFmtId="0" fontId="17" fillId="10" borderId="0" xfId="4" applyFont="1" applyFill="1" applyProtection="1"/>
    <xf numFmtId="0" fontId="16" fillId="10" borderId="13" xfId="4" applyFont="1" applyFill="1" applyBorder="1" applyProtection="1"/>
    <xf numFmtId="0" fontId="16" fillId="10" borderId="0" xfId="4" applyFont="1" applyFill="1" applyProtection="1"/>
    <xf numFmtId="0" fontId="16" fillId="10" borderId="0" xfId="4" applyFont="1" applyFill="1" applyAlignment="1" applyProtection="1">
      <alignment horizontal="right"/>
    </xf>
    <xf numFmtId="0" fontId="51" fillId="10" borderId="0" xfId="4" applyFont="1" applyFill="1" applyAlignment="1" applyProtection="1"/>
    <xf numFmtId="0" fontId="50" fillId="10" borderId="0" xfId="4" applyFont="1" applyFill="1" applyAlignment="1" applyProtection="1"/>
    <xf numFmtId="0" fontId="49" fillId="10" borderId="0" xfId="4" applyFont="1" applyFill="1" applyAlignment="1" applyProtection="1">
      <alignment horizontal="centerContinuous" vertical="center"/>
    </xf>
    <xf numFmtId="0" fontId="16" fillId="10" borderId="5" xfId="4" applyFont="1" applyFill="1" applyBorder="1" applyAlignment="1" applyProtection="1">
      <alignment horizontal="centerContinuous" vertical="center"/>
    </xf>
    <xf numFmtId="0" fontId="15" fillId="10" borderId="0" xfId="4" applyFont="1" applyFill="1" applyAlignment="1" applyProtection="1">
      <alignment vertical="center"/>
    </xf>
    <xf numFmtId="0" fontId="15" fillId="0" borderId="0" xfId="4" applyFont="1" applyAlignment="1" applyProtection="1">
      <alignment vertical="center"/>
    </xf>
    <xf numFmtId="0" fontId="15" fillId="10" borderId="0" xfId="4" applyFill="1" applyAlignment="1" applyProtection="1">
      <alignment vertical="center"/>
    </xf>
    <xf numFmtId="0" fontId="58" fillId="10" borderId="2" xfId="4" applyFont="1" applyFill="1" applyBorder="1" applyAlignment="1" applyProtection="1">
      <alignment horizontal="center" vertical="center" wrapText="1"/>
    </xf>
    <xf numFmtId="0" fontId="15" fillId="10" borderId="19" xfId="4" applyFill="1" applyBorder="1" applyAlignment="1" applyProtection="1">
      <alignment horizontal="center" vertical="center" wrapText="1"/>
    </xf>
    <xf numFmtId="0" fontId="16" fillId="10" borderId="12" xfId="4" applyFont="1" applyFill="1" applyBorder="1" applyProtection="1"/>
    <xf numFmtId="0" fontId="16" fillId="10" borderId="28" xfId="4" applyFont="1" applyFill="1" applyBorder="1" applyAlignment="1" applyProtection="1">
      <alignment vertical="center"/>
    </xf>
    <xf numFmtId="0" fontId="15" fillId="10" borderId="8" xfId="4" applyFont="1" applyFill="1" applyBorder="1" applyAlignment="1" applyProtection="1">
      <alignment horizontal="left" indent="1"/>
    </xf>
    <xf numFmtId="0" fontId="58" fillId="10" borderId="7" xfId="4" applyFont="1" applyFill="1" applyBorder="1" applyAlignment="1" applyProtection="1">
      <alignment horizontal="left" indent="1"/>
    </xf>
    <xf numFmtId="0" fontId="16" fillId="10" borderId="4" xfId="4" applyFont="1" applyFill="1" applyBorder="1" applyAlignment="1" applyProtection="1">
      <alignment horizontal="centerContinuous" vertical="center"/>
    </xf>
    <xf numFmtId="0" fontId="15" fillId="10" borderId="5" xfId="4" applyFill="1" applyBorder="1" applyAlignment="1" applyProtection="1">
      <alignment horizontal="centerContinuous" vertical="center"/>
    </xf>
    <xf numFmtId="0" fontId="15" fillId="10" borderId="6" xfId="4" applyFill="1" applyBorder="1" applyAlignment="1" applyProtection="1">
      <alignment horizontal="centerContinuous" vertical="center"/>
    </xf>
    <xf numFmtId="0" fontId="58" fillId="10" borderId="18" xfId="4" applyFont="1" applyFill="1" applyBorder="1" applyAlignment="1" applyProtection="1">
      <alignment horizontal="center" vertical="center" wrapText="1"/>
    </xf>
    <xf numFmtId="0" fontId="57" fillId="10" borderId="15" xfId="4" applyFont="1" applyFill="1" applyBorder="1" applyAlignment="1" applyProtection="1">
      <alignment horizontal="center" vertical="center"/>
    </xf>
    <xf numFmtId="0" fontId="58" fillId="10" borderId="0" xfId="4" applyFont="1" applyFill="1" applyBorder="1" applyAlignment="1" applyProtection="1">
      <alignment horizontal="left" indent="1"/>
    </xf>
    <xf numFmtId="0" fontId="4" fillId="10" borderId="0" xfId="4" applyFont="1" applyFill="1" applyBorder="1" applyAlignment="1" applyProtection="1">
      <alignment horizontal="left"/>
    </xf>
    <xf numFmtId="0" fontId="0" fillId="10" borderId="22" xfId="0" applyFill="1" applyBorder="1" applyProtection="1"/>
    <xf numFmtId="0" fontId="60" fillId="10" borderId="24" xfId="0" applyFont="1" applyFill="1" applyBorder="1" applyAlignment="1" applyProtection="1">
      <alignment horizontal="center" vertical="center"/>
    </xf>
    <xf numFmtId="3" fontId="16" fillId="10" borderId="42" xfId="0" applyNumberFormat="1" applyFont="1" applyFill="1" applyBorder="1" applyAlignment="1" applyProtection="1">
      <alignment vertical="center"/>
    </xf>
    <xf numFmtId="3" fontId="15" fillId="0" borderId="97" xfId="0" applyNumberFormat="1" applyFont="1" applyFill="1" applyBorder="1" applyProtection="1">
      <protection locked="0"/>
    </xf>
    <xf numFmtId="3" fontId="0" fillId="0" borderId="99" xfId="0" applyNumberFormat="1" applyFill="1" applyBorder="1" applyProtection="1">
      <protection locked="0"/>
    </xf>
    <xf numFmtId="3" fontId="15" fillId="0" borderId="100" xfId="0" applyNumberFormat="1" applyFont="1" applyFill="1" applyBorder="1" applyProtection="1">
      <protection locked="0"/>
    </xf>
    <xf numFmtId="3" fontId="0" fillId="0" borderId="103" xfId="0" applyNumberFormat="1" applyFill="1" applyBorder="1" applyProtection="1">
      <protection locked="0"/>
    </xf>
    <xf numFmtId="3" fontId="58" fillId="0" borderId="118" xfId="0" applyNumberFormat="1" applyFont="1" applyFill="1" applyBorder="1" applyProtection="1">
      <protection locked="0"/>
    </xf>
    <xf numFmtId="3" fontId="58" fillId="0" borderId="122" xfId="0" applyNumberFormat="1" applyFont="1" applyFill="1" applyBorder="1" applyProtection="1">
      <protection locked="0"/>
    </xf>
    <xf numFmtId="0" fontId="69" fillId="10" borderId="13" xfId="0" applyFont="1" applyFill="1" applyBorder="1" applyAlignment="1" applyProtection="1">
      <alignment vertical="top"/>
    </xf>
    <xf numFmtId="0" fontId="51" fillId="10" borderId="13" xfId="4" applyFont="1" applyFill="1" applyBorder="1" applyAlignment="1" applyProtection="1">
      <alignment horizontal="left" indent="1"/>
    </xf>
    <xf numFmtId="3" fontId="51" fillId="0" borderId="99" xfId="0" applyNumberFormat="1" applyFont="1" applyFill="1" applyBorder="1" applyProtection="1">
      <protection locked="0"/>
    </xf>
    <xf numFmtId="0" fontId="51" fillId="10" borderId="13" xfId="4" applyFont="1" applyFill="1" applyBorder="1" applyAlignment="1" applyProtection="1">
      <alignment horizontal="left" indent="2"/>
    </xf>
    <xf numFmtId="0" fontId="51" fillId="10" borderId="17" xfId="4" applyFont="1" applyFill="1" applyBorder="1" applyAlignment="1" applyProtection="1">
      <alignment horizontal="left" indent="1"/>
    </xf>
    <xf numFmtId="3" fontId="51" fillId="0" borderId="122" xfId="0" applyNumberFormat="1" applyFont="1" applyFill="1" applyBorder="1" applyProtection="1">
      <protection locked="0"/>
    </xf>
    <xf numFmtId="3" fontId="51" fillId="10" borderId="139" xfId="0" applyNumberFormat="1" applyFont="1" applyFill="1" applyBorder="1" applyProtection="1"/>
    <xf numFmtId="3" fontId="51" fillId="10" borderId="62" xfId="0" applyNumberFormat="1" applyFont="1" applyFill="1" applyBorder="1" applyProtection="1"/>
    <xf numFmtId="0" fontId="63" fillId="10" borderId="13" xfId="0" applyFont="1" applyFill="1" applyBorder="1" applyAlignment="1" applyProtection="1">
      <alignment vertical="center"/>
    </xf>
    <xf numFmtId="0" fontId="17" fillId="10" borderId="13" xfId="0" applyFont="1" applyFill="1" applyBorder="1" applyAlignment="1" applyProtection="1">
      <alignment vertical="center"/>
    </xf>
    <xf numFmtId="0" fontId="15" fillId="10" borderId="13" xfId="0" applyFont="1" applyFill="1" applyBorder="1" applyAlignment="1" applyProtection="1">
      <alignment horizontal="left" indent="3"/>
    </xf>
    <xf numFmtId="3" fontId="15" fillId="0" borderId="166" xfId="4" applyNumberFormat="1" applyFont="1" applyFill="1" applyBorder="1" applyAlignment="1" applyProtection="1">
      <alignment horizontal="right"/>
      <protection locked="0"/>
    </xf>
    <xf numFmtId="3" fontId="15" fillId="0" borderId="167" xfId="4" applyNumberFormat="1" applyFont="1" applyFill="1" applyBorder="1" applyAlignment="1" applyProtection="1">
      <alignment horizontal="right"/>
      <protection locked="0"/>
    </xf>
    <xf numFmtId="3" fontId="15" fillId="0" borderId="168" xfId="4" applyNumberFormat="1" applyFont="1" applyFill="1" applyBorder="1" applyAlignment="1" applyProtection="1">
      <alignment horizontal="right"/>
      <protection locked="0"/>
    </xf>
    <xf numFmtId="0" fontId="59" fillId="10" borderId="8" xfId="0" applyFont="1" applyFill="1" applyBorder="1" applyAlignment="1" applyProtection="1">
      <alignment vertical="center" wrapText="1"/>
    </xf>
    <xf numFmtId="0" fontId="63" fillId="10" borderId="8" xfId="0" applyFont="1" applyFill="1" applyBorder="1" applyAlignment="1" applyProtection="1">
      <alignment vertical="center"/>
    </xf>
    <xf numFmtId="0" fontId="69" fillId="10" borderId="7" xfId="0" applyFont="1" applyFill="1" applyBorder="1" applyAlignment="1" applyProtection="1">
      <alignment vertical="top" wrapText="1"/>
    </xf>
    <xf numFmtId="3" fontId="51" fillId="10" borderId="46" xfId="0" applyNumberFormat="1" applyFont="1" applyFill="1" applyBorder="1" applyAlignment="1" applyProtection="1">
      <alignment vertical="center"/>
    </xf>
    <xf numFmtId="0" fontId="16" fillId="10" borderId="28" xfId="0" applyFont="1" applyFill="1" applyBorder="1" applyAlignment="1" applyProtection="1">
      <alignment vertical="center" wrapText="1"/>
    </xf>
    <xf numFmtId="3" fontId="62" fillId="0" borderId="171" xfId="4" applyNumberFormat="1" applyFont="1" applyFill="1" applyBorder="1" applyAlignment="1" applyProtection="1">
      <alignment horizontal="right"/>
      <protection locked="0"/>
    </xf>
    <xf numFmtId="3" fontId="62" fillId="0" borderId="172" xfId="4" applyNumberFormat="1" applyFont="1" applyFill="1" applyBorder="1" applyAlignment="1" applyProtection="1">
      <alignment horizontal="right"/>
      <protection locked="0"/>
    </xf>
    <xf numFmtId="0" fontId="62" fillId="10" borderId="17" xfId="4" applyFont="1" applyFill="1" applyBorder="1" applyAlignment="1" applyProtection="1">
      <alignment horizontal="left" indent="1"/>
    </xf>
    <xf numFmtId="0" fontId="15" fillId="10" borderId="13" xfId="4" applyFont="1" applyFill="1" applyBorder="1" applyAlignment="1" applyProtection="1">
      <alignment horizontal="left" wrapText="1" indent="1"/>
    </xf>
    <xf numFmtId="3" fontId="15" fillId="0" borderId="173" xfId="4" applyNumberFormat="1" applyFont="1" applyFill="1" applyBorder="1" applyAlignment="1" applyProtection="1">
      <alignment horizontal="right"/>
      <protection locked="0"/>
    </xf>
    <xf numFmtId="3" fontId="15" fillId="0" borderId="174" xfId="4" applyNumberFormat="1" applyFont="1" applyFill="1" applyBorder="1" applyAlignment="1" applyProtection="1">
      <alignment horizontal="right"/>
      <protection locked="0"/>
    </xf>
    <xf numFmtId="3" fontId="62" fillId="0" borderId="175" xfId="4" applyNumberFormat="1" applyFont="1" applyFill="1" applyBorder="1" applyAlignment="1" applyProtection="1">
      <alignment horizontal="right"/>
      <protection locked="0"/>
    </xf>
    <xf numFmtId="0" fontId="16" fillId="10" borderId="6" xfId="4" applyFont="1" applyFill="1" applyBorder="1" applyAlignment="1" applyProtection="1">
      <alignment horizontal="centerContinuous" vertical="center"/>
    </xf>
    <xf numFmtId="0" fontId="57" fillId="10" borderId="4" xfId="4" applyFont="1" applyFill="1" applyBorder="1" applyAlignment="1" applyProtection="1">
      <alignment horizontal="centerContinuous" vertical="center"/>
    </xf>
    <xf numFmtId="0" fontId="57" fillId="10" borderId="5" xfId="4" applyFont="1" applyFill="1" applyBorder="1" applyAlignment="1" applyProtection="1">
      <alignment horizontal="centerContinuous" vertical="center"/>
    </xf>
    <xf numFmtId="0" fontId="57" fillId="10" borderId="6" xfId="4" applyFont="1" applyFill="1" applyBorder="1" applyAlignment="1" applyProtection="1">
      <alignment horizontal="centerContinuous" vertical="center"/>
    </xf>
    <xf numFmtId="3" fontId="58" fillId="0" borderId="173" xfId="4" applyNumberFormat="1" applyFont="1" applyFill="1" applyBorder="1" applyAlignment="1" applyProtection="1">
      <alignment horizontal="right"/>
      <protection locked="0"/>
    </xf>
    <xf numFmtId="3" fontId="58" fillId="0" borderId="174" xfId="4" applyNumberFormat="1" applyFont="1" applyFill="1" applyBorder="1" applyAlignment="1" applyProtection="1">
      <alignment horizontal="right"/>
      <protection locked="0"/>
    </xf>
    <xf numFmtId="3" fontId="58" fillId="0" borderId="175" xfId="4" applyNumberFormat="1" applyFont="1" applyFill="1" applyBorder="1" applyAlignment="1" applyProtection="1">
      <alignment horizontal="right"/>
      <protection locked="0"/>
    </xf>
    <xf numFmtId="3" fontId="58" fillId="0" borderId="176" xfId="4" applyNumberFormat="1" applyFont="1" applyFill="1" applyBorder="1" applyAlignment="1" applyProtection="1">
      <alignment horizontal="right"/>
      <protection locked="0"/>
    </xf>
    <xf numFmtId="3" fontId="58" fillId="0" borderId="165" xfId="4" applyNumberFormat="1" applyFont="1" applyFill="1" applyBorder="1" applyAlignment="1" applyProtection="1">
      <alignment horizontal="right"/>
      <protection locked="0"/>
    </xf>
    <xf numFmtId="3" fontId="58" fillId="0" borderId="166" xfId="4" applyNumberFormat="1" applyFont="1" applyFill="1" applyBorder="1" applyAlignment="1" applyProtection="1">
      <alignment horizontal="right"/>
      <protection locked="0"/>
    </xf>
    <xf numFmtId="3" fontId="58" fillId="0" borderId="171" xfId="4" applyNumberFormat="1" applyFont="1" applyFill="1" applyBorder="1" applyAlignment="1" applyProtection="1">
      <alignment horizontal="right"/>
      <protection locked="0"/>
    </xf>
    <xf numFmtId="3" fontId="58" fillId="0" borderId="169" xfId="4" applyNumberFormat="1" applyFont="1" applyFill="1" applyBorder="1" applyAlignment="1" applyProtection="1">
      <alignment horizontal="right"/>
      <protection locked="0"/>
    </xf>
    <xf numFmtId="3" fontId="58" fillId="0" borderId="167" xfId="4" applyNumberFormat="1" applyFont="1" applyFill="1" applyBorder="1" applyAlignment="1" applyProtection="1">
      <alignment horizontal="right"/>
      <protection locked="0"/>
    </xf>
    <xf numFmtId="3" fontId="58" fillId="0" borderId="168" xfId="4" applyNumberFormat="1" applyFont="1" applyFill="1" applyBorder="1" applyAlignment="1" applyProtection="1">
      <alignment horizontal="right"/>
      <protection locked="0"/>
    </xf>
    <xf numFmtId="3" fontId="58" fillId="0" borderId="172" xfId="4" applyNumberFormat="1" applyFont="1" applyFill="1" applyBorder="1" applyAlignment="1" applyProtection="1">
      <alignment horizontal="right"/>
      <protection locked="0"/>
    </xf>
    <xf numFmtId="3" fontId="58" fillId="0" borderId="170" xfId="4" applyNumberFormat="1" applyFont="1" applyFill="1" applyBorder="1" applyAlignment="1" applyProtection="1">
      <alignment horizontal="right"/>
      <protection locked="0"/>
    </xf>
    <xf numFmtId="0" fontId="44" fillId="10" borderId="20" xfId="4" applyFont="1" applyFill="1" applyBorder="1" applyAlignment="1" applyProtection="1">
      <alignment horizontal="right" vertical="center" wrapText="1"/>
    </xf>
    <xf numFmtId="0" fontId="44" fillId="10" borderId="46" xfId="4" applyFont="1" applyFill="1" applyBorder="1" applyAlignment="1" applyProtection="1">
      <alignment horizontal="right" vertical="center" wrapText="1"/>
    </xf>
    <xf numFmtId="0" fontId="72" fillId="10" borderId="46" xfId="4" applyFont="1" applyFill="1" applyBorder="1" applyAlignment="1" applyProtection="1">
      <alignment horizontal="right" vertical="center" wrapText="1"/>
    </xf>
    <xf numFmtId="0" fontId="57" fillId="10" borderId="46" xfId="4" applyFont="1" applyFill="1" applyBorder="1" applyAlignment="1" applyProtection="1">
      <alignment horizontal="right" vertical="center" wrapText="1"/>
    </xf>
    <xf numFmtId="0" fontId="73" fillId="10" borderId="18" xfId="4" applyFont="1" applyFill="1" applyBorder="1" applyAlignment="1" applyProtection="1">
      <alignment horizontal="center" vertical="center" wrapText="1"/>
    </xf>
    <xf numFmtId="0" fontId="58" fillId="10" borderId="17" xfId="4" applyFont="1" applyFill="1" applyBorder="1" applyAlignment="1" applyProtection="1">
      <alignment horizontal="center" vertical="center" wrapText="1"/>
    </xf>
    <xf numFmtId="0" fontId="58" fillId="10" borderId="19" xfId="4" applyFont="1" applyFill="1" applyBorder="1" applyAlignment="1" applyProtection="1">
      <alignment horizontal="center" vertical="center" wrapText="1"/>
    </xf>
    <xf numFmtId="0" fontId="59" fillId="10" borderId="13" xfId="4" applyFont="1" applyFill="1" applyBorder="1" applyAlignment="1" applyProtection="1">
      <alignment horizontal="left"/>
    </xf>
    <xf numFmtId="0" fontId="63" fillId="11" borderId="13" xfId="0" applyFont="1" applyFill="1" applyBorder="1" applyProtection="1"/>
    <xf numFmtId="0" fontId="69" fillId="11" borderId="13" xfId="0" applyFont="1" applyFill="1" applyBorder="1" applyAlignment="1" applyProtection="1">
      <alignment vertical="top"/>
    </xf>
    <xf numFmtId="0" fontId="51" fillId="11" borderId="13" xfId="4" applyFont="1" applyFill="1" applyBorder="1" applyAlignment="1" applyProtection="1">
      <alignment horizontal="left" indent="1"/>
    </xf>
    <xf numFmtId="0" fontId="51" fillId="11" borderId="13" xfId="4" applyFont="1" applyFill="1" applyBorder="1" applyAlignment="1" applyProtection="1">
      <alignment horizontal="left" indent="2"/>
    </xf>
    <xf numFmtId="0" fontId="51" fillId="11" borderId="17" xfId="4" applyFont="1" applyFill="1" applyBorder="1" applyAlignment="1" applyProtection="1">
      <alignment horizontal="left" indent="1"/>
    </xf>
    <xf numFmtId="0" fontId="15" fillId="11" borderId="13" xfId="0" applyFont="1" applyFill="1" applyBorder="1" applyAlignment="1" applyProtection="1">
      <alignment horizontal="left" indent="2"/>
    </xf>
    <xf numFmtId="0" fontId="58" fillId="11" borderId="7" xfId="0" applyFont="1" applyFill="1" applyBorder="1" applyAlignment="1" applyProtection="1">
      <alignment horizontal="left" indent="2"/>
    </xf>
    <xf numFmtId="0" fontId="15" fillId="12" borderId="0" xfId="0" applyFont="1" applyFill="1" applyAlignment="1" applyProtection="1">
      <alignment horizontal="left"/>
    </xf>
    <xf numFmtId="0" fontId="15" fillId="0" borderId="177" xfId="4" applyFill="1" applyBorder="1" applyAlignment="1" applyProtection="1">
      <alignment vertical="center"/>
      <protection locked="0"/>
    </xf>
    <xf numFmtId="0" fontId="58" fillId="0" borderId="179" xfId="4" applyFont="1" applyFill="1" applyBorder="1" applyAlignment="1" applyProtection="1">
      <alignment vertical="center"/>
      <protection locked="0"/>
    </xf>
    <xf numFmtId="0" fontId="15" fillId="0" borderId="180" xfId="4" applyFill="1" applyBorder="1" applyProtection="1">
      <protection locked="0"/>
    </xf>
    <xf numFmtId="0" fontId="58" fillId="0" borderId="175" xfId="4" applyFont="1" applyFill="1" applyBorder="1" applyProtection="1">
      <protection locked="0"/>
    </xf>
    <xf numFmtId="0" fontId="15" fillId="0" borderId="181" xfId="4" applyFill="1" applyBorder="1" applyProtection="1">
      <protection locked="0"/>
    </xf>
    <xf numFmtId="0" fontId="58" fillId="0" borderId="171" xfId="4" applyFont="1" applyFill="1" applyBorder="1" applyProtection="1">
      <protection locked="0"/>
    </xf>
    <xf numFmtId="0" fontId="15" fillId="0" borderId="182" xfId="4" applyFill="1" applyBorder="1" applyProtection="1">
      <protection locked="0"/>
    </xf>
    <xf numFmtId="0" fontId="15" fillId="0" borderId="168" xfId="4" applyFill="1" applyBorder="1" applyProtection="1">
      <protection locked="0"/>
    </xf>
    <xf numFmtId="0" fontId="58" fillId="0" borderId="172" xfId="4" applyFont="1" applyFill="1" applyBorder="1" applyProtection="1">
      <protection locked="0"/>
    </xf>
    <xf numFmtId="3" fontId="15" fillId="10" borderId="78" xfId="0" applyNumberFormat="1" applyFont="1" applyFill="1" applyBorder="1" applyAlignment="1" applyProtection="1">
      <alignment vertical="center"/>
    </xf>
    <xf numFmtId="3" fontId="0" fillId="10" borderId="52" xfId="0" applyNumberFormat="1" applyFill="1" applyBorder="1" applyAlignment="1" applyProtection="1">
      <alignment vertical="center"/>
    </xf>
    <xf numFmtId="1" fontId="15" fillId="10" borderId="0" xfId="4" applyNumberFormat="1" applyFill="1" applyProtection="1"/>
    <xf numFmtId="0" fontId="44" fillId="0" borderId="178" xfId="4" applyFont="1" applyFill="1" applyBorder="1" applyAlignment="1" applyProtection="1">
      <alignment horizontal="right" vertical="center" wrapText="1"/>
      <protection locked="0"/>
    </xf>
    <xf numFmtId="0" fontId="57" fillId="0" borderId="183" xfId="4" applyFont="1" applyFill="1" applyBorder="1" applyAlignment="1" applyProtection="1">
      <alignment horizontal="right" vertical="center" wrapText="1"/>
      <protection locked="0"/>
    </xf>
    <xf numFmtId="0" fontId="57" fillId="0" borderId="178" xfId="4" applyFont="1" applyFill="1" applyBorder="1" applyAlignment="1" applyProtection="1">
      <alignment horizontal="right" vertical="center" wrapText="1"/>
      <protection locked="0"/>
    </xf>
    <xf numFmtId="0" fontId="57" fillId="0" borderId="179" xfId="4" applyFont="1" applyFill="1" applyBorder="1" applyAlignment="1" applyProtection="1">
      <alignment horizontal="right" vertical="center" wrapText="1"/>
      <protection locked="0"/>
    </xf>
    <xf numFmtId="0" fontId="57" fillId="0" borderId="33" xfId="4" applyFont="1" applyFill="1" applyBorder="1" applyAlignment="1" applyProtection="1">
      <alignment horizontal="right" vertical="center" wrapText="1"/>
      <protection locked="0"/>
    </xf>
    <xf numFmtId="0" fontId="16" fillId="7" borderId="29" xfId="0" applyFont="1" applyFill="1" applyBorder="1" applyAlignment="1" applyProtection="1">
      <alignment horizontal="left" vertical="center"/>
    </xf>
    <xf numFmtId="0" fontId="16" fillId="0" borderId="80" xfId="0" applyFont="1" applyFill="1" applyBorder="1" applyAlignment="1" applyProtection="1">
      <alignment horizontal="center" vertical="center"/>
      <protection locked="0"/>
    </xf>
    <xf numFmtId="0" fontId="0" fillId="7" borderId="0" xfId="0" applyFill="1" applyAlignment="1" applyProtection="1">
      <alignment vertical="center"/>
    </xf>
    <xf numFmtId="0" fontId="30" fillId="7" borderId="8" xfId="0" applyFont="1" applyFill="1" applyBorder="1" applyAlignment="1" applyProtection="1">
      <alignment wrapText="1"/>
    </xf>
    <xf numFmtId="0" fontId="15" fillId="0" borderId="8" xfId="0" applyFont="1" applyFill="1" applyBorder="1" applyProtection="1"/>
    <xf numFmtId="0" fontId="16" fillId="0" borderId="0" xfId="0" applyFont="1" applyFill="1" applyBorder="1" applyProtection="1"/>
    <xf numFmtId="0" fontId="16" fillId="16" borderId="80" xfId="0" applyFont="1" applyFill="1" applyBorder="1" applyAlignment="1" applyProtection="1">
      <alignment horizontal="center"/>
      <protection locked="0"/>
    </xf>
    <xf numFmtId="0" fontId="0" fillId="16" borderId="83" xfId="0" applyFill="1" applyBorder="1" applyProtection="1">
      <protection locked="0"/>
    </xf>
    <xf numFmtId="0" fontId="0" fillId="16" borderId="54" xfId="0" applyFill="1" applyBorder="1" applyProtection="1">
      <protection locked="0"/>
    </xf>
    <xf numFmtId="0" fontId="0" fillId="16" borderId="87" xfId="0" applyFill="1" applyBorder="1" applyProtection="1">
      <protection locked="0"/>
    </xf>
    <xf numFmtId="0" fontId="0" fillId="16" borderId="54" xfId="0" applyFill="1" applyBorder="1" applyAlignment="1" applyProtection="1">
      <alignment vertical="center"/>
      <protection locked="0"/>
    </xf>
    <xf numFmtId="0" fontId="0" fillId="16" borderId="109" xfId="0" applyFill="1" applyBorder="1" applyAlignment="1" applyProtection="1">
      <alignment vertical="center"/>
      <protection locked="0"/>
    </xf>
    <xf numFmtId="0" fontId="0" fillId="16" borderId="136" xfId="0" applyFill="1" applyBorder="1" applyProtection="1">
      <protection locked="0"/>
    </xf>
    <xf numFmtId="3" fontId="62" fillId="0" borderId="43" xfId="4" applyNumberFormat="1" applyFont="1" applyFill="1" applyBorder="1" applyAlignment="1" applyProtection="1">
      <alignment horizontal="right" vertical="center"/>
      <protection locked="0"/>
    </xf>
    <xf numFmtId="3" fontId="62" fillId="0" borderId="162" xfId="4" applyNumberFormat="1" applyFont="1" applyFill="1" applyBorder="1" applyAlignment="1" applyProtection="1">
      <alignment horizontal="right" vertical="center"/>
      <protection locked="0"/>
    </xf>
    <xf numFmtId="3" fontId="62" fillId="0" borderId="184" xfId="4" applyNumberFormat="1" applyFont="1" applyFill="1" applyBorder="1" applyAlignment="1" applyProtection="1">
      <alignment horizontal="right" vertical="center"/>
      <protection locked="0"/>
    </xf>
    <xf numFmtId="3" fontId="62" fillId="0" borderId="47" xfId="4" applyNumberFormat="1" applyFont="1" applyFill="1" applyBorder="1" applyAlignment="1" applyProtection="1">
      <alignment horizontal="right" vertical="center"/>
      <protection locked="0"/>
    </xf>
    <xf numFmtId="3" fontId="62" fillId="0" borderId="185" xfId="4" applyNumberFormat="1" applyFont="1" applyFill="1" applyBorder="1" applyAlignment="1" applyProtection="1">
      <alignment horizontal="right" vertical="center"/>
      <protection locked="0"/>
    </xf>
    <xf numFmtId="3" fontId="58" fillId="0" borderId="43" xfId="4" applyNumberFormat="1" applyFont="1" applyFill="1" applyBorder="1" applyAlignment="1" applyProtection="1">
      <alignment horizontal="right" vertical="center"/>
      <protection locked="0"/>
    </xf>
    <xf numFmtId="3" fontId="58" fillId="0" borderId="162" xfId="4" applyNumberFormat="1" applyFont="1" applyFill="1" applyBorder="1" applyAlignment="1" applyProtection="1">
      <alignment horizontal="right" vertical="center"/>
      <protection locked="0"/>
    </xf>
    <xf numFmtId="3" fontId="58" fillId="0" borderId="185" xfId="4" applyNumberFormat="1" applyFont="1" applyFill="1" applyBorder="1" applyAlignment="1" applyProtection="1">
      <alignment horizontal="right" vertical="center"/>
      <protection locked="0"/>
    </xf>
    <xf numFmtId="3" fontId="58" fillId="0" borderId="184" xfId="4" applyNumberFormat="1" applyFont="1" applyFill="1" applyBorder="1" applyAlignment="1" applyProtection="1">
      <alignment horizontal="right" vertical="center"/>
      <protection locked="0"/>
    </xf>
    <xf numFmtId="3" fontId="58" fillId="0" borderId="47" xfId="4" applyNumberFormat="1" applyFont="1" applyFill="1" applyBorder="1" applyAlignment="1" applyProtection="1">
      <alignment horizontal="right" vertical="center"/>
      <protection locked="0"/>
    </xf>
    <xf numFmtId="0" fontId="16" fillId="9" borderId="28" xfId="0" applyFont="1" applyFill="1" applyBorder="1" applyAlignment="1" applyProtection="1">
      <alignment horizontal="left" vertical="center" wrapText="1"/>
    </xf>
    <xf numFmtId="0" fontId="62" fillId="10" borderId="17" xfId="4" applyFont="1" applyFill="1" applyBorder="1" applyAlignment="1" applyProtection="1">
      <alignment horizontal="left" indent="3"/>
    </xf>
    <xf numFmtId="0" fontId="74" fillId="10" borderId="0" xfId="0" applyFont="1" applyFill="1" applyProtection="1"/>
    <xf numFmtId="0" fontId="16" fillId="10" borderId="20" xfId="0" applyFont="1" applyFill="1" applyBorder="1" applyAlignment="1" applyProtection="1">
      <alignment horizontal="left" wrapText="1"/>
    </xf>
    <xf numFmtId="0" fontId="16" fillId="0" borderId="185" xfId="4" applyFont="1" applyFill="1" applyBorder="1" applyProtection="1">
      <protection locked="0"/>
    </xf>
    <xf numFmtId="0" fontId="16" fillId="0" borderId="48" xfId="4" applyFont="1" applyFill="1" applyBorder="1" applyProtection="1">
      <protection locked="0"/>
    </xf>
    <xf numFmtId="0" fontId="57" fillId="8" borderId="49" xfId="0" applyNumberFormat="1" applyFont="1" applyFill="1" applyBorder="1" applyAlignment="1" applyProtection="1">
      <alignment horizontal="left" vertical="center" wrapText="1"/>
    </xf>
    <xf numFmtId="0" fontId="16" fillId="9" borderId="29" xfId="0" applyFont="1" applyFill="1" applyBorder="1" applyAlignment="1" applyProtection="1">
      <alignment horizontal="left"/>
    </xf>
    <xf numFmtId="0" fontId="16" fillId="0" borderId="186" xfId="0" applyFont="1" applyBorder="1" applyAlignment="1" applyProtection="1">
      <alignment horizontal="right"/>
      <protection locked="0"/>
    </xf>
    <xf numFmtId="0" fontId="16" fillId="0" borderId="71" xfId="0" applyFont="1" applyBorder="1" applyAlignment="1" applyProtection="1">
      <alignment horizontal="right"/>
      <protection locked="0"/>
    </xf>
    <xf numFmtId="0" fontId="16" fillId="9" borderId="36" xfId="0" applyFont="1" applyFill="1" applyBorder="1" applyAlignment="1" applyProtection="1">
      <alignment horizontal="left"/>
    </xf>
    <xf numFmtId="0" fontId="16" fillId="9" borderId="1" xfId="0" applyFont="1" applyFill="1" applyBorder="1" applyAlignment="1" applyProtection="1">
      <alignment horizontal="left" vertical="center"/>
    </xf>
    <xf numFmtId="0" fontId="0" fillId="0" borderId="187" xfId="0" applyBorder="1" applyAlignment="1" applyProtection="1">
      <alignment vertical="center"/>
      <protection locked="0"/>
    </xf>
    <xf numFmtId="0" fontId="62" fillId="0" borderId="188" xfId="0" applyFont="1" applyBorder="1" applyAlignment="1" applyProtection="1">
      <alignment vertical="center"/>
      <protection locked="0"/>
    </xf>
    <xf numFmtId="0" fontId="0" fillId="5" borderId="1" xfId="0" applyFill="1" applyBorder="1" applyProtection="1"/>
    <xf numFmtId="3" fontId="0" fillId="0" borderId="52" xfId="0" applyNumberFormat="1" applyFill="1" applyBorder="1" applyAlignment="1" applyProtection="1">
      <alignment horizontal="right" vertical="center"/>
      <protection locked="0"/>
    </xf>
    <xf numFmtId="3" fontId="0" fillId="0" borderId="56" xfId="0" applyNumberFormat="1" applyFill="1" applyBorder="1" applyAlignment="1" applyProtection="1">
      <alignment horizontal="right" vertical="center"/>
      <protection locked="0"/>
    </xf>
    <xf numFmtId="3" fontId="0" fillId="0" borderId="190" xfId="0" applyNumberFormat="1" applyFill="1" applyBorder="1" applyAlignment="1" applyProtection="1">
      <alignment horizontal="right" vertical="center"/>
      <protection locked="0"/>
    </xf>
    <xf numFmtId="3" fontId="0" fillId="0" borderId="191" xfId="0" applyNumberFormat="1" applyFill="1" applyBorder="1" applyAlignment="1" applyProtection="1">
      <alignment horizontal="right" vertical="center"/>
      <protection locked="0"/>
    </xf>
    <xf numFmtId="3" fontId="53" fillId="0" borderId="192" xfId="0" applyNumberFormat="1" applyFont="1" applyFill="1" applyBorder="1" applyAlignment="1" applyProtection="1">
      <alignment horizontal="right" vertical="center"/>
      <protection locked="0"/>
    </xf>
    <xf numFmtId="3" fontId="0" fillId="0" borderId="193" xfId="0" applyNumberFormat="1" applyFill="1" applyBorder="1" applyAlignment="1" applyProtection="1">
      <alignment horizontal="right" vertical="center"/>
      <protection locked="0"/>
    </xf>
    <xf numFmtId="3" fontId="0" fillId="0" borderId="194" xfId="0" applyNumberFormat="1" applyFill="1" applyBorder="1" applyAlignment="1" applyProtection="1">
      <alignment horizontal="right" vertical="center"/>
      <protection locked="0"/>
    </xf>
    <xf numFmtId="3" fontId="53" fillId="0" borderId="195" xfId="0" applyNumberFormat="1" applyFont="1" applyFill="1" applyBorder="1" applyAlignment="1" applyProtection="1">
      <alignment horizontal="right" vertical="center"/>
      <protection locked="0"/>
    </xf>
    <xf numFmtId="3" fontId="0" fillId="0" borderId="196" xfId="0" applyNumberFormat="1" applyFill="1" applyBorder="1" applyAlignment="1" applyProtection="1">
      <alignment horizontal="right" vertical="center"/>
      <protection locked="0"/>
    </xf>
    <xf numFmtId="3" fontId="15" fillId="0" borderId="53" xfId="0" applyNumberFormat="1" applyFont="1" applyFill="1" applyBorder="1" applyAlignment="1" applyProtection="1">
      <alignment horizontal="right" vertical="center"/>
      <protection locked="0"/>
    </xf>
    <xf numFmtId="3" fontId="16" fillId="0" borderId="57" xfId="0" applyNumberFormat="1" applyFont="1" applyFill="1" applyBorder="1" applyAlignment="1" applyProtection="1">
      <alignment horizontal="right" vertical="center"/>
      <protection locked="0"/>
    </xf>
    <xf numFmtId="3" fontId="52" fillId="0" borderId="60" xfId="0" applyNumberFormat="1" applyFont="1" applyFill="1" applyBorder="1" applyAlignment="1" applyProtection="1">
      <alignment horizontal="right" vertical="center"/>
      <protection locked="0"/>
    </xf>
    <xf numFmtId="3" fontId="16" fillId="0" borderId="197" xfId="0" applyNumberFormat="1" applyFont="1" applyFill="1" applyBorder="1" applyAlignment="1" applyProtection="1">
      <alignment horizontal="right" vertical="center"/>
      <protection locked="0"/>
    </xf>
    <xf numFmtId="3" fontId="0" fillId="0" borderId="123" xfId="0" applyNumberFormat="1" applyFill="1" applyBorder="1" applyAlignment="1" applyProtection="1">
      <alignment horizontal="right" vertical="center"/>
      <protection locked="0"/>
    </xf>
    <xf numFmtId="3" fontId="0" fillId="0" borderId="125" xfId="0" applyNumberFormat="1" applyFill="1" applyBorder="1" applyAlignment="1" applyProtection="1">
      <alignment horizontal="right" vertical="center"/>
      <protection locked="0"/>
    </xf>
    <xf numFmtId="3" fontId="0" fillId="0" borderId="14" xfId="0" applyNumberFormat="1" applyFill="1" applyBorder="1" applyAlignment="1" applyProtection="1">
      <alignment horizontal="right" vertical="center"/>
      <protection locked="0"/>
    </xf>
    <xf numFmtId="0" fontId="20" fillId="5" borderId="2" xfId="0" applyFont="1" applyFill="1" applyBorder="1" applyAlignment="1" applyProtection="1">
      <alignment horizontal="centerContinuous" vertical="center"/>
    </xf>
    <xf numFmtId="3" fontId="53" fillId="0" borderId="45" xfId="0" applyNumberFormat="1" applyFont="1" applyFill="1" applyBorder="1" applyAlignment="1" applyProtection="1">
      <alignment horizontal="right" vertical="center"/>
      <protection locked="0"/>
    </xf>
    <xf numFmtId="0" fontId="15" fillId="5" borderId="2" xfId="0" applyFont="1" applyFill="1" applyBorder="1" applyAlignment="1" applyProtection="1">
      <alignment horizontal="centerContinuous" vertical="center"/>
    </xf>
    <xf numFmtId="0" fontId="15" fillId="5" borderId="1" xfId="0" applyFont="1" applyFill="1" applyBorder="1" applyAlignment="1" applyProtection="1">
      <alignment horizontal="centerContinuous" vertical="center" wrapText="1"/>
    </xf>
    <xf numFmtId="0" fontId="19" fillId="5" borderId="3" xfId="0" applyFont="1" applyFill="1" applyBorder="1" applyAlignment="1" applyProtection="1">
      <alignment horizontal="centerContinuous" vertical="center"/>
    </xf>
    <xf numFmtId="0" fontId="19" fillId="5" borderId="7" xfId="0" applyFont="1" applyFill="1" applyBorder="1" applyAlignment="1" applyProtection="1">
      <alignment horizontal="centerContinuous" vertical="center"/>
    </xf>
    <xf numFmtId="0" fontId="0" fillId="5" borderId="8" xfId="0" applyFill="1" applyBorder="1" applyAlignment="1" applyProtection="1">
      <alignment horizontal="centerContinuous" vertical="center"/>
    </xf>
    <xf numFmtId="3" fontId="4" fillId="0" borderId="53" xfId="0" applyNumberFormat="1" applyFont="1" applyFill="1" applyBorder="1" applyAlignment="1" applyProtection="1">
      <alignment vertical="center"/>
      <protection locked="0"/>
    </xf>
    <xf numFmtId="3" fontId="13" fillId="0" borderId="153" xfId="0" applyNumberFormat="1" applyFont="1" applyFill="1" applyBorder="1" applyAlignment="1" applyProtection="1">
      <alignment vertical="center"/>
      <protection locked="0"/>
    </xf>
    <xf numFmtId="3" fontId="4" fillId="0" borderId="123" xfId="0" applyNumberFormat="1" applyFont="1" applyFill="1" applyBorder="1" applyAlignment="1" applyProtection="1">
      <alignment vertical="center"/>
      <protection locked="0"/>
    </xf>
    <xf numFmtId="3" fontId="13" fillId="0" borderId="146" xfId="0" applyNumberFormat="1" applyFont="1" applyFill="1" applyBorder="1" applyAlignment="1" applyProtection="1">
      <alignment vertical="center"/>
      <protection locked="0"/>
    </xf>
    <xf numFmtId="0" fontId="21" fillId="5" borderId="23" xfId="0" applyFont="1" applyFill="1" applyBorder="1" applyAlignment="1" applyProtection="1">
      <alignment horizontal="centerContinuous" vertical="center"/>
    </xf>
    <xf numFmtId="3" fontId="0" fillId="0" borderId="131" xfId="0" applyNumberFormat="1" applyFill="1" applyBorder="1" applyAlignment="1" applyProtection="1">
      <alignment horizontal="right" vertical="center"/>
      <protection locked="0"/>
    </xf>
    <xf numFmtId="3" fontId="13" fillId="0" borderId="2" xfId="0" applyNumberFormat="1" applyFont="1" applyFill="1" applyBorder="1" applyAlignment="1" applyProtection="1">
      <alignment vertical="center"/>
      <protection locked="0"/>
    </xf>
    <xf numFmtId="0" fontId="21" fillId="5" borderId="198" xfId="0" applyFont="1" applyFill="1" applyBorder="1" applyAlignment="1" applyProtection="1">
      <alignment vertical="center" wrapText="1"/>
    </xf>
    <xf numFmtId="3" fontId="4" fillId="0" borderId="62" xfId="0" applyNumberFormat="1" applyFont="1" applyFill="1" applyBorder="1" applyAlignment="1" applyProtection="1">
      <alignment vertical="center"/>
      <protection locked="0"/>
    </xf>
    <xf numFmtId="3" fontId="16" fillId="0" borderId="40" xfId="4" applyNumberFormat="1" applyFont="1" applyFill="1" applyBorder="1" applyAlignment="1" applyProtection="1">
      <alignment horizontal="right" vertical="center"/>
      <protection locked="0"/>
    </xf>
    <xf numFmtId="3" fontId="16" fillId="0" borderId="62" xfId="4" applyNumberFormat="1" applyFont="1" applyFill="1" applyBorder="1" applyAlignment="1" applyProtection="1">
      <alignment horizontal="right" vertical="center"/>
      <protection locked="0"/>
    </xf>
    <xf numFmtId="3" fontId="0" fillId="0" borderId="113" xfId="0" applyNumberFormat="1" applyFill="1" applyBorder="1" applyAlignment="1" applyProtection="1">
      <alignment horizontal="right" vertical="center"/>
      <protection locked="0"/>
    </xf>
    <xf numFmtId="3" fontId="0" fillId="0" borderId="199" xfId="0" applyNumberFormat="1" applyFill="1" applyBorder="1" applyAlignment="1" applyProtection="1">
      <alignment horizontal="right" vertical="center"/>
      <protection locked="0"/>
    </xf>
    <xf numFmtId="3" fontId="16" fillId="0" borderId="159" xfId="4" applyNumberFormat="1" applyFont="1" applyFill="1" applyBorder="1" applyAlignment="1" applyProtection="1">
      <alignment horizontal="right" vertical="center"/>
      <protection locked="0"/>
    </xf>
    <xf numFmtId="3" fontId="16" fillId="0" borderId="128" xfId="4" applyNumberFormat="1" applyFont="1" applyFill="1" applyBorder="1" applyAlignment="1" applyProtection="1">
      <alignment horizontal="right" vertical="center"/>
      <protection locked="0"/>
    </xf>
    <xf numFmtId="3" fontId="4" fillId="0" borderId="56" xfId="0" applyNumberFormat="1" applyFont="1" applyFill="1" applyBorder="1" applyAlignment="1" applyProtection="1">
      <alignment vertical="center"/>
      <protection locked="0"/>
    </xf>
    <xf numFmtId="3" fontId="4" fillId="0" borderId="64" xfId="0" applyNumberFormat="1" applyFont="1" applyFill="1" applyBorder="1" applyAlignment="1" applyProtection="1">
      <alignment vertical="center"/>
      <protection locked="0"/>
    </xf>
    <xf numFmtId="3" fontId="4" fillId="0" borderId="11" xfId="0" applyNumberFormat="1" applyFont="1" applyFill="1" applyBorder="1" applyAlignment="1" applyProtection="1">
      <alignment vertical="center"/>
      <protection locked="0"/>
    </xf>
    <xf numFmtId="3" fontId="4" fillId="0" borderId="197" xfId="0" applyNumberFormat="1" applyFont="1" applyFill="1" applyBorder="1" applyAlignment="1" applyProtection="1">
      <alignment vertical="center"/>
      <protection locked="0"/>
    </xf>
    <xf numFmtId="3" fontId="4" fillId="0" borderId="125" xfId="0" applyNumberFormat="1" applyFont="1" applyFill="1" applyBorder="1" applyAlignment="1" applyProtection="1">
      <alignment vertical="center"/>
      <protection locked="0"/>
    </xf>
    <xf numFmtId="3" fontId="4" fillId="0" borderId="200" xfId="0" applyNumberFormat="1" applyFont="1" applyFill="1" applyBorder="1" applyAlignment="1" applyProtection="1">
      <alignment vertical="center"/>
      <protection locked="0"/>
    </xf>
    <xf numFmtId="3" fontId="4" fillId="0" borderId="127" xfId="0" applyNumberFormat="1" applyFont="1" applyFill="1" applyBorder="1" applyAlignment="1" applyProtection="1">
      <alignment vertical="center"/>
      <protection locked="0"/>
    </xf>
    <xf numFmtId="3" fontId="4" fillId="0" borderId="74" xfId="0" applyNumberFormat="1" applyFont="1" applyFill="1" applyBorder="1" applyAlignment="1" applyProtection="1">
      <alignment vertical="center"/>
      <protection locked="0"/>
    </xf>
    <xf numFmtId="3" fontId="0" fillId="0" borderId="195" xfId="0" applyNumberFormat="1" applyFill="1" applyBorder="1" applyAlignment="1" applyProtection="1">
      <alignment horizontal="right" vertical="center"/>
      <protection locked="0"/>
    </xf>
    <xf numFmtId="3" fontId="4" fillId="0" borderId="129" xfId="0" applyNumberFormat="1" applyFont="1" applyFill="1" applyBorder="1" applyAlignment="1" applyProtection="1">
      <alignment vertical="center"/>
      <protection locked="0"/>
    </xf>
    <xf numFmtId="3" fontId="4" fillId="0" borderId="201" xfId="0" applyNumberFormat="1" applyFont="1" applyFill="1" applyBorder="1" applyAlignment="1" applyProtection="1">
      <alignment vertical="center"/>
      <protection locked="0"/>
    </xf>
    <xf numFmtId="3" fontId="4" fillId="0" borderId="196" xfId="0" applyNumberFormat="1" applyFont="1" applyFill="1" applyBorder="1" applyAlignment="1" applyProtection="1">
      <alignment vertical="center"/>
      <protection locked="0"/>
    </xf>
    <xf numFmtId="3" fontId="4" fillId="0" borderId="147" xfId="0" applyNumberFormat="1" applyFont="1" applyFill="1" applyBorder="1" applyAlignment="1" applyProtection="1">
      <alignment vertical="center"/>
      <protection locked="0"/>
    </xf>
    <xf numFmtId="3" fontId="4" fillId="0" borderId="124" xfId="0" applyNumberFormat="1" applyFont="1" applyFill="1" applyBorder="1" applyAlignment="1" applyProtection="1">
      <alignment vertical="center"/>
      <protection locked="0"/>
    </xf>
    <xf numFmtId="3" fontId="65" fillId="0" borderId="133" xfId="0" applyNumberFormat="1" applyFont="1" applyFill="1" applyBorder="1" applyAlignment="1" applyProtection="1">
      <alignment vertical="center"/>
      <protection locked="0"/>
    </xf>
    <xf numFmtId="3" fontId="4" fillId="0" borderId="146" xfId="0" applyNumberFormat="1" applyFont="1" applyFill="1" applyBorder="1" applyAlignment="1" applyProtection="1">
      <alignment vertical="center"/>
      <protection locked="0"/>
    </xf>
    <xf numFmtId="3" fontId="65" fillId="0" borderId="134" xfId="0" applyNumberFormat="1" applyFont="1" applyFill="1" applyBorder="1" applyAlignment="1" applyProtection="1">
      <alignment vertical="center"/>
      <protection locked="0"/>
    </xf>
    <xf numFmtId="3" fontId="16" fillId="0" borderId="193" xfId="0" applyNumberFormat="1" applyFont="1" applyFill="1" applyBorder="1" applyAlignment="1" applyProtection="1">
      <alignment horizontal="right" vertical="center"/>
      <protection locked="0"/>
    </xf>
    <xf numFmtId="3" fontId="16" fillId="0" borderId="196" xfId="4" applyNumberFormat="1" applyFont="1" applyFill="1" applyBorder="1" applyAlignment="1" applyProtection="1">
      <alignment horizontal="right" vertical="center"/>
      <protection locked="0"/>
    </xf>
    <xf numFmtId="3" fontId="0" fillId="0" borderId="64" xfId="0" applyNumberFormat="1" applyFill="1" applyBorder="1" applyAlignment="1" applyProtection="1">
      <alignment horizontal="right" vertical="center"/>
      <protection locked="0"/>
    </xf>
    <xf numFmtId="3" fontId="0" fillId="0" borderId="202" xfId="0" applyNumberFormat="1" applyFill="1" applyBorder="1" applyAlignment="1" applyProtection="1">
      <alignment horizontal="right" vertical="center"/>
      <protection locked="0"/>
    </xf>
    <xf numFmtId="3" fontId="0" fillId="0" borderId="203" xfId="0" applyNumberFormat="1" applyFill="1" applyBorder="1" applyAlignment="1" applyProtection="1">
      <alignment horizontal="right" vertical="center"/>
      <protection locked="0"/>
    </xf>
    <xf numFmtId="3" fontId="51" fillId="0" borderId="30" xfId="0" applyNumberFormat="1" applyFont="1" applyFill="1" applyBorder="1" applyAlignment="1" applyProtection="1">
      <alignment horizontal="right" vertical="center"/>
    </xf>
    <xf numFmtId="3" fontId="51" fillId="0" borderId="203" xfId="0" applyNumberFormat="1" applyFont="1" applyFill="1" applyBorder="1" applyAlignment="1" applyProtection="1">
      <alignment horizontal="right" vertical="center"/>
    </xf>
    <xf numFmtId="3" fontId="51" fillId="0" borderId="191" xfId="0" applyNumberFormat="1" applyFont="1" applyFill="1" applyBorder="1" applyAlignment="1" applyProtection="1">
      <alignment horizontal="right" vertical="center"/>
      <protection locked="0"/>
    </xf>
    <xf numFmtId="3" fontId="51" fillId="0" borderId="199" xfId="0" applyNumberFormat="1" applyFont="1" applyFill="1" applyBorder="1" applyAlignment="1" applyProtection="1">
      <alignment horizontal="right" vertical="center"/>
      <protection locked="0"/>
    </xf>
    <xf numFmtId="3" fontId="0" fillId="0" borderId="204" xfId="0" applyNumberFormat="1" applyFill="1" applyBorder="1" applyAlignment="1" applyProtection="1">
      <alignment horizontal="right" vertical="center"/>
      <protection locked="0"/>
    </xf>
    <xf numFmtId="3" fontId="58" fillId="0" borderId="199" xfId="0" applyNumberFormat="1" applyFont="1" applyFill="1" applyBorder="1" applyAlignment="1" applyProtection="1">
      <alignment horizontal="right" vertical="center"/>
      <protection locked="0"/>
    </xf>
    <xf numFmtId="3" fontId="51" fillId="0" borderId="205" xfId="0" applyNumberFormat="1" applyFont="1" applyFill="1" applyBorder="1" applyAlignment="1" applyProtection="1">
      <alignment horizontal="right" vertical="center"/>
    </xf>
    <xf numFmtId="3" fontId="51" fillId="0" borderId="128" xfId="0" applyNumberFormat="1" applyFont="1" applyFill="1" applyBorder="1" applyAlignment="1" applyProtection="1">
      <alignment horizontal="right" vertical="center"/>
    </xf>
    <xf numFmtId="3" fontId="51" fillId="0" borderId="129" xfId="0" applyNumberFormat="1" applyFont="1" applyFill="1" applyBorder="1" applyAlignment="1" applyProtection="1">
      <alignment horizontal="right" vertical="center"/>
      <protection locked="0"/>
    </xf>
    <xf numFmtId="3" fontId="51" fillId="0" borderId="131" xfId="0" applyNumberFormat="1" applyFont="1" applyFill="1" applyBorder="1" applyAlignment="1" applyProtection="1">
      <alignment horizontal="right" vertical="center"/>
      <protection locked="0"/>
    </xf>
    <xf numFmtId="3" fontId="0" fillId="0" borderId="201" xfId="0" applyNumberFormat="1" applyFill="1" applyBorder="1" applyAlignment="1" applyProtection="1">
      <alignment horizontal="right" vertical="center"/>
      <protection locked="0"/>
    </xf>
    <xf numFmtId="3" fontId="58" fillId="0" borderId="131" xfId="0" applyNumberFormat="1" applyFont="1" applyFill="1" applyBorder="1" applyAlignment="1" applyProtection="1">
      <alignment horizontal="right" vertical="center"/>
      <protection locked="0"/>
    </xf>
    <xf numFmtId="3" fontId="21" fillId="0" borderId="40" xfId="0" applyNumberFormat="1" applyFont="1" applyFill="1" applyBorder="1" applyAlignment="1" applyProtection="1">
      <alignment vertical="center"/>
      <protection locked="0"/>
    </xf>
    <xf numFmtId="3" fontId="4" fillId="0" borderId="113" xfId="0" applyNumberFormat="1" applyFont="1" applyFill="1" applyBorder="1" applyAlignment="1" applyProtection="1">
      <alignment vertical="center"/>
      <protection locked="0"/>
    </xf>
    <xf numFmtId="3" fontId="4" fillId="0" borderId="14" xfId="0" applyNumberFormat="1" applyFont="1" applyFill="1" applyBorder="1" applyAlignment="1" applyProtection="1">
      <alignment vertical="center"/>
      <protection locked="0"/>
    </xf>
    <xf numFmtId="3" fontId="21" fillId="0" borderId="82" xfId="0" applyNumberFormat="1" applyFont="1" applyFill="1" applyBorder="1" applyAlignment="1" applyProtection="1">
      <alignment vertical="center"/>
      <protection locked="0"/>
    </xf>
    <xf numFmtId="3" fontId="4" fillId="0" borderId="96" xfId="0" applyNumberFormat="1" applyFont="1" applyFill="1" applyBorder="1" applyAlignment="1" applyProtection="1">
      <alignment vertical="center"/>
      <protection locked="0"/>
    </xf>
    <xf numFmtId="3" fontId="4" fillId="0" borderId="206" xfId="0" applyNumberFormat="1" applyFont="1" applyFill="1" applyBorder="1" applyAlignment="1" applyProtection="1">
      <alignment vertical="center"/>
      <protection locked="0"/>
    </xf>
    <xf numFmtId="0" fontId="21" fillId="7" borderId="23" xfId="0" applyFont="1" applyFill="1" applyBorder="1" applyAlignment="1" applyProtection="1">
      <alignment horizontal="centerContinuous" vertical="center"/>
    </xf>
    <xf numFmtId="3" fontId="21" fillId="0" borderId="147" xfId="0" applyNumberFormat="1" applyFont="1" applyFill="1" applyBorder="1" applyAlignment="1" applyProtection="1">
      <alignment vertical="center"/>
      <protection locked="0"/>
    </xf>
    <xf numFmtId="3" fontId="4" fillId="0" borderId="130" xfId="0" applyNumberFormat="1" applyFont="1" applyFill="1" applyBorder="1" applyAlignment="1" applyProtection="1">
      <alignment vertical="center"/>
      <protection locked="0"/>
    </xf>
    <xf numFmtId="3" fontId="4" fillId="0" borderId="207" xfId="0" applyNumberFormat="1" applyFont="1" applyFill="1" applyBorder="1" applyAlignment="1" applyProtection="1">
      <alignment vertical="center"/>
      <protection locked="0"/>
    </xf>
    <xf numFmtId="0" fontId="21" fillId="7" borderId="198" xfId="0" applyFont="1" applyFill="1" applyBorder="1" applyAlignment="1" applyProtection="1">
      <alignment vertical="center" wrapText="1"/>
    </xf>
    <xf numFmtId="0" fontId="21" fillId="7" borderId="25" xfId="0" applyFont="1" applyFill="1" applyBorder="1" applyAlignment="1" applyProtection="1">
      <alignment vertical="center" wrapText="1"/>
    </xf>
    <xf numFmtId="3" fontId="0" fillId="0" borderId="53" xfId="0" applyNumberFormat="1" applyFill="1" applyBorder="1" applyProtection="1">
      <protection locked="0"/>
    </xf>
    <xf numFmtId="3" fontId="0" fillId="0" borderId="91" xfId="0" applyNumberFormat="1" applyFill="1" applyBorder="1" applyProtection="1">
      <protection locked="0"/>
    </xf>
    <xf numFmtId="3" fontId="0" fillId="0" borderId="57" xfId="0" applyNumberFormat="1" applyFill="1" applyBorder="1" applyProtection="1">
      <protection locked="0"/>
    </xf>
    <xf numFmtId="3" fontId="58" fillId="0" borderId="60" xfId="0" applyNumberFormat="1" applyFont="1" applyFill="1" applyBorder="1" applyProtection="1">
      <protection locked="0"/>
    </xf>
    <xf numFmtId="3" fontId="0" fillId="0" borderId="197" xfId="0" applyNumberFormat="1" applyFill="1" applyBorder="1" applyProtection="1">
      <protection locked="0"/>
    </xf>
    <xf numFmtId="3" fontId="0" fillId="0" borderId="123" xfId="0" applyNumberFormat="1" applyFill="1" applyBorder="1" applyProtection="1">
      <protection locked="0"/>
    </xf>
    <xf numFmtId="3" fontId="0" fillId="0" borderId="124" xfId="0" applyNumberFormat="1" applyFill="1" applyBorder="1" applyProtection="1">
      <protection locked="0"/>
    </xf>
    <xf numFmtId="3" fontId="0" fillId="0" borderId="125" xfId="0" applyNumberFormat="1" applyFill="1" applyBorder="1" applyProtection="1">
      <protection locked="0"/>
    </xf>
    <xf numFmtId="3" fontId="0" fillId="0" borderId="127" xfId="0" applyNumberFormat="1" applyFill="1" applyBorder="1" applyProtection="1">
      <protection locked="0"/>
    </xf>
    <xf numFmtId="0" fontId="0" fillId="7" borderId="0" xfId="0" applyFill="1" applyBorder="1" applyProtection="1"/>
    <xf numFmtId="3" fontId="0" fillId="0" borderId="203" xfId="0" applyNumberFormat="1" applyFill="1" applyBorder="1" applyProtection="1">
      <protection locked="0"/>
    </xf>
    <xf numFmtId="3" fontId="0" fillId="0" borderId="191" xfId="0" applyNumberFormat="1" applyFill="1" applyBorder="1" applyProtection="1">
      <protection locked="0"/>
    </xf>
    <xf numFmtId="3" fontId="58" fillId="0" borderId="192" xfId="0" applyNumberFormat="1" applyFont="1" applyFill="1" applyBorder="1" applyProtection="1">
      <protection locked="0"/>
    </xf>
    <xf numFmtId="3" fontId="0" fillId="0" borderId="193" xfId="0" applyNumberFormat="1" applyFill="1" applyBorder="1" applyProtection="1">
      <protection locked="0"/>
    </xf>
    <xf numFmtId="3" fontId="0" fillId="0" borderId="194" xfId="0" applyNumberFormat="1" applyFill="1" applyBorder="1" applyProtection="1">
      <protection locked="0"/>
    </xf>
    <xf numFmtId="3" fontId="0" fillId="0" borderId="128" xfId="0" applyNumberFormat="1" applyFill="1" applyBorder="1" applyProtection="1">
      <protection locked="0"/>
    </xf>
    <xf numFmtId="3" fontId="0" fillId="0" borderId="129" xfId="0" applyNumberFormat="1" applyFill="1" applyBorder="1" applyProtection="1">
      <protection locked="0"/>
    </xf>
    <xf numFmtId="3" fontId="58" fillId="0" borderId="195" xfId="0" applyNumberFormat="1" applyFont="1" applyFill="1" applyBorder="1" applyProtection="1">
      <protection locked="0"/>
    </xf>
    <xf numFmtId="3" fontId="0" fillId="0" borderId="196" xfId="0" applyNumberFormat="1" applyFill="1" applyBorder="1" applyProtection="1">
      <protection locked="0"/>
    </xf>
    <xf numFmtId="0" fontId="16" fillId="0" borderId="40" xfId="0" applyFont="1" applyFill="1" applyBorder="1" applyAlignment="1" applyProtection="1">
      <alignment horizontal="center" vertical="center" wrapText="1"/>
      <protection locked="0"/>
    </xf>
    <xf numFmtId="0" fontId="0" fillId="0" borderId="62" xfId="0" applyFill="1" applyBorder="1" applyProtection="1">
      <protection locked="0"/>
    </xf>
    <xf numFmtId="0" fontId="0" fillId="0" borderId="113" xfId="0" applyFill="1" applyBorder="1" applyProtection="1">
      <protection locked="0"/>
    </xf>
    <xf numFmtId="0" fontId="0" fillId="0" borderId="56" xfId="0" applyFill="1" applyBorder="1" applyAlignment="1" applyProtection="1">
      <alignment vertical="center"/>
      <protection locked="0"/>
    </xf>
    <xf numFmtId="0" fontId="0" fillId="0" borderId="154" xfId="0" applyFill="1" applyBorder="1" applyAlignment="1" applyProtection="1">
      <alignment vertical="center"/>
      <protection locked="0"/>
    </xf>
    <xf numFmtId="0" fontId="16" fillId="0" borderId="40" xfId="0" applyFont="1" applyFill="1" applyBorder="1" applyAlignment="1" applyProtection="1">
      <alignment horizontal="center" vertical="center"/>
      <protection locked="0"/>
    </xf>
    <xf numFmtId="0" fontId="16" fillId="16" borderId="40" xfId="0" applyFont="1" applyFill="1" applyBorder="1" applyAlignment="1" applyProtection="1">
      <alignment horizontal="center"/>
      <protection locked="0"/>
    </xf>
    <xf numFmtId="0" fontId="0" fillId="16" borderId="62" xfId="0" applyFill="1" applyBorder="1" applyProtection="1">
      <protection locked="0"/>
    </xf>
    <xf numFmtId="0" fontId="0" fillId="16" borderId="56" xfId="0" applyFill="1" applyBorder="1" applyProtection="1">
      <protection locked="0"/>
    </xf>
    <xf numFmtId="0" fontId="0" fillId="16" borderId="113" xfId="0" applyFill="1" applyBorder="1" applyProtection="1">
      <protection locked="0"/>
    </xf>
    <xf numFmtId="0" fontId="0" fillId="16" borderId="56" xfId="0" applyFill="1" applyBorder="1" applyAlignment="1" applyProtection="1">
      <alignment vertical="center"/>
      <protection locked="0"/>
    </xf>
    <xf numFmtId="0" fontId="0" fillId="16" borderId="154" xfId="0" applyFill="1" applyBorder="1" applyAlignment="1" applyProtection="1">
      <alignment vertical="center"/>
      <protection locked="0"/>
    </xf>
    <xf numFmtId="0" fontId="0" fillId="16" borderId="140" xfId="0" applyFill="1" applyBorder="1" applyProtection="1">
      <protection locked="0"/>
    </xf>
    <xf numFmtId="0" fontId="16" fillId="0" borderId="81" xfId="0" applyFont="1" applyFill="1" applyBorder="1" applyAlignment="1" applyProtection="1">
      <alignment horizontal="center" vertical="center"/>
      <protection locked="0"/>
    </xf>
    <xf numFmtId="0" fontId="0" fillId="0" borderId="84" xfId="0" applyFill="1" applyBorder="1" applyProtection="1">
      <protection locked="0"/>
    </xf>
    <xf numFmtId="0" fontId="0" fillId="0" borderId="55" xfId="0" applyFill="1" applyBorder="1" applyProtection="1">
      <protection locked="0"/>
    </xf>
    <xf numFmtId="0" fontId="0" fillId="0" borderId="88" xfId="0" applyFill="1" applyBorder="1" applyProtection="1">
      <protection locked="0"/>
    </xf>
    <xf numFmtId="0" fontId="0" fillId="0" borderId="55" xfId="0" applyFill="1" applyBorder="1" applyAlignment="1" applyProtection="1">
      <alignment vertical="center"/>
      <protection locked="0"/>
    </xf>
    <xf numFmtId="0" fontId="0" fillId="0" borderId="211" xfId="0" applyFill="1" applyBorder="1" applyAlignment="1" applyProtection="1">
      <alignment vertical="center"/>
      <protection locked="0"/>
    </xf>
    <xf numFmtId="0" fontId="0" fillId="0" borderId="155" xfId="0" applyFill="1" applyBorder="1" applyProtection="1">
      <protection locked="0"/>
    </xf>
    <xf numFmtId="0" fontId="16" fillId="0" borderId="212" xfId="0" applyFont="1" applyFill="1" applyBorder="1" applyAlignment="1" applyProtection="1">
      <alignment horizontal="center" vertical="center"/>
      <protection locked="0"/>
    </xf>
    <xf numFmtId="0" fontId="0" fillId="0" borderId="213" xfId="0" applyFill="1" applyBorder="1" applyProtection="1">
      <protection locked="0"/>
    </xf>
    <xf numFmtId="0" fontId="0" fillId="0" borderId="214" xfId="0" applyFill="1" applyBorder="1" applyProtection="1">
      <protection locked="0"/>
    </xf>
    <xf numFmtId="0" fontId="0" fillId="0" borderId="215" xfId="0" applyFill="1" applyBorder="1" applyProtection="1">
      <protection locked="0"/>
    </xf>
    <xf numFmtId="0" fontId="0" fillId="0" borderId="214" xfId="0" applyFill="1" applyBorder="1" applyAlignment="1" applyProtection="1">
      <alignment vertical="center"/>
      <protection locked="0"/>
    </xf>
    <xf numFmtId="0" fontId="0" fillId="0" borderId="216" xfId="0" applyFill="1" applyBorder="1" applyAlignment="1" applyProtection="1">
      <alignment vertical="center"/>
      <protection locked="0"/>
    </xf>
    <xf numFmtId="0" fontId="0" fillId="0" borderId="217" xfId="0" applyFill="1" applyBorder="1" applyProtection="1">
      <protection locked="0"/>
    </xf>
    <xf numFmtId="0" fontId="16" fillId="16" borderId="81" xfId="0" applyFont="1" applyFill="1" applyBorder="1" applyAlignment="1" applyProtection="1">
      <alignment horizontal="center"/>
      <protection locked="0"/>
    </xf>
    <xf numFmtId="0" fontId="0" fillId="16" borderId="84" xfId="0" applyFill="1" applyBorder="1" applyProtection="1">
      <protection locked="0"/>
    </xf>
    <xf numFmtId="0" fontId="0" fillId="16" borderId="55" xfId="0" applyFill="1" applyBorder="1" applyProtection="1">
      <protection locked="0"/>
    </xf>
    <xf numFmtId="0" fontId="0" fillId="16" borderId="88" xfId="0" applyFill="1" applyBorder="1" applyProtection="1">
      <protection locked="0"/>
    </xf>
    <xf numFmtId="0" fontId="0" fillId="16" borderId="55" xfId="0" applyFill="1" applyBorder="1" applyAlignment="1" applyProtection="1">
      <alignment vertical="center"/>
      <protection locked="0"/>
    </xf>
    <xf numFmtId="0" fontId="0" fillId="16" borderId="211" xfId="0" applyFill="1" applyBorder="1" applyAlignment="1" applyProtection="1">
      <alignment vertical="center"/>
      <protection locked="0"/>
    </xf>
    <xf numFmtId="0" fontId="0" fillId="16" borderId="155" xfId="0" applyFill="1" applyBorder="1" applyProtection="1">
      <protection locked="0"/>
    </xf>
    <xf numFmtId="0" fontId="16" fillId="16" borderId="218" xfId="0" applyFont="1" applyFill="1" applyBorder="1" applyAlignment="1" applyProtection="1">
      <alignment horizontal="center"/>
      <protection locked="0"/>
    </xf>
    <xf numFmtId="0" fontId="0" fillId="16" borderId="219" xfId="0" applyFill="1" applyBorder="1" applyProtection="1">
      <protection locked="0"/>
    </xf>
    <xf numFmtId="0" fontId="0" fillId="16" borderId="220" xfId="0" applyFill="1" applyBorder="1" applyProtection="1">
      <protection locked="0"/>
    </xf>
    <xf numFmtId="0" fontId="0" fillId="16" borderId="221" xfId="0" applyFill="1" applyBorder="1" applyProtection="1">
      <protection locked="0"/>
    </xf>
    <xf numFmtId="0" fontId="0" fillId="16" borderId="220" xfId="0" applyFill="1" applyBorder="1" applyAlignment="1" applyProtection="1">
      <alignment vertical="center"/>
      <protection locked="0"/>
    </xf>
    <xf numFmtId="0" fontId="0" fillId="16" borderId="222" xfId="0" applyFill="1" applyBorder="1" applyAlignment="1" applyProtection="1">
      <alignment vertical="center"/>
      <protection locked="0"/>
    </xf>
    <xf numFmtId="0" fontId="0" fillId="16" borderId="223" xfId="0" applyFill="1" applyBorder="1" applyProtection="1">
      <protection locked="0"/>
    </xf>
    <xf numFmtId="0" fontId="16" fillId="0" borderId="224" xfId="4" applyFont="1" applyFill="1" applyBorder="1" applyProtection="1">
      <protection locked="0"/>
    </xf>
    <xf numFmtId="0" fontId="16" fillId="0" borderId="44" xfId="4" applyFont="1" applyFill="1" applyBorder="1" applyProtection="1">
      <protection locked="0"/>
    </xf>
    <xf numFmtId="3" fontId="16" fillId="0" borderId="0" xfId="0" applyNumberFormat="1" applyFont="1" applyFill="1" applyBorder="1" applyAlignment="1" applyProtection="1">
      <alignment horizontal="right" vertical="center"/>
      <protection locked="0"/>
    </xf>
    <xf numFmtId="3" fontId="15" fillId="0" borderId="202" xfId="0" applyNumberFormat="1" applyFont="1" applyFill="1" applyBorder="1" applyAlignment="1" applyProtection="1">
      <alignment horizontal="right" vertical="center"/>
      <protection locked="0"/>
    </xf>
    <xf numFmtId="3" fontId="15" fillId="0" borderId="48" xfId="0" applyNumberFormat="1" applyFont="1" applyFill="1" applyBorder="1" applyAlignment="1" applyProtection="1">
      <alignment horizontal="right" vertical="center"/>
      <protection locked="0"/>
    </xf>
    <xf numFmtId="3" fontId="15" fillId="0" borderId="203" xfId="0" applyNumberFormat="1" applyFont="1" applyFill="1" applyBorder="1" applyAlignment="1" applyProtection="1">
      <alignment horizontal="right" vertical="center"/>
      <protection locked="0"/>
    </xf>
    <xf numFmtId="3" fontId="16" fillId="0" borderId="203" xfId="0" applyNumberFormat="1" applyFont="1" applyFill="1" applyBorder="1" applyAlignment="1" applyProtection="1">
      <alignment horizontal="right" vertical="center"/>
      <protection locked="0"/>
    </xf>
    <xf numFmtId="3" fontId="15" fillId="0" borderId="191" xfId="0" applyNumberFormat="1" applyFont="1" applyFill="1" applyBorder="1" applyAlignment="1" applyProtection="1">
      <alignment horizontal="right" vertical="center"/>
      <protection locked="0"/>
    </xf>
    <xf numFmtId="3" fontId="15" fillId="0" borderId="204" xfId="0" applyNumberFormat="1" applyFont="1" applyFill="1" applyBorder="1" applyAlignment="1" applyProtection="1">
      <alignment horizontal="right" vertical="center"/>
      <protection locked="0"/>
    </xf>
    <xf numFmtId="3" fontId="53" fillId="0" borderId="225" xfId="0" applyNumberFormat="1" applyFont="1" applyFill="1" applyBorder="1" applyAlignment="1" applyProtection="1">
      <alignment horizontal="right" vertical="center"/>
      <protection locked="0"/>
    </xf>
    <xf numFmtId="3" fontId="16" fillId="0" borderId="202" xfId="0" applyNumberFormat="1" applyFont="1" applyFill="1" applyBorder="1" applyAlignment="1" applyProtection="1">
      <alignment horizontal="right" vertical="center"/>
      <protection locked="0"/>
    </xf>
    <xf numFmtId="3" fontId="16" fillId="0" borderId="203" xfId="0" applyNumberFormat="1" applyFont="1" applyFill="1" applyBorder="1" applyAlignment="1" applyProtection="1">
      <alignment horizontal="left" vertical="center" indent="2"/>
      <protection locked="0"/>
    </xf>
    <xf numFmtId="3" fontId="52" fillId="0" borderId="202" xfId="0" applyNumberFormat="1" applyFont="1" applyFill="1" applyBorder="1" applyAlignment="1" applyProtection="1">
      <alignment horizontal="right" vertical="center"/>
      <protection locked="0"/>
    </xf>
    <xf numFmtId="3" fontId="52" fillId="0" borderId="203" xfId="0" applyNumberFormat="1" applyFont="1" applyFill="1" applyBorder="1" applyAlignment="1" applyProtection="1">
      <alignment horizontal="left" vertical="center" indent="2"/>
      <protection locked="0"/>
    </xf>
    <xf numFmtId="3" fontId="52" fillId="0" borderId="203" xfId="0" applyNumberFormat="1" applyFont="1" applyFill="1" applyBorder="1" applyAlignment="1" applyProtection="1">
      <alignment horizontal="right" vertical="center"/>
      <protection locked="0"/>
    </xf>
    <xf numFmtId="3" fontId="53" fillId="0" borderId="203" xfId="0" applyNumberFormat="1" applyFont="1" applyFill="1" applyBorder="1" applyAlignment="1" applyProtection="1">
      <alignment horizontal="right" vertical="center"/>
      <protection locked="0"/>
    </xf>
    <xf numFmtId="3" fontId="53" fillId="0" borderId="191" xfId="0" applyNumberFormat="1" applyFont="1" applyFill="1" applyBorder="1" applyAlignment="1" applyProtection="1">
      <alignment horizontal="right" vertical="center"/>
      <protection locked="0"/>
    </xf>
    <xf numFmtId="3" fontId="53" fillId="0" borderId="204" xfId="0" applyNumberFormat="1" applyFont="1" applyFill="1" applyBorder="1" applyAlignment="1" applyProtection="1">
      <alignment horizontal="right" vertical="center"/>
      <protection locked="0"/>
    </xf>
    <xf numFmtId="3" fontId="53" fillId="0" borderId="198" xfId="0" applyNumberFormat="1" applyFont="1" applyFill="1" applyBorder="1" applyAlignment="1" applyProtection="1">
      <alignment horizontal="right" vertical="center"/>
      <protection locked="0"/>
    </xf>
    <xf numFmtId="3" fontId="15" fillId="0" borderId="159" xfId="0" applyNumberFormat="1" applyFont="1" applyFill="1" applyBorder="1" applyAlignment="1" applyProtection="1">
      <alignment horizontal="right" vertical="center"/>
      <protection locked="0"/>
    </xf>
    <xf numFmtId="0" fontId="16" fillId="0" borderId="226" xfId="4" applyFont="1" applyFill="1" applyBorder="1" applyProtection="1">
      <protection locked="0"/>
    </xf>
    <xf numFmtId="3" fontId="15" fillId="0" borderId="128" xfId="0" applyNumberFormat="1" applyFont="1" applyFill="1" applyBorder="1" applyAlignment="1" applyProtection="1">
      <alignment horizontal="right" vertical="center"/>
      <protection locked="0"/>
    </xf>
    <xf numFmtId="3" fontId="16" fillId="0" borderId="128" xfId="0" applyNumberFormat="1" applyFont="1" applyFill="1" applyBorder="1" applyAlignment="1" applyProtection="1">
      <alignment horizontal="right" vertical="center"/>
      <protection locked="0"/>
    </xf>
    <xf numFmtId="3" fontId="15" fillId="0" borderId="129" xfId="0" applyNumberFormat="1" applyFont="1" applyFill="1" applyBorder="1" applyAlignment="1" applyProtection="1">
      <alignment horizontal="right" vertical="center"/>
      <protection locked="0"/>
    </xf>
    <xf numFmtId="3" fontId="15" fillId="0" borderId="201" xfId="0" applyNumberFormat="1" applyFont="1" applyFill="1" applyBorder="1" applyAlignment="1" applyProtection="1">
      <alignment horizontal="right" vertical="center"/>
      <protection locked="0"/>
    </xf>
    <xf numFmtId="3" fontId="53" fillId="0" borderId="134" xfId="0" applyNumberFormat="1" applyFont="1" applyFill="1" applyBorder="1" applyAlignment="1" applyProtection="1">
      <alignment horizontal="right" vertical="center"/>
      <protection locked="0"/>
    </xf>
    <xf numFmtId="3" fontId="16" fillId="0" borderId="159" xfId="0" applyNumberFormat="1" applyFont="1" applyFill="1" applyBorder="1" applyAlignment="1" applyProtection="1">
      <alignment horizontal="right" vertical="center"/>
      <protection locked="0"/>
    </xf>
    <xf numFmtId="3" fontId="16" fillId="0" borderId="128" xfId="0" applyNumberFormat="1" applyFont="1" applyFill="1" applyBorder="1" applyAlignment="1" applyProtection="1">
      <alignment horizontal="left" vertical="center" indent="2"/>
      <protection locked="0"/>
    </xf>
    <xf numFmtId="3" fontId="52" fillId="0" borderId="159" xfId="0" applyNumberFormat="1" applyFont="1" applyFill="1" applyBorder="1" applyAlignment="1" applyProtection="1">
      <alignment horizontal="right" vertical="center"/>
      <protection locked="0"/>
    </xf>
    <xf numFmtId="3" fontId="52" fillId="0" borderId="128" xfId="0" applyNumberFormat="1" applyFont="1" applyFill="1" applyBorder="1" applyAlignment="1" applyProtection="1">
      <alignment horizontal="left" vertical="center" indent="2"/>
      <protection locked="0"/>
    </xf>
    <xf numFmtId="3" fontId="52" fillId="0" borderId="128" xfId="0" applyNumberFormat="1" applyFont="1" applyFill="1" applyBorder="1" applyAlignment="1" applyProtection="1">
      <alignment horizontal="right" vertical="center"/>
      <protection locked="0"/>
    </xf>
    <xf numFmtId="3" fontId="53" fillId="0" borderId="128" xfId="0" applyNumberFormat="1" applyFont="1" applyFill="1" applyBorder="1" applyAlignment="1" applyProtection="1">
      <alignment horizontal="right" vertical="center"/>
      <protection locked="0"/>
    </xf>
    <xf numFmtId="3" fontId="53" fillId="0" borderId="129" xfId="0" applyNumberFormat="1" applyFont="1" applyFill="1" applyBorder="1" applyAlignment="1" applyProtection="1">
      <alignment horizontal="right" vertical="center"/>
      <protection locked="0"/>
    </xf>
    <xf numFmtId="3" fontId="53" fillId="0" borderId="201" xfId="0" applyNumberFormat="1" applyFont="1" applyFill="1" applyBorder="1" applyAlignment="1" applyProtection="1">
      <alignment horizontal="right" vertical="center"/>
      <protection locked="0"/>
    </xf>
    <xf numFmtId="3" fontId="53" fillId="0" borderId="160" xfId="0" applyNumberFormat="1" applyFont="1" applyFill="1" applyBorder="1" applyAlignment="1" applyProtection="1">
      <alignment horizontal="right" vertical="center"/>
      <protection locked="0"/>
    </xf>
    <xf numFmtId="3" fontId="15" fillId="0" borderId="226" xfId="0" applyNumberFormat="1" applyFont="1" applyFill="1" applyBorder="1" applyAlignment="1" applyProtection="1">
      <alignment horizontal="right" vertical="center"/>
      <protection locked="0"/>
    </xf>
    <xf numFmtId="3" fontId="15" fillId="0" borderId="37" xfId="0" applyNumberFormat="1" applyFont="1" applyFill="1" applyBorder="1" applyAlignment="1" applyProtection="1">
      <alignment horizontal="right" vertical="center"/>
      <protection locked="0"/>
    </xf>
    <xf numFmtId="3" fontId="15" fillId="0" borderId="85" xfId="0" applyNumberFormat="1" applyFont="1" applyFill="1" applyBorder="1" applyAlignment="1" applyProtection="1">
      <alignment horizontal="right" vertical="center"/>
      <protection locked="0"/>
    </xf>
    <xf numFmtId="3" fontId="16" fillId="0" borderId="85" xfId="0" applyNumberFormat="1" applyFont="1" applyFill="1" applyBorder="1" applyAlignment="1" applyProtection="1">
      <alignment horizontal="right" vertical="center"/>
      <protection locked="0"/>
    </xf>
    <xf numFmtId="3" fontId="15" fillId="0" borderId="86" xfId="0" applyNumberFormat="1" applyFont="1" applyFill="1" applyBorder="1" applyAlignment="1" applyProtection="1">
      <alignment horizontal="right" vertical="center"/>
      <protection locked="0"/>
    </xf>
    <xf numFmtId="3" fontId="15" fillId="0" borderId="94" xfId="0" applyNumberFormat="1" applyFont="1" applyFill="1" applyBorder="1" applyAlignment="1" applyProtection="1">
      <alignment horizontal="right" vertical="center"/>
      <protection locked="0"/>
    </xf>
    <xf numFmtId="3" fontId="53" fillId="0" borderId="227" xfId="0" applyNumberFormat="1" applyFont="1" applyFill="1" applyBorder="1" applyAlignment="1" applyProtection="1">
      <alignment horizontal="right" vertical="center"/>
      <protection locked="0"/>
    </xf>
    <xf numFmtId="3" fontId="16" fillId="0" borderId="37" xfId="0" applyNumberFormat="1" applyFont="1" applyFill="1" applyBorder="1" applyAlignment="1" applyProtection="1">
      <alignment horizontal="right" vertical="center"/>
      <protection locked="0"/>
    </xf>
    <xf numFmtId="3" fontId="16" fillId="0" borderId="85" xfId="0" applyNumberFormat="1" applyFont="1" applyFill="1" applyBorder="1" applyAlignment="1" applyProtection="1">
      <alignment horizontal="left" vertical="center" indent="2"/>
      <protection locked="0"/>
    </xf>
    <xf numFmtId="3" fontId="52" fillId="0" borderId="37" xfId="0" applyNumberFormat="1" applyFont="1" applyFill="1" applyBorder="1" applyAlignment="1" applyProtection="1">
      <alignment horizontal="right" vertical="center"/>
      <protection locked="0"/>
    </xf>
    <xf numFmtId="3" fontId="52" fillId="0" borderId="85" xfId="0" applyNumberFormat="1" applyFont="1" applyFill="1" applyBorder="1" applyAlignment="1" applyProtection="1">
      <alignment horizontal="left" vertical="center" indent="2"/>
      <protection locked="0"/>
    </xf>
    <xf numFmtId="3" fontId="52" fillId="0" borderId="85" xfId="0" applyNumberFormat="1" applyFont="1" applyFill="1" applyBorder="1" applyAlignment="1" applyProtection="1">
      <alignment horizontal="right" vertical="center"/>
      <protection locked="0"/>
    </xf>
    <xf numFmtId="3" fontId="53" fillId="0" borderId="85" xfId="0" applyNumberFormat="1" applyFont="1" applyFill="1" applyBorder="1" applyAlignment="1" applyProtection="1">
      <alignment horizontal="right" vertical="center"/>
      <protection locked="0"/>
    </xf>
    <xf numFmtId="3" fontId="53" fillId="0" borderId="86" xfId="0" applyNumberFormat="1" applyFont="1" applyFill="1" applyBorder="1" applyAlignment="1" applyProtection="1">
      <alignment horizontal="right" vertical="center"/>
      <protection locked="0"/>
    </xf>
    <xf numFmtId="3" fontId="53" fillId="0" borderId="94" xfId="0" applyNumberFormat="1" applyFont="1" applyFill="1" applyBorder="1" applyAlignment="1" applyProtection="1">
      <alignment horizontal="right" vertical="center"/>
      <protection locked="0"/>
    </xf>
    <xf numFmtId="3" fontId="53" fillId="0" borderId="23" xfId="0" applyNumberFormat="1" applyFont="1" applyFill="1" applyBorder="1" applyAlignment="1" applyProtection="1">
      <alignment horizontal="right" vertical="center"/>
      <protection locked="0"/>
    </xf>
    <xf numFmtId="3" fontId="53" fillId="0" borderId="18" xfId="0" applyNumberFormat="1" applyFont="1" applyFill="1" applyBorder="1" applyAlignment="1" applyProtection="1">
      <alignment horizontal="right" vertical="center"/>
      <protection locked="0"/>
    </xf>
    <xf numFmtId="3" fontId="15" fillId="0" borderId="80" xfId="0" applyNumberFormat="1" applyFont="1" applyFill="1" applyBorder="1" applyAlignment="1" applyProtection="1">
      <alignment horizontal="right" vertical="center"/>
      <protection locked="0"/>
    </xf>
    <xf numFmtId="3" fontId="15" fillId="0" borderId="83" xfId="0" applyNumberFormat="1" applyFont="1" applyFill="1" applyBorder="1" applyAlignment="1" applyProtection="1">
      <alignment horizontal="right" vertical="center"/>
      <protection locked="0"/>
    </xf>
    <xf numFmtId="3" fontId="16" fillId="0" borderId="83" xfId="0" applyNumberFormat="1" applyFont="1" applyFill="1" applyBorder="1" applyAlignment="1" applyProtection="1">
      <alignment horizontal="right" vertical="center"/>
      <protection locked="0"/>
    </xf>
    <xf numFmtId="3" fontId="15" fillId="0" borderId="54" xfId="0" applyNumberFormat="1" applyFont="1" applyFill="1" applyBorder="1" applyAlignment="1" applyProtection="1">
      <alignment horizontal="right" vertical="center"/>
      <protection locked="0"/>
    </xf>
    <xf numFmtId="3" fontId="15" fillId="0" borderId="92" xfId="0" applyNumberFormat="1" applyFont="1" applyFill="1" applyBorder="1" applyAlignment="1" applyProtection="1">
      <alignment horizontal="right" vertical="center"/>
      <protection locked="0"/>
    </xf>
    <xf numFmtId="3" fontId="16" fillId="0" borderId="80" xfId="0" applyNumberFormat="1" applyFont="1" applyFill="1" applyBorder="1" applyAlignment="1" applyProtection="1">
      <alignment horizontal="right" vertical="center"/>
      <protection locked="0"/>
    </xf>
    <xf numFmtId="3" fontId="16" fillId="0" borderId="83" xfId="0" applyNumberFormat="1" applyFont="1" applyFill="1" applyBorder="1" applyAlignment="1" applyProtection="1">
      <alignment horizontal="left" vertical="center" indent="2"/>
      <protection locked="0"/>
    </xf>
    <xf numFmtId="3" fontId="52" fillId="0" borderId="80" xfId="0" applyNumberFormat="1" applyFont="1" applyFill="1" applyBorder="1" applyAlignment="1" applyProtection="1">
      <alignment horizontal="right" vertical="center"/>
      <protection locked="0"/>
    </xf>
    <xf numFmtId="3" fontId="52" fillId="0" borderId="83" xfId="0" applyNumberFormat="1" applyFont="1" applyFill="1" applyBorder="1" applyAlignment="1" applyProtection="1">
      <alignment horizontal="left" vertical="center" indent="2"/>
      <protection locked="0"/>
    </xf>
    <xf numFmtId="3" fontId="52" fillId="0" borderId="83" xfId="0" applyNumberFormat="1" applyFont="1" applyFill="1" applyBorder="1" applyAlignment="1" applyProtection="1">
      <alignment horizontal="right" vertical="center"/>
      <protection locked="0"/>
    </xf>
    <xf numFmtId="3" fontId="53" fillId="0" borderId="83" xfId="0" applyNumberFormat="1" applyFont="1" applyFill="1" applyBorder="1" applyAlignment="1" applyProtection="1">
      <alignment horizontal="right" vertical="center"/>
      <protection locked="0"/>
    </xf>
    <xf numFmtId="3" fontId="53" fillId="0" borderId="54" xfId="0" applyNumberFormat="1" applyFont="1" applyFill="1" applyBorder="1" applyAlignment="1" applyProtection="1">
      <alignment horizontal="right" vertical="center"/>
      <protection locked="0"/>
    </xf>
    <xf numFmtId="3" fontId="53" fillId="0" borderId="92" xfId="0" applyNumberFormat="1" applyFont="1" applyFill="1" applyBorder="1" applyAlignment="1" applyProtection="1">
      <alignment horizontal="right" vertical="center"/>
      <protection locked="0"/>
    </xf>
    <xf numFmtId="3" fontId="15" fillId="0" borderId="229" xfId="0" applyNumberFormat="1" applyFont="1" applyFill="1" applyBorder="1" applyAlignment="1" applyProtection="1">
      <alignment horizontal="right" vertical="center"/>
      <protection locked="0"/>
    </xf>
    <xf numFmtId="3" fontId="15" fillId="0" borderId="230" xfId="0" applyNumberFormat="1" applyFont="1" applyFill="1" applyBorder="1" applyAlignment="1" applyProtection="1">
      <alignment horizontal="right" vertical="center"/>
      <protection locked="0"/>
    </xf>
    <xf numFmtId="3" fontId="15" fillId="0" borderId="231" xfId="0" applyNumberFormat="1" applyFont="1" applyFill="1" applyBorder="1" applyAlignment="1" applyProtection="1">
      <alignment horizontal="right" vertical="center"/>
      <protection locked="0"/>
    </xf>
    <xf numFmtId="3" fontId="16" fillId="0" borderId="231" xfId="0" applyNumberFormat="1" applyFont="1" applyFill="1" applyBorder="1" applyAlignment="1" applyProtection="1">
      <alignment horizontal="right" vertical="center"/>
      <protection locked="0"/>
    </xf>
    <xf numFmtId="3" fontId="15" fillId="0" borderId="232" xfId="0" applyNumberFormat="1" applyFont="1" applyFill="1" applyBorder="1" applyAlignment="1" applyProtection="1">
      <alignment horizontal="right" vertical="center"/>
      <protection locked="0"/>
    </xf>
    <xf numFmtId="3" fontId="15" fillId="0" borderId="233" xfId="0" applyNumberFormat="1" applyFont="1" applyFill="1" applyBorder="1" applyAlignment="1" applyProtection="1">
      <alignment horizontal="right" vertical="center"/>
      <protection locked="0"/>
    </xf>
    <xf numFmtId="3" fontId="53" fillId="0" borderId="234" xfId="0" applyNumberFormat="1" applyFont="1" applyFill="1" applyBorder="1" applyAlignment="1" applyProtection="1">
      <alignment horizontal="right" vertical="center"/>
      <protection locked="0"/>
    </xf>
    <xf numFmtId="3" fontId="16" fillId="0" borderId="229" xfId="0" applyNumberFormat="1" applyFont="1" applyFill="1" applyBorder="1" applyAlignment="1" applyProtection="1">
      <alignment horizontal="right" vertical="center"/>
      <protection locked="0"/>
    </xf>
    <xf numFmtId="3" fontId="16" fillId="0" borderId="231" xfId="0" applyNumberFormat="1" applyFont="1" applyFill="1" applyBorder="1" applyAlignment="1" applyProtection="1">
      <alignment horizontal="left" vertical="center" indent="2"/>
      <protection locked="0"/>
    </xf>
    <xf numFmtId="3" fontId="52" fillId="0" borderId="229" xfId="0" applyNumberFormat="1" applyFont="1" applyFill="1" applyBorder="1" applyAlignment="1" applyProtection="1">
      <alignment horizontal="right" vertical="center"/>
      <protection locked="0"/>
    </xf>
    <xf numFmtId="3" fontId="52" fillId="0" borderId="231" xfId="0" applyNumberFormat="1" applyFont="1" applyFill="1" applyBorder="1" applyAlignment="1" applyProtection="1">
      <alignment horizontal="left" vertical="center" indent="2"/>
      <protection locked="0"/>
    </xf>
    <xf numFmtId="3" fontId="52" fillId="0" borderId="231" xfId="0" applyNumberFormat="1" applyFont="1" applyFill="1" applyBorder="1" applyAlignment="1" applyProtection="1">
      <alignment horizontal="right" vertical="center"/>
      <protection locked="0"/>
    </xf>
    <xf numFmtId="3" fontId="53" fillId="0" borderId="231" xfId="0" applyNumberFormat="1" applyFont="1" applyFill="1" applyBorder="1" applyAlignment="1" applyProtection="1">
      <alignment horizontal="right" vertical="center"/>
      <protection locked="0"/>
    </xf>
    <xf numFmtId="3" fontId="53" fillId="0" borderId="232" xfId="0" applyNumberFormat="1" applyFont="1" applyFill="1" applyBorder="1" applyAlignment="1" applyProtection="1">
      <alignment horizontal="right" vertical="center"/>
      <protection locked="0"/>
    </xf>
    <xf numFmtId="3" fontId="53" fillId="0" borderId="233" xfId="0" applyNumberFormat="1" applyFont="1" applyFill="1" applyBorder="1" applyAlignment="1" applyProtection="1">
      <alignment horizontal="right" vertical="center"/>
      <protection locked="0"/>
    </xf>
    <xf numFmtId="3" fontId="53" fillId="0" borderId="235" xfId="0" applyNumberFormat="1" applyFont="1" applyFill="1" applyBorder="1" applyAlignment="1" applyProtection="1">
      <alignment horizontal="right" vertical="center"/>
      <protection locked="0"/>
    </xf>
    <xf numFmtId="3" fontId="53" fillId="0" borderId="236" xfId="0" applyNumberFormat="1" applyFont="1" applyFill="1" applyBorder="1" applyAlignment="1" applyProtection="1">
      <alignment horizontal="right" vertical="center"/>
      <protection locked="0"/>
    </xf>
    <xf numFmtId="0" fontId="16" fillId="8" borderId="13" xfId="0" applyFont="1" applyFill="1" applyBorder="1" applyAlignment="1" applyProtection="1">
      <alignment horizontal="left" vertical="center"/>
    </xf>
    <xf numFmtId="0" fontId="0" fillId="8" borderId="17" xfId="0" applyFill="1" applyBorder="1" applyAlignment="1" applyProtection="1">
      <alignment vertical="center"/>
    </xf>
    <xf numFmtId="3" fontId="16" fillId="0" borderId="148" xfId="0" applyNumberFormat="1" applyFont="1" applyFill="1" applyBorder="1" applyAlignment="1" applyProtection="1">
      <alignment horizontal="right" vertical="center"/>
      <protection locked="0"/>
    </xf>
    <xf numFmtId="3" fontId="16" fillId="0" borderId="120" xfId="0" applyNumberFormat="1" applyFont="1" applyFill="1" applyBorder="1" applyAlignment="1" applyProtection="1">
      <alignment horizontal="right" vertical="center"/>
      <protection locked="0"/>
    </xf>
    <xf numFmtId="3" fontId="16" fillId="0" borderId="113" xfId="0" applyNumberFormat="1" applyFont="1" applyFill="1" applyBorder="1" applyAlignment="1" applyProtection="1">
      <alignment horizontal="right" vertical="center"/>
      <protection locked="0"/>
    </xf>
    <xf numFmtId="3" fontId="16" fillId="0" borderId="199" xfId="0" applyNumberFormat="1" applyFont="1" applyFill="1" applyBorder="1" applyAlignment="1" applyProtection="1">
      <alignment horizontal="right" vertical="center"/>
      <protection locked="0"/>
    </xf>
    <xf numFmtId="3" fontId="16" fillId="0" borderId="131" xfId="0" applyNumberFormat="1" applyFont="1" applyFill="1" applyBorder="1" applyAlignment="1" applyProtection="1">
      <alignment horizontal="right" vertical="center"/>
      <protection locked="0"/>
    </xf>
    <xf numFmtId="3" fontId="16" fillId="0" borderId="87" xfId="0" applyNumberFormat="1" applyFont="1" applyFill="1" applyBorder="1" applyAlignment="1" applyProtection="1">
      <alignment horizontal="right" vertical="center"/>
      <protection locked="0"/>
    </xf>
    <xf numFmtId="3" fontId="16" fillId="0" borderId="89" xfId="0" applyNumberFormat="1" applyFont="1" applyFill="1" applyBorder="1" applyAlignment="1" applyProtection="1">
      <alignment horizontal="right" vertical="center"/>
      <protection locked="0"/>
    </xf>
    <xf numFmtId="3" fontId="16" fillId="0" borderId="237" xfId="0" applyNumberFormat="1" applyFont="1" applyFill="1" applyBorder="1" applyAlignment="1" applyProtection="1">
      <alignment horizontal="right" vertical="center"/>
      <protection locked="0"/>
    </xf>
    <xf numFmtId="3" fontId="16" fillId="0" borderId="70" xfId="0" applyNumberFormat="1" applyFont="1" applyFill="1" applyBorder="1" applyAlignment="1" applyProtection="1">
      <alignment horizontal="right" vertical="center"/>
      <protection locked="0"/>
    </xf>
    <xf numFmtId="3" fontId="16" fillId="0" borderId="192" xfId="0" applyNumberFormat="1" applyFont="1" applyFill="1" applyBorder="1" applyAlignment="1" applyProtection="1">
      <alignment horizontal="right" vertical="center"/>
      <protection locked="0"/>
    </xf>
    <xf numFmtId="3" fontId="16" fillId="0" borderId="195" xfId="0" applyNumberFormat="1" applyFont="1" applyFill="1" applyBorder="1" applyAlignment="1" applyProtection="1">
      <alignment horizontal="right" vertical="center"/>
      <protection locked="0"/>
    </xf>
    <xf numFmtId="3" fontId="16" fillId="0" borderId="58" xfId="0" applyNumberFormat="1" applyFont="1" applyFill="1" applyBorder="1" applyAlignment="1" applyProtection="1">
      <alignment horizontal="right" vertical="center"/>
      <protection locked="0"/>
    </xf>
    <xf numFmtId="3" fontId="16" fillId="0" borderId="23" xfId="0" applyNumberFormat="1" applyFont="1" applyFill="1" applyBorder="1" applyAlignment="1" applyProtection="1">
      <alignment horizontal="right" vertical="center"/>
      <protection locked="0"/>
    </xf>
    <xf numFmtId="3" fontId="16" fillId="0" borderId="235" xfId="0" applyNumberFormat="1" applyFont="1" applyFill="1" applyBorder="1" applyAlignment="1" applyProtection="1">
      <alignment horizontal="right" vertical="center"/>
      <protection locked="0"/>
    </xf>
    <xf numFmtId="3" fontId="16" fillId="0" borderId="4" xfId="0" applyNumberFormat="1" applyFont="1" applyFill="1" applyBorder="1" applyAlignment="1" applyProtection="1">
      <alignment horizontal="right" vertical="center"/>
      <protection locked="0"/>
    </xf>
    <xf numFmtId="3" fontId="16" fillId="0" borderId="238" xfId="0" applyNumberFormat="1" applyFont="1" applyFill="1" applyBorder="1" applyAlignment="1" applyProtection="1">
      <alignment horizontal="right" vertical="center"/>
      <protection locked="0"/>
    </xf>
    <xf numFmtId="3" fontId="16" fillId="0" borderId="5" xfId="0" applyNumberFormat="1" applyFont="1" applyFill="1" applyBorder="1" applyAlignment="1" applyProtection="1">
      <alignment horizontal="right" vertical="center"/>
      <protection locked="0"/>
    </xf>
    <xf numFmtId="3" fontId="16" fillId="0" borderId="189" xfId="0" applyNumberFormat="1" applyFont="1" applyFill="1" applyBorder="1" applyAlignment="1" applyProtection="1">
      <alignment horizontal="right" vertical="center"/>
      <protection locked="0"/>
    </xf>
    <xf numFmtId="3" fontId="16" fillId="0" borderId="208" xfId="0" applyNumberFormat="1" applyFont="1" applyFill="1" applyBorder="1" applyAlignment="1" applyProtection="1">
      <alignment horizontal="right" vertical="center"/>
      <protection locked="0"/>
    </xf>
    <xf numFmtId="3" fontId="16" fillId="0" borderId="210" xfId="0" applyNumberFormat="1" applyFont="1" applyFill="1" applyBorder="1" applyAlignment="1" applyProtection="1">
      <alignment horizontal="right" vertical="center"/>
      <protection locked="0"/>
    </xf>
    <xf numFmtId="3" fontId="16" fillId="0" borderId="26" xfId="0" applyNumberFormat="1" applyFont="1" applyFill="1" applyBorder="1" applyAlignment="1" applyProtection="1">
      <alignment horizontal="right" vertical="center"/>
      <protection locked="0"/>
    </xf>
    <xf numFmtId="3" fontId="16" fillId="0" borderId="228" xfId="0" applyNumberFormat="1" applyFont="1" applyFill="1" applyBorder="1" applyAlignment="1" applyProtection="1">
      <alignment horizontal="right" vertical="center"/>
      <protection locked="0"/>
    </xf>
    <xf numFmtId="0" fontId="15" fillId="0" borderId="82" xfId="4" applyFill="1" applyBorder="1" applyProtection="1">
      <protection locked="0"/>
    </xf>
    <xf numFmtId="0" fontId="15" fillId="0" borderId="239" xfId="4" applyFill="1" applyBorder="1" applyProtection="1">
      <protection locked="0"/>
    </xf>
    <xf numFmtId="0" fontId="20" fillId="0" borderId="91" xfId="4" applyFont="1" applyFill="1" applyBorder="1" applyProtection="1">
      <protection locked="0"/>
    </xf>
    <xf numFmtId="0" fontId="15" fillId="0" borderId="57" xfId="4" applyFill="1" applyBorder="1" applyProtection="1">
      <protection locked="0"/>
    </xf>
    <xf numFmtId="0" fontId="15" fillId="0" borderId="95" xfId="4" applyFill="1" applyBorder="1" applyProtection="1">
      <protection locked="0"/>
    </xf>
    <xf numFmtId="0" fontId="62" fillId="0" borderId="132" xfId="4" applyFont="1" applyFill="1" applyBorder="1" applyProtection="1">
      <protection locked="0"/>
    </xf>
    <xf numFmtId="0" fontId="15" fillId="0" borderId="132" xfId="4" applyFill="1" applyBorder="1" applyProtection="1">
      <protection locked="0"/>
    </xf>
    <xf numFmtId="0" fontId="20" fillId="0" borderId="60" xfId="4" applyFont="1" applyFill="1" applyBorder="1" applyProtection="1">
      <protection locked="0"/>
    </xf>
    <xf numFmtId="0" fontId="62" fillId="0" borderId="224" xfId="4" applyFont="1" applyFill="1" applyBorder="1" applyProtection="1">
      <protection locked="0"/>
    </xf>
    <xf numFmtId="0" fontId="16" fillId="0" borderId="239" xfId="4" applyFont="1" applyFill="1" applyBorder="1" applyProtection="1">
      <protection locked="0"/>
    </xf>
    <xf numFmtId="0" fontId="61" fillId="0" borderId="197" xfId="4" applyFont="1" applyFill="1" applyBorder="1" applyProtection="1">
      <protection locked="0"/>
    </xf>
    <xf numFmtId="0" fontId="15" fillId="6" borderId="0" xfId="4" applyFill="1" applyBorder="1" applyProtection="1">
      <protection locked="0"/>
    </xf>
    <xf numFmtId="0" fontId="15" fillId="0" borderId="147" xfId="4" applyFill="1" applyBorder="1" applyProtection="1">
      <protection locked="0"/>
    </xf>
    <xf numFmtId="0" fontId="15" fillId="0" borderId="186" xfId="4" applyFill="1" applyBorder="1" applyProtection="1">
      <protection locked="0"/>
    </xf>
    <xf numFmtId="0" fontId="20" fillId="0" borderId="124" xfId="4" applyFont="1" applyFill="1" applyBorder="1" applyProtection="1">
      <protection locked="0"/>
    </xf>
    <xf numFmtId="0" fontId="15" fillId="0" borderId="125" xfId="4" applyFill="1" applyBorder="1" applyProtection="1">
      <protection locked="0"/>
    </xf>
    <xf numFmtId="0" fontId="15" fillId="0" borderId="200" xfId="4" applyFill="1" applyBorder="1" applyProtection="1">
      <protection locked="0"/>
    </xf>
    <xf numFmtId="0" fontId="62" fillId="0" borderId="133" xfId="4" applyFont="1" applyFill="1" applyBorder="1" applyProtection="1">
      <protection locked="0"/>
    </xf>
    <xf numFmtId="0" fontId="15" fillId="0" borderId="133" xfId="4" applyFill="1" applyBorder="1" applyProtection="1">
      <protection locked="0"/>
    </xf>
    <xf numFmtId="0" fontId="20" fillId="0" borderId="126" xfId="4" applyFont="1" applyFill="1" applyBorder="1" applyProtection="1">
      <protection locked="0"/>
    </xf>
    <xf numFmtId="0" fontId="62" fillId="0" borderId="185" xfId="4" applyFont="1" applyFill="1" applyBorder="1" applyProtection="1">
      <protection locked="0"/>
    </xf>
    <xf numFmtId="0" fontId="16" fillId="0" borderId="186" xfId="4" applyFont="1" applyFill="1" applyBorder="1" applyProtection="1">
      <protection locked="0"/>
    </xf>
    <xf numFmtId="0" fontId="61" fillId="0" borderId="127" xfId="4" applyFont="1" applyFill="1" applyBorder="1" applyProtection="1">
      <protection locked="0"/>
    </xf>
    <xf numFmtId="0" fontId="15" fillId="0" borderId="240" xfId="4" applyNumberFormat="1" applyFill="1" applyBorder="1" applyProtection="1">
      <protection locked="0"/>
    </xf>
    <xf numFmtId="0" fontId="16" fillId="0" borderId="48" xfId="4" applyNumberFormat="1" applyFont="1" applyFill="1" applyBorder="1" applyProtection="1">
      <protection locked="0"/>
    </xf>
    <xf numFmtId="0" fontId="20" fillId="0" borderId="203" xfId="4" applyNumberFormat="1" applyFont="1" applyFill="1" applyBorder="1" applyProtection="1">
      <protection locked="0"/>
    </xf>
    <xf numFmtId="0" fontId="15" fillId="0" borderId="191" xfId="4" applyNumberFormat="1" applyFill="1" applyBorder="1" applyProtection="1">
      <protection locked="0"/>
    </xf>
    <xf numFmtId="0" fontId="15" fillId="0" borderId="204" xfId="4" applyNumberFormat="1" applyFill="1" applyBorder="1" applyProtection="1">
      <protection locked="0"/>
    </xf>
    <xf numFmtId="0" fontId="62" fillId="0" borderId="225" xfId="4" applyNumberFormat="1" applyFont="1" applyFill="1" applyBorder="1" applyProtection="1">
      <protection locked="0"/>
    </xf>
    <xf numFmtId="0" fontId="15" fillId="0" borderId="225" xfId="4" applyNumberFormat="1" applyFill="1" applyBorder="1" applyProtection="1">
      <protection locked="0"/>
    </xf>
    <xf numFmtId="0" fontId="20" fillId="0" borderId="192" xfId="4" applyNumberFormat="1" applyFont="1" applyFill="1" applyBorder="1" applyProtection="1">
      <protection locked="0"/>
    </xf>
    <xf numFmtId="0" fontId="62" fillId="0" borderId="48" xfId="4" applyNumberFormat="1" applyFont="1" applyFill="1" applyBorder="1" applyProtection="1">
      <protection locked="0"/>
    </xf>
    <xf numFmtId="0" fontId="16" fillId="0" borderId="240" xfId="4" applyNumberFormat="1" applyFont="1" applyFill="1" applyBorder="1" applyProtection="1">
      <protection locked="0"/>
    </xf>
    <xf numFmtId="0" fontId="61" fillId="0" borderId="193" xfId="4" applyNumberFormat="1" applyFont="1" applyFill="1" applyBorder="1" applyProtection="1">
      <protection locked="0"/>
    </xf>
    <xf numFmtId="0" fontId="15" fillId="0" borderId="159" xfId="4" applyFill="1" applyBorder="1" applyProtection="1">
      <protection locked="0"/>
    </xf>
    <xf numFmtId="0" fontId="15" fillId="0" borderId="209" xfId="4" applyFill="1" applyBorder="1" applyProtection="1">
      <protection locked="0"/>
    </xf>
    <xf numFmtId="0" fontId="20" fillId="0" borderId="128" xfId="4" applyFont="1" applyFill="1" applyBorder="1" applyProtection="1">
      <protection locked="0"/>
    </xf>
    <xf numFmtId="0" fontId="15" fillId="0" borderId="129" xfId="4" applyFill="1" applyBorder="1" applyProtection="1">
      <protection locked="0"/>
    </xf>
    <xf numFmtId="0" fontId="15" fillId="0" borderId="201" xfId="4" applyFill="1" applyBorder="1" applyProtection="1">
      <protection locked="0"/>
    </xf>
    <xf numFmtId="0" fontId="62" fillId="0" borderId="134" xfId="4" applyFont="1" applyFill="1" applyBorder="1" applyProtection="1">
      <protection locked="0"/>
    </xf>
    <xf numFmtId="0" fontId="15" fillId="0" borderId="134" xfId="4" applyFill="1" applyBorder="1" applyProtection="1">
      <protection locked="0"/>
    </xf>
    <xf numFmtId="0" fontId="20" fillId="0" borderId="195" xfId="4" applyFont="1" applyFill="1" applyBorder="1" applyProtection="1">
      <protection locked="0"/>
    </xf>
    <xf numFmtId="0" fontId="62" fillId="0" borderId="226" xfId="4" applyFont="1" applyFill="1" applyBorder="1" applyProtection="1">
      <protection locked="0"/>
    </xf>
    <xf numFmtId="0" fontId="16" fillId="0" borderId="209" xfId="4" applyFont="1" applyFill="1" applyBorder="1" applyProtection="1">
      <protection locked="0"/>
    </xf>
    <xf numFmtId="0" fontId="61" fillId="0" borderId="196" xfId="4" applyFont="1" applyFill="1" applyBorder="1" applyProtection="1">
      <protection locked="0"/>
    </xf>
    <xf numFmtId="3" fontId="15" fillId="0" borderId="40" xfId="4" applyNumberFormat="1" applyFill="1" applyBorder="1" applyAlignment="1" applyProtection="1">
      <alignment horizontal="right" vertical="center"/>
      <protection locked="0"/>
    </xf>
    <xf numFmtId="3" fontId="15" fillId="0" borderId="140" xfId="4" applyNumberFormat="1" applyFill="1" applyBorder="1" applyAlignment="1" applyProtection="1">
      <alignment horizontal="right" vertical="center"/>
      <protection locked="0"/>
    </xf>
    <xf numFmtId="3" fontId="15" fillId="0" borderId="40" xfId="4" applyNumberFormat="1" applyFill="1" applyBorder="1" applyAlignment="1" applyProtection="1">
      <alignment horizontal="right"/>
      <protection locked="0"/>
    </xf>
    <xf numFmtId="3" fontId="15" fillId="0" borderId="56" xfId="4" applyNumberFormat="1" applyFill="1" applyBorder="1" applyAlignment="1" applyProtection="1">
      <alignment horizontal="right" vertical="center"/>
      <protection locked="0"/>
    </xf>
    <xf numFmtId="3" fontId="62" fillId="0" borderId="40" xfId="4" applyNumberFormat="1" applyFont="1" applyFill="1" applyBorder="1" applyAlignment="1" applyProtection="1">
      <alignment horizontal="right"/>
      <protection locked="0"/>
    </xf>
    <xf numFmtId="3" fontId="62" fillId="0" borderId="140" xfId="4" applyNumberFormat="1" applyFont="1" applyFill="1" applyBorder="1" applyAlignment="1" applyProtection="1">
      <alignment horizontal="right" vertical="center"/>
      <protection locked="0"/>
    </xf>
    <xf numFmtId="3" fontId="62" fillId="0" borderId="56" xfId="4" applyNumberFormat="1" applyFont="1" applyFill="1" applyBorder="1" applyAlignment="1" applyProtection="1">
      <alignment horizontal="right" vertical="center"/>
      <protection locked="0"/>
    </xf>
    <xf numFmtId="0" fontId="15" fillId="8" borderId="19" xfId="4" applyFont="1" applyFill="1" applyBorder="1" applyAlignment="1" applyProtection="1">
      <alignment horizontal="center" vertical="center" wrapText="1"/>
    </xf>
    <xf numFmtId="0" fontId="16" fillId="8" borderId="1" xfId="4" applyFont="1" applyFill="1" applyBorder="1" applyAlignment="1" applyProtection="1">
      <alignment horizontal="centerContinuous" vertical="center"/>
    </xf>
    <xf numFmtId="3" fontId="58" fillId="0" borderId="106" xfId="4" applyNumberFormat="1" applyFont="1" applyFill="1" applyBorder="1" applyAlignment="1" applyProtection="1">
      <alignment horizontal="right" vertical="center"/>
      <protection locked="0"/>
    </xf>
    <xf numFmtId="3" fontId="58" fillId="0" borderId="145" xfId="4" applyNumberFormat="1" applyFont="1" applyFill="1" applyBorder="1" applyAlignment="1" applyProtection="1">
      <alignment horizontal="right" vertical="center"/>
      <protection locked="0"/>
    </xf>
    <xf numFmtId="3" fontId="58" fillId="0" borderId="106" xfId="4" applyNumberFormat="1" applyFont="1" applyFill="1" applyBorder="1" applyAlignment="1" applyProtection="1">
      <alignment horizontal="right"/>
      <protection locked="0"/>
    </xf>
    <xf numFmtId="3" fontId="58" fillId="0" borderId="68" xfId="4" applyNumberFormat="1" applyFont="1" applyFill="1" applyBorder="1" applyAlignment="1" applyProtection="1">
      <alignment horizontal="right" vertical="center"/>
      <protection locked="0"/>
    </xf>
    <xf numFmtId="3" fontId="58" fillId="0" borderId="121" xfId="4" applyNumberFormat="1" applyFont="1" applyFill="1" applyBorder="1" applyAlignment="1" applyProtection="1">
      <alignment horizontal="right" vertical="center"/>
      <protection locked="0"/>
    </xf>
    <xf numFmtId="3" fontId="15" fillId="0" borderId="159" xfId="4" applyNumberFormat="1" applyFill="1" applyBorder="1" applyAlignment="1" applyProtection="1">
      <alignment horizontal="right" vertical="center"/>
      <protection locked="0"/>
    </xf>
    <xf numFmtId="3" fontId="15" fillId="0" borderId="137" xfId="4" applyNumberFormat="1" applyFill="1" applyBorder="1" applyAlignment="1" applyProtection="1">
      <alignment horizontal="right" vertical="center"/>
      <protection locked="0"/>
    </xf>
    <xf numFmtId="3" fontId="15" fillId="0" borderId="159" xfId="4" applyNumberFormat="1" applyFill="1" applyBorder="1" applyAlignment="1" applyProtection="1">
      <alignment horizontal="right"/>
      <protection locked="0"/>
    </xf>
    <xf numFmtId="3" fontId="15" fillId="0" borderId="129" xfId="4" applyNumberFormat="1" applyFill="1" applyBorder="1" applyAlignment="1" applyProtection="1">
      <alignment horizontal="right" vertical="center"/>
      <protection locked="0"/>
    </xf>
    <xf numFmtId="3" fontId="62" fillId="0" borderId="131" xfId="4" applyNumberFormat="1" applyFont="1" applyFill="1" applyBorder="1" applyAlignment="1" applyProtection="1">
      <alignment horizontal="right" vertical="center"/>
      <protection locked="0"/>
    </xf>
    <xf numFmtId="3" fontId="62" fillId="0" borderId="159" xfId="4" applyNumberFormat="1" applyFont="1" applyFill="1" applyBorder="1" applyAlignment="1" applyProtection="1">
      <alignment horizontal="right"/>
      <protection locked="0"/>
    </xf>
    <xf numFmtId="3" fontId="62" fillId="0" borderId="137" xfId="4" applyNumberFormat="1" applyFont="1" applyFill="1" applyBorder="1" applyAlignment="1" applyProtection="1">
      <alignment horizontal="right" vertical="center"/>
      <protection locked="0"/>
    </xf>
    <xf numFmtId="3" fontId="62" fillId="0" borderId="129" xfId="4" applyNumberFormat="1" applyFont="1" applyFill="1" applyBorder="1" applyAlignment="1" applyProtection="1">
      <alignment horizontal="right" vertical="center"/>
      <protection locked="0"/>
    </xf>
    <xf numFmtId="3" fontId="0" fillId="0" borderId="82" xfId="0" applyNumberFormat="1" applyFill="1" applyBorder="1" applyAlignment="1" applyProtection="1">
      <alignment horizontal="right" vertical="center"/>
      <protection locked="0"/>
    </xf>
    <xf numFmtId="3" fontId="0" fillId="0" borderId="91" xfId="0" applyNumberFormat="1" applyFill="1" applyBorder="1" applyAlignment="1" applyProtection="1">
      <alignment horizontal="right" vertical="center"/>
      <protection locked="0"/>
    </xf>
    <xf numFmtId="3" fontId="0" fillId="0" borderId="57" xfId="0" applyNumberFormat="1" applyFill="1" applyBorder="1" applyAlignment="1" applyProtection="1">
      <alignment horizontal="right" vertical="center"/>
      <protection locked="0"/>
    </xf>
    <xf numFmtId="3" fontId="62" fillId="0" borderId="96" xfId="0" applyNumberFormat="1" applyFont="1" applyFill="1" applyBorder="1" applyAlignment="1" applyProtection="1">
      <alignment horizontal="right" vertical="center"/>
      <protection locked="0"/>
    </xf>
    <xf numFmtId="3" fontId="16" fillId="0" borderId="153" xfId="0" applyNumberFormat="1" applyFont="1" applyFill="1" applyBorder="1" applyAlignment="1" applyProtection="1">
      <alignment horizontal="right" vertical="center"/>
      <protection locked="0"/>
    </xf>
    <xf numFmtId="3" fontId="0" fillId="0" borderId="95" xfId="0" applyNumberFormat="1" applyFill="1" applyBorder="1" applyAlignment="1" applyProtection="1">
      <alignment horizontal="right" vertical="center"/>
      <protection locked="0"/>
    </xf>
    <xf numFmtId="3" fontId="0" fillId="0" borderId="186" xfId="0" applyNumberFormat="1" applyFill="1" applyBorder="1" applyAlignment="1" applyProtection="1">
      <alignment horizontal="right" vertical="center"/>
      <protection locked="0"/>
    </xf>
    <xf numFmtId="3" fontId="0" fillId="0" borderId="124" xfId="0" applyNumberFormat="1" applyFill="1" applyBorder="1" applyAlignment="1" applyProtection="1">
      <alignment horizontal="right" vertical="center"/>
      <protection locked="0"/>
    </xf>
    <xf numFmtId="3" fontId="62" fillId="0" borderId="130" xfId="0" applyNumberFormat="1" applyFont="1" applyFill="1" applyBorder="1" applyAlignment="1" applyProtection="1">
      <alignment horizontal="right" vertical="center"/>
      <protection locked="0"/>
    </xf>
    <xf numFmtId="3" fontId="16" fillId="0" borderId="146" xfId="0" applyNumberFormat="1" applyFont="1" applyFill="1" applyBorder="1" applyAlignment="1" applyProtection="1">
      <alignment horizontal="right" vertical="center"/>
      <protection locked="0"/>
    </xf>
    <xf numFmtId="3" fontId="15" fillId="15" borderId="0" xfId="4" applyNumberFormat="1" applyFill="1" applyBorder="1" applyAlignment="1" applyProtection="1">
      <alignment horizontal="right" vertical="center"/>
    </xf>
    <xf numFmtId="3" fontId="58" fillId="15" borderId="0" xfId="4" applyNumberFormat="1" applyFont="1" applyFill="1" applyBorder="1" applyAlignment="1" applyProtection="1">
      <alignment horizontal="right" vertical="center"/>
    </xf>
    <xf numFmtId="3" fontId="15" fillId="0" borderId="148" xfId="4" applyNumberFormat="1" applyFill="1" applyBorder="1" applyAlignment="1" applyProtection="1">
      <alignment horizontal="right" vertical="center"/>
      <protection locked="0"/>
    </xf>
    <xf numFmtId="3" fontId="15" fillId="0" borderId="120" xfId="4" applyNumberFormat="1" applyFill="1" applyBorder="1" applyAlignment="1" applyProtection="1">
      <alignment horizontal="right" vertical="center"/>
      <protection locked="0"/>
    </xf>
    <xf numFmtId="3" fontId="15" fillId="0" borderId="130" xfId="4" applyNumberFormat="1" applyFill="1" applyBorder="1" applyAlignment="1" applyProtection="1">
      <alignment horizontal="right" vertical="center"/>
      <protection locked="0"/>
    </xf>
    <xf numFmtId="3" fontId="15" fillId="0" borderId="88" xfId="4" applyNumberFormat="1" applyFill="1" applyBorder="1" applyAlignment="1" applyProtection="1">
      <alignment horizontal="right" vertical="center"/>
      <protection locked="0"/>
    </xf>
    <xf numFmtId="3" fontId="15" fillId="0" borderId="113" xfId="4" applyNumberFormat="1" applyFill="1" applyBorder="1" applyAlignment="1" applyProtection="1">
      <alignment horizontal="right" vertical="center"/>
      <protection locked="0"/>
    </xf>
    <xf numFmtId="3" fontId="15" fillId="0" borderId="131" xfId="4" applyNumberFormat="1" applyFill="1" applyBorder="1" applyAlignment="1" applyProtection="1">
      <alignment horizontal="right" vertical="center"/>
      <protection locked="0"/>
    </xf>
    <xf numFmtId="3" fontId="62" fillId="0" borderId="148" xfId="4" applyNumberFormat="1" applyFont="1" applyFill="1" applyBorder="1" applyAlignment="1" applyProtection="1">
      <alignment horizontal="right" vertical="center"/>
      <protection locked="0"/>
    </xf>
    <xf numFmtId="3" fontId="15" fillId="0" borderId="90" xfId="4" applyNumberFormat="1" applyFill="1" applyBorder="1" applyAlignment="1" applyProtection="1">
      <alignment horizontal="right" vertical="center"/>
      <protection locked="0"/>
    </xf>
    <xf numFmtId="3" fontId="15" fillId="0" borderId="241" xfId="4" applyNumberFormat="1" applyFill="1" applyBorder="1" applyAlignment="1" applyProtection="1">
      <alignment horizontal="right" vertical="center"/>
      <protection locked="0"/>
    </xf>
    <xf numFmtId="3" fontId="62" fillId="0" borderId="44" xfId="4" applyNumberFormat="1" applyFont="1" applyFill="1" applyBorder="1" applyAlignment="1" applyProtection="1">
      <alignment horizontal="right" vertical="center"/>
      <protection locked="0"/>
    </xf>
    <xf numFmtId="3" fontId="15" fillId="0" borderId="110" xfId="4" applyNumberFormat="1" applyFill="1" applyBorder="1" applyAlignment="1" applyProtection="1">
      <alignment horizontal="right" vertical="center"/>
      <protection locked="0"/>
    </xf>
    <xf numFmtId="3" fontId="58" fillId="0" borderId="242" xfId="4" applyNumberFormat="1" applyFont="1" applyFill="1" applyBorder="1" applyAlignment="1" applyProtection="1">
      <alignment horizontal="right" vertical="center"/>
      <protection locked="0"/>
    </xf>
    <xf numFmtId="3" fontId="15" fillId="0" borderId="134" xfId="4" applyNumberFormat="1" applyFill="1" applyBorder="1" applyAlignment="1" applyProtection="1">
      <alignment horizontal="right" vertical="center"/>
      <protection locked="0"/>
    </xf>
    <xf numFmtId="3" fontId="62" fillId="0" borderId="243" xfId="4" applyNumberFormat="1" applyFont="1" applyFill="1" applyBorder="1" applyAlignment="1" applyProtection="1">
      <alignment horizontal="right" vertical="center"/>
      <protection locked="0"/>
    </xf>
    <xf numFmtId="3" fontId="62" fillId="0" borderId="110" xfId="4" applyNumberFormat="1" applyFont="1" applyFill="1" applyBorder="1" applyAlignment="1" applyProtection="1">
      <alignment horizontal="right" vertical="center"/>
      <protection locked="0"/>
    </xf>
    <xf numFmtId="3" fontId="62" fillId="0" borderId="133" xfId="4" applyNumberFormat="1" applyFont="1" applyFill="1" applyBorder="1" applyAlignment="1" applyProtection="1">
      <alignment horizontal="right" vertical="center"/>
      <protection locked="0"/>
    </xf>
    <xf numFmtId="3" fontId="62" fillId="0" borderId="211" xfId="4" applyNumberFormat="1" applyFont="1" applyFill="1" applyBorder="1" applyAlignment="1" applyProtection="1">
      <alignment horizontal="right" vertical="center"/>
      <protection locked="0"/>
    </xf>
    <xf numFmtId="3" fontId="62" fillId="0" borderId="227" xfId="4" applyNumberFormat="1" applyFont="1" applyFill="1" applyBorder="1" applyAlignment="1" applyProtection="1">
      <alignment horizontal="right" vertical="center"/>
      <protection locked="0"/>
    </xf>
    <xf numFmtId="3" fontId="15" fillId="0" borderId="112" xfId="4" applyNumberFormat="1" applyFill="1" applyBorder="1" applyAlignment="1" applyProtection="1">
      <alignment horizontal="right" vertical="center"/>
      <protection locked="0"/>
    </xf>
    <xf numFmtId="3" fontId="15" fillId="0" borderId="243" xfId="4" applyNumberFormat="1" applyFill="1" applyBorder="1" applyAlignment="1" applyProtection="1">
      <alignment horizontal="right" vertical="center"/>
      <protection locked="0"/>
    </xf>
    <xf numFmtId="3" fontId="15" fillId="0" borderId="133" xfId="4" applyNumberFormat="1" applyFill="1" applyBorder="1" applyAlignment="1" applyProtection="1">
      <alignment horizontal="right" vertical="center"/>
      <protection locked="0"/>
    </xf>
    <xf numFmtId="3" fontId="15" fillId="0" borderId="211" xfId="4" applyNumberFormat="1" applyFill="1" applyBorder="1" applyAlignment="1" applyProtection="1">
      <alignment horizontal="right" vertical="center"/>
      <protection locked="0"/>
    </xf>
    <xf numFmtId="3" fontId="15" fillId="0" borderId="154" xfId="4" applyNumberFormat="1" applyFill="1" applyBorder="1" applyAlignment="1" applyProtection="1">
      <alignment horizontal="right" vertical="center"/>
      <protection locked="0"/>
    </xf>
    <xf numFmtId="3" fontId="58" fillId="0" borderId="111" xfId="4" applyNumberFormat="1" applyFont="1" applyFill="1" applyBorder="1" applyAlignment="1" applyProtection="1">
      <alignment horizontal="right" vertical="center"/>
      <protection locked="0"/>
    </xf>
    <xf numFmtId="0" fontId="0" fillId="9" borderId="1" xfId="0" applyFill="1" applyBorder="1" applyAlignment="1" applyProtection="1">
      <alignment horizontal="centerContinuous" vertical="center"/>
    </xf>
    <xf numFmtId="0" fontId="62" fillId="9" borderId="2" xfId="0" applyFont="1" applyFill="1" applyBorder="1" applyAlignment="1" applyProtection="1">
      <alignment horizontal="center" vertical="center" wrapText="1"/>
    </xf>
    <xf numFmtId="0" fontId="0" fillId="0" borderId="244" xfId="0" applyBorder="1" applyProtection="1">
      <protection locked="0"/>
    </xf>
    <xf numFmtId="0" fontId="62" fillId="0" borderId="198" xfId="0" applyFont="1" applyBorder="1" applyProtection="1">
      <protection locked="0"/>
    </xf>
    <xf numFmtId="0" fontId="0" fillId="0" borderId="208" xfId="0" applyBorder="1" applyAlignment="1" applyProtection="1">
      <alignment vertical="center"/>
      <protection locked="0"/>
    </xf>
    <xf numFmtId="0" fontId="16" fillId="0" borderId="209" xfId="0" applyFont="1" applyBorder="1" applyAlignment="1" applyProtection="1">
      <alignment horizontal="right"/>
      <protection locked="0"/>
    </xf>
    <xf numFmtId="0" fontId="0" fillId="0" borderId="137" xfId="0" applyBorder="1" applyProtection="1">
      <protection locked="0"/>
    </xf>
    <xf numFmtId="0" fontId="0" fillId="0" borderId="129" xfId="0" applyBorder="1" applyProtection="1">
      <protection locked="0"/>
    </xf>
    <xf numFmtId="0" fontId="62" fillId="0" borderId="160" xfId="0" applyFont="1" applyBorder="1" applyProtection="1">
      <protection locked="0"/>
    </xf>
    <xf numFmtId="0" fontId="0" fillId="0" borderId="135" xfId="0" applyFill="1" applyBorder="1" applyProtection="1">
      <protection locked="0"/>
    </xf>
    <xf numFmtId="0" fontId="0" fillId="0" borderId="125" xfId="0" applyFill="1" applyBorder="1" applyProtection="1">
      <protection locked="0"/>
    </xf>
    <xf numFmtId="0" fontId="0" fillId="0" borderId="130" xfId="0" applyFill="1" applyBorder="1" applyProtection="1">
      <protection locked="0"/>
    </xf>
    <xf numFmtId="3" fontId="0" fillId="0" borderId="202" xfId="0" applyNumberFormat="1" applyBorder="1" applyAlignment="1" applyProtection="1">
      <alignment horizontal="right" vertical="center"/>
      <protection locked="0"/>
    </xf>
    <xf numFmtId="3" fontId="0" fillId="0" borderId="159" xfId="0" applyNumberFormat="1" applyBorder="1" applyAlignment="1" applyProtection="1">
      <alignment horizontal="right" vertical="center"/>
      <protection locked="0"/>
    </xf>
    <xf numFmtId="0" fontId="0" fillId="0" borderId="137" xfId="0" applyFill="1" applyBorder="1" applyProtection="1">
      <protection locked="0"/>
    </xf>
    <xf numFmtId="0" fontId="0" fillId="0" borderId="129" xfId="0" applyFill="1" applyBorder="1" applyProtection="1">
      <protection locked="0"/>
    </xf>
    <xf numFmtId="0" fontId="0" fillId="0" borderId="131" xfId="0" applyFill="1" applyBorder="1" applyProtection="1">
      <protection locked="0"/>
    </xf>
    <xf numFmtId="0" fontId="15" fillId="0" borderId="245" xfId="4" applyFill="1" applyBorder="1" applyAlignment="1" applyProtection="1">
      <alignment vertical="center"/>
      <protection locked="0"/>
    </xf>
    <xf numFmtId="0" fontId="15" fillId="0" borderId="246" xfId="4" applyFill="1" applyBorder="1" applyProtection="1">
      <protection locked="0"/>
    </xf>
    <xf numFmtId="0" fontId="15" fillId="0" borderId="247" xfId="4" applyFill="1" applyBorder="1" applyProtection="1">
      <protection locked="0"/>
    </xf>
    <xf numFmtId="0" fontId="15" fillId="0" borderId="248" xfId="4" applyFill="1" applyBorder="1" applyProtection="1">
      <protection locked="0"/>
    </xf>
    <xf numFmtId="0" fontId="58" fillId="0" borderId="249" xfId="4" applyFont="1" applyFill="1" applyBorder="1" applyProtection="1">
      <protection locked="0"/>
    </xf>
    <xf numFmtId="3" fontId="15" fillId="10" borderId="52" xfId="0" applyNumberFormat="1" applyFont="1" applyFill="1" applyBorder="1" applyAlignment="1" applyProtection="1">
      <alignment vertical="center"/>
    </xf>
    <xf numFmtId="3" fontId="51" fillId="10" borderId="0" xfId="0" applyNumberFormat="1" applyFont="1" applyFill="1" applyBorder="1" applyAlignment="1" applyProtection="1">
      <alignment vertical="center"/>
    </xf>
    <xf numFmtId="3" fontId="51" fillId="10" borderId="0" xfId="0" applyNumberFormat="1" applyFont="1" applyFill="1" applyBorder="1" applyProtection="1"/>
    <xf numFmtId="3" fontId="0" fillId="10" borderId="0" xfId="0" applyNumberFormat="1" applyFill="1" applyBorder="1" applyAlignment="1" applyProtection="1">
      <alignment vertical="center"/>
    </xf>
    <xf numFmtId="3" fontId="51" fillId="0" borderId="56" xfId="0" applyNumberFormat="1" applyFont="1" applyFill="1" applyBorder="1" applyProtection="1">
      <protection locked="0"/>
    </xf>
    <xf numFmtId="3" fontId="51" fillId="0" borderId="199" xfId="0" applyNumberFormat="1" applyFont="1" applyFill="1" applyBorder="1" applyProtection="1">
      <protection locked="0"/>
    </xf>
    <xf numFmtId="3" fontId="0" fillId="0" borderId="56" xfId="0" applyNumberFormat="1" applyFill="1" applyBorder="1" applyProtection="1">
      <protection locked="0"/>
    </xf>
    <xf numFmtId="3" fontId="0" fillId="0" borderId="64" xfId="0" applyNumberFormat="1" applyFill="1" applyBorder="1" applyProtection="1">
      <protection locked="0"/>
    </xf>
    <xf numFmtId="3" fontId="58" fillId="0" borderId="113" xfId="0" applyNumberFormat="1" applyFont="1" applyFill="1" applyBorder="1" applyProtection="1">
      <protection locked="0"/>
    </xf>
    <xf numFmtId="3" fontId="16" fillId="10" borderId="27" xfId="0" applyNumberFormat="1" applyFont="1" applyFill="1" applyBorder="1" applyAlignment="1" applyProtection="1">
      <alignment vertical="center"/>
    </xf>
    <xf numFmtId="3" fontId="16" fillId="10" borderId="106" xfId="0" applyNumberFormat="1" applyFont="1" applyFill="1" applyBorder="1" applyAlignment="1" applyProtection="1">
      <alignment vertical="center"/>
    </xf>
    <xf numFmtId="3" fontId="51" fillId="0" borderId="138" xfId="4" applyNumberFormat="1" applyFont="1" applyFill="1" applyBorder="1" applyProtection="1">
      <protection locked="0"/>
    </xf>
    <xf numFmtId="3" fontId="51" fillId="0" borderId="138" xfId="0" applyNumberFormat="1" applyFont="1" applyFill="1" applyBorder="1" applyProtection="1">
      <protection locked="0"/>
    </xf>
    <xf numFmtId="3" fontId="51" fillId="0" borderId="148" xfId="0" applyNumberFormat="1" applyFont="1" applyFill="1" applyBorder="1" applyProtection="1">
      <protection locked="0"/>
    </xf>
    <xf numFmtId="3" fontId="51" fillId="0" borderId="68" xfId="4" applyNumberFormat="1" applyFont="1" applyFill="1" applyBorder="1" applyProtection="1">
      <protection locked="0"/>
    </xf>
    <xf numFmtId="3" fontId="51" fillId="0" borderId="68" xfId="0" applyNumberFormat="1" applyFont="1" applyFill="1" applyBorder="1" applyProtection="1">
      <protection locked="0"/>
    </xf>
    <xf numFmtId="3" fontId="51" fillId="0" borderId="121" xfId="0" applyNumberFormat="1" applyFont="1" applyFill="1" applyBorder="1" applyProtection="1">
      <protection locked="0"/>
    </xf>
    <xf numFmtId="3" fontId="16" fillId="10" borderId="202" xfId="0" applyNumberFormat="1" applyFont="1" applyFill="1" applyBorder="1" applyAlignment="1" applyProtection="1">
      <alignment vertical="center"/>
    </xf>
    <xf numFmtId="3" fontId="16" fillId="10" borderId="159" xfId="0" applyNumberFormat="1" applyFont="1" applyFill="1" applyBorder="1" applyAlignment="1" applyProtection="1">
      <alignment vertical="center"/>
    </xf>
    <xf numFmtId="3" fontId="51" fillId="0" borderId="129" xfId="0" applyNumberFormat="1" applyFont="1" applyFill="1" applyBorder="1" applyProtection="1">
      <protection locked="0"/>
    </xf>
    <xf numFmtId="3" fontId="51" fillId="0" borderId="131" xfId="0" applyNumberFormat="1" applyFont="1" applyFill="1" applyBorder="1" applyProtection="1">
      <protection locked="0"/>
    </xf>
    <xf numFmtId="3" fontId="51" fillId="0" borderId="148" xfId="4" applyNumberFormat="1" applyFont="1" applyFill="1" applyBorder="1" applyProtection="1">
      <protection locked="0"/>
    </xf>
    <xf numFmtId="3" fontId="51" fillId="0" borderId="121" xfId="4" applyNumberFormat="1" applyFont="1" applyFill="1" applyBorder="1" applyProtection="1">
      <protection locked="0"/>
    </xf>
    <xf numFmtId="3" fontId="51" fillId="0" borderId="113" xfId="0" applyNumberFormat="1" applyFont="1" applyFill="1" applyBorder="1" applyProtection="1">
      <protection locked="0"/>
    </xf>
    <xf numFmtId="3" fontId="16" fillId="10" borderId="12" xfId="0" applyNumberFormat="1" applyFont="1" applyFill="1" applyBorder="1" applyAlignment="1" applyProtection="1">
      <alignment vertical="center"/>
    </xf>
    <xf numFmtId="3" fontId="16" fillId="10" borderId="158" xfId="0" applyNumberFormat="1" applyFont="1" applyFill="1" applyBorder="1" applyAlignment="1" applyProtection="1">
      <alignment vertical="center"/>
    </xf>
    <xf numFmtId="3" fontId="16" fillId="10" borderId="22" xfId="0" applyNumberFormat="1" applyFont="1" applyFill="1" applyBorder="1" applyAlignment="1" applyProtection="1">
      <alignment vertical="center"/>
    </xf>
    <xf numFmtId="3" fontId="16" fillId="10" borderId="30" xfId="0" applyNumberFormat="1" applyFont="1" applyFill="1" applyBorder="1" applyAlignment="1" applyProtection="1">
      <alignment vertical="center"/>
    </xf>
    <xf numFmtId="3" fontId="16" fillId="10" borderId="205" xfId="0" applyNumberFormat="1" applyFont="1" applyFill="1" applyBorder="1" applyAlignment="1" applyProtection="1">
      <alignment vertical="center"/>
    </xf>
    <xf numFmtId="3" fontId="51" fillId="0" borderId="142" xfId="4" applyNumberFormat="1" applyFont="1" applyFill="1" applyBorder="1" applyProtection="1">
      <protection locked="0"/>
    </xf>
    <xf numFmtId="3" fontId="51" fillId="0" borderId="145" xfId="4" applyNumberFormat="1" applyFont="1" applyFill="1" applyBorder="1" applyProtection="1">
      <protection locked="0"/>
    </xf>
    <xf numFmtId="3" fontId="51" fillId="0" borderId="250" xfId="0" applyNumberFormat="1" applyFont="1" applyFill="1" applyBorder="1" applyProtection="1">
      <protection locked="0"/>
    </xf>
    <xf numFmtId="3" fontId="51" fillId="0" borderId="140" xfId="0" applyNumberFormat="1" applyFont="1" applyFill="1" applyBorder="1" applyProtection="1">
      <protection locked="0"/>
    </xf>
    <xf numFmtId="3" fontId="51" fillId="0" borderId="137" xfId="0" applyNumberFormat="1" applyFont="1" applyFill="1" applyBorder="1" applyProtection="1">
      <protection locked="0"/>
    </xf>
    <xf numFmtId="0" fontId="44" fillId="0" borderId="177" xfId="4" applyFont="1" applyFill="1" applyBorder="1" applyAlignment="1" applyProtection="1">
      <alignment horizontal="right" vertical="center" wrapText="1"/>
      <protection locked="0"/>
    </xf>
    <xf numFmtId="3" fontId="15" fillId="0" borderId="180" xfId="4" applyNumberFormat="1" applyFont="1" applyFill="1" applyBorder="1" applyAlignment="1" applyProtection="1">
      <alignment horizontal="right"/>
      <protection locked="0"/>
    </xf>
    <xf numFmtId="3" fontId="15" fillId="0" borderId="181" xfId="4" applyNumberFormat="1" applyFont="1" applyFill="1" applyBorder="1" applyAlignment="1" applyProtection="1">
      <alignment horizontal="right"/>
      <protection locked="0"/>
    </xf>
    <xf numFmtId="3" fontId="15" fillId="0" borderId="182" xfId="4" applyNumberFormat="1" applyFont="1" applyFill="1" applyBorder="1" applyAlignment="1" applyProtection="1">
      <alignment horizontal="right"/>
      <protection locked="0"/>
    </xf>
    <xf numFmtId="0" fontId="44" fillId="0" borderId="245" xfId="4" applyFont="1" applyFill="1" applyBorder="1" applyAlignment="1" applyProtection="1">
      <alignment horizontal="right" vertical="center" wrapText="1"/>
      <protection locked="0"/>
    </xf>
    <xf numFmtId="3" fontId="15" fillId="0" borderId="246" xfId="4" applyNumberFormat="1" applyFont="1" applyFill="1" applyBorder="1" applyAlignment="1" applyProtection="1">
      <alignment horizontal="right"/>
      <protection locked="0"/>
    </xf>
    <xf numFmtId="3" fontId="15" fillId="0" borderId="247" xfId="4" applyNumberFormat="1" applyFont="1" applyFill="1" applyBorder="1" applyAlignment="1" applyProtection="1">
      <alignment horizontal="right"/>
      <protection locked="0"/>
    </xf>
    <xf numFmtId="3" fontId="15" fillId="0" borderId="248" xfId="4" applyNumberFormat="1" applyFont="1" applyFill="1" applyBorder="1" applyAlignment="1" applyProtection="1">
      <alignment horizontal="right"/>
      <protection locked="0"/>
    </xf>
    <xf numFmtId="3" fontId="62" fillId="0" borderId="149" xfId="4" applyNumberFormat="1" applyFont="1" applyFill="1" applyBorder="1" applyAlignment="1" applyProtection="1">
      <alignment horizontal="right"/>
      <protection locked="0"/>
    </xf>
    <xf numFmtId="3" fontId="62" fillId="0" borderId="150" xfId="4" applyNumberFormat="1" applyFont="1" applyFill="1" applyBorder="1" applyAlignment="1" applyProtection="1">
      <alignment horizontal="right"/>
      <protection locked="0"/>
    </xf>
    <xf numFmtId="3" fontId="62" fillId="0" borderId="249" xfId="4" applyNumberFormat="1" applyFont="1" applyFill="1" applyBorder="1" applyAlignment="1" applyProtection="1">
      <alignment horizontal="right"/>
      <protection locked="0"/>
    </xf>
    <xf numFmtId="3" fontId="15" fillId="0" borderId="251" xfId="4" applyNumberFormat="1" applyFont="1" applyFill="1" applyBorder="1" applyAlignment="1" applyProtection="1">
      <alignment horizontal="right"/>
      <protection locked="0"/>
    </xf>
    <xf numFmtId="3" fontId="15" fillId="0" borderId="252" xfId="4" applyNumberFormat="1" applyFont="1" applyFill="1" applyBorder="1" applyAlignment="1" applyProtection="1">
      <alignment horizontal="right"/>
      <protection locked="0"/>
    </xf>
    <xf numFmtId="3" fontId="15" fillId="0" borderId="253" xfId="4" applyNumberFormat="1" applyFont="1" applyFill="1" applyBorder="1" applyAlignment="1" applyProtection="1">
      <alignment horizontal="right"/>
      <protection locked="0"/>
    </xf>
    <xf numFmtId="0" fontId="44" fillId="0" borderId="159" xfId="4" applyFont="1" applyFill="1" applyBorder="1" applyAlignment="1" applyProtection="1">
      <alignment horizontal="right" vertical="center" wrapText="1"/>
      <protection locked="0"/>
    </xf>
    <xf numFmtId="0" fontId="52" fillId="11" borderId="15" xfId="0" applyFont="1" applyFill="1" applyBorder="1" applyAlignment="1" applyProtection="1">
      <alignment horizontal="center" vertical="center"/>
    </xf>
    <xf numFmtId="0" fontId="52" fillId="11" borderId="23" xfId="0" applyFont="1" applyFill="1" applyBorder="1" applyAlignment="1" applyProtection="1">
      <alignment horizontal="center" vertical="top" wrapText="1"/>
    </xf>
    <xf numFmtId="3" fontId="4" fillId="0" borderId="87" xfId="0" applyNumberFormat="1" applyFont="1" applyFill="1" applyBorder="1" applyAlignment="1" applyProtection="1">
      <alignment vertical="center"/>
      <protection locked="0"/>
    </xf>
    <xf numFmtId="3" fontId="16" fillId="11" borderId="12" xfId="0" applyNumberFormat="1" applyFont="1" applyFill="1" applyBorder="1" applyAlignment="1" applyProtection="1">
      <alignment vertical="center"/>
    </xf>
    <xf numFmtId="3" fontId="16" fillId="11" borderId="158" xfId="0" applyNumberFormat="1" applyFont="1" applyFill="1" applyBorder="1" applyAlignment="1" applyProtection="1">
      <alignment vertical="center"/>
    </xf>
    <xf numFmtId="3" fontId="16" fillId="11" borderId="22" xfId="0" applyNumberFormat="1" applyFont="1" applyFill="1" applyBorder="1" applyAlignment="1" applyProtection="1">
      <alignment vertical="center"/>
    </xf>
    <xf numFmtId="3" fontId="16" fillId="11" borderId="30" xfId="0" applyNumberFormat="1" applyFont="1" applyFill="1" applyBorder="1" applyAlignment="1" applyProtection="1">
      <alignment vertical="center"/>
    </xf>
    <xf numFmtId="3" fontId="16" fillId="11" borderId="205" xfId="0" applyNumberFormat="1" applyFont="1" applyFill="1" applyBorder="1" applyAlignment="1" applyProtection="1">
      <alignment vertical="center"/>
    </xf>
    <xf numFmtId="0" fontId="75" fillId="7" borderId="26" xfId="0" applyFont="1" applyFill="1" applyBorder="1" applyAlignment="1" applyProtection="1">
      <alignment horizontal="center" vertical="center" wrapText="1"/>
    </xf>
    <xf numFmtId="0" fontId="76" fillId="7" borderId="24" xfId="0" applyFont="1" applyFill="1" applyBorder="1" applyAlignment="1" applyProtection="1">
      <alignment horizontal="center" vertical="top" wrapText="1"/>
    </xf>
    <xf numFmtId="0" fontId="76" fillId="7" borderId="22" xfId="0" applyFont="1" applyFill="1" applyBorder="1" applyAlignment="1" applyProtection="1">
      <alignment horizontal="center" vertical="center"/>
    </xf>
    <xf numFmtId="0" fontId="62" fillId="7" borderId="2" xfId="0" applyFont="1" applyFill="1" applyBorder="1" applyAlignment="1" applyProtection="1">
      <alignment horizontal="center" vertical="center" wrapText="1"/>
    </xf>
    <xf numFmtId="3" fontId="62" fillId="0" borderId="82" xfId="0" applyNumberFormat="1" applyFont="1" applyFill="1" applyBorder="1" applyAlignment="1" applyProtection="1">
      <alignment horizontal="right" vertical="center"/>
      <protection locked="0"/>
    </xf>
    <xf numFmtId="3" fontId="62" fillId="0" borderId="147" xfId="0" applyNumberFormat="1" applyFont="1" applyFill="1" applyBorder="1" applyAlignment="1" applyProtection="1">
      <alignment horizontal="right" vertical="center"/>
      <protection locked="0"/>
    </xf>
    <xf numFmtId="0" fontId="16" fillId="7" borderId="6" xfId="0" applyFont="1" applyFill="1" applyBorder="1" applyAlignment="1" applyProtection="1">
      <alignment horizontal="centerContinuous" vertical="center"/>
    </xf>
    <xf numFmtId="0" fontId="16" fillId="7" borderId="1" xfId="0" applyFont="1" applyFill="1" applyBorder="1" applyAlignment="1" applyProtection="1">
      <alignment horizontal="centerContinuous" vertical="center"/>
    </xf>
    <xf numFmtId="3" fontId="61" fillId="0" borderId="202" xfId="0" applyNumberFormat="1" applyFont="1" applyFill="1" applyBorder="1" applyAlignment="1" applyProtection="1">
      <alignment horizontal="right" vertical="center"/>
      <protection locked="0"/>
    </xf>
    <xf numFmtId="3" fontId="16" fillId="0" borderId="191" xfId="0" applyNumberFormat="1" applyFont="1" applyFill="1" applyBorder="1" applyAlignment="1" applyProtection="1">
      <alignment horizontal="right" vertical="center"/>
      <protection locked="0"/>
    </xf>
    <xf numFmtId="3" fontId="61" fillId="0" borderId="199" xfId="0" applyNumberFormat="1" applyFont="1" applyFill="1" applyBorder="1" applyAlignment="1" applyProtection="1">
      <alignment horizontal="right" vertical="center"/>
      <protection locked="0"/>
    </xf>
    <xf numFmtId="3" fontId="16" fillId="0" borderId="198" xfId="0" applyNumberFormat="1" applyFont="1" applyFill="1" applyBorder="1" applyAlignment="1" applyProtection="1">
      <alignment horizontal="right" vertical="center"/>
      <protection locked="0"/>
    </xf>
    <xf numFmtId="3" fontId="62" fillId="0" borderId="159" xfId="0" applyNumberFormat="1" applyFont="1" applyFill="1" applyBorder="1" applyAlignment="1" applyProtection="1">
      <alignment horizontal="right" vertical="center"/>
      <protection locked="0"/>
    </xf>
    <xf numFmtId="0" fontId="23" fillId="8" borderId="0" xfId="0" applyFont="1" applyFill="1" applyProtection="1"/>
    <xf numFmtId="164" fontId="79" fillId="8" borderId="254" xfId="6" applyFont="1" applyFill="1" applyBorder="1" applyAlignment="1" applyProtection="1">
      <alignment horizontal="left"/>
    </xf>
    <xf numFmtId="49" fontId="81" fillId="8" borderId="0" xfId="6" applyNumberFormat="1" applyFont="1" applyFill="1" applyAlignment="1" applyProtection="1">
      <alignment horizontal="left" vertical="top" wrapText="1"/>
    </xf>
    <xf numFmtId="49" fontId="81" fillId="8" borderId="0" xfId="6" quotePrefix="1" applyNumberFormat="1" applyFont="1" applyFill="1" applyAlignment="1" applyProtection="1">
      <alignment horizontal="left" vertical="top" wrapText="1"/>
    </xf>
    <xf numFmtId="164" fontId="81" fillId="8" borderId="6" xfId="6" applyNumberFormat="1" applyFont="1" applyFill="1" applyBorder="1" applyAlignment="1" applyProtection="1">
      <alignment horizontal="left"/>
    </xf>
    <xf numFmtId="0" fontId="81" fillId="8" borderId="1" xfId="0" applyFont="1" applyFill="1" applyBorder="1" applyAlignment="1">
      <alignment wrapText="1"/>
    </xf>
    <xf numFmtId="49" fontId="81" fillId="8" borderId="8" xfId="6" applyNumberFormat="1" applyFont="1" applyFill="1" applyBorder="1" applyAlignment="1" applyProtection="1">
      <alignment horizontal="left" vertical="top" wrapText="1"/>
    </xf>
    <xf numFmtId="49" fontId="81" fillId="8" borderId="8" xfId="6" quotePrefix="1" applyNumberFormat="1" applyFont="1" applyFill="1" applyBorder="1" applyAlignment="1" applyProtection="1">
      <alignment horizontal="left" vertical="top" wrapText="1"/>
    </xf>
    <xf numFmtId="0" fontId="0" fillId="8" borderId="2" xfId="0" applyFill="1" applyBorder="1"/>
    <xf numFmtId="0" fontId="0" fillId="0" borderId="0" xfId="0" applyBorder="1"/>
    <xf numFmtId="164" fontId="15" fillId="8" borderId="5" xfId="6" applyFont="1" applyFill="1" applyBorder="1" applyAlignment="1" applyProtection="1">
      <alignment horizontal="left" vertical="center"/>
    </xf>
    <xf numFmtId="49" fontId="82" fillId="8" borderId="7" xfId="6" applyNumberFormat="1" applyFont="1" applyFill="1" applyBorder="1" applyAlignment="1" applyProtection="1">
      <alignment horizontal="left" vertical="top" wrapText="1"/>
    </xf>
    <xf numFmtId="164" fontId="58" fillId="8" borderId="5" xfId="6" applyFont="1" applyFill="1" applyBorder="1" applyAlignment="1" applyProtection="1">
      <alignment horizontal="left" vertical="center"/>
    </xf>
    <xf numFmtId="49" fontId="81" fillId="8" borderId="45" xfId="6" applyNumberFormat="1" applyFont="1" applyFill="1" applyBorder="1" applyAlignment="1" applyProtection="1">
      <alignment horizontal="left" vertical="top" wrapText="1"/>
    </xf>
    <xf numFmtId="49" fontId="81" fillId="8" borderId="29" xfId="6" applyNumberFormat="1" applyFont="1" applyFill="1" applyBorder="1" applyAlignment="1" applyProtection="1">
      <alignment horizontal="left" vertical="top" wrapText="1"/>
    </xf>
    <xf numFmtId="49" fontId="81" fillId="8" borderId="0" xfId="6" applyNumberFormat="1" applyFont="1" applyFill="1" applyBorder="1" applyAlignment="1" applyProtection="1">
      <alignment horizontal="left" vertical="top" wrapText="1"/>
    </xf>
    <xf numFmtId="0" fontId="12" fillId="0" borderId="0" xfId="2" applyFont="1" applyBorder="1" applyAlignment="1" applyProtection="1">
      <alignment horizontal="left" vertical="center"/>
      <protection locked="0"/>
    </xf>
    <xf numFmtId="0" fontId="15" fillId="0" borderId="0" xfId="4" applyBorder="1" applyAlignment="1" applyProtection="1">
      <alignment wrapText="1"/>
    </xf>
    <xf numFmtId="0" fontId="12" fillId="0" borderId="0" xfId="2" quotePrefix="1" applyFont="1" applyBorder="1" applyAlignment="1" applyProtection="1">
      <alignment horizontal="left" vertical="center"/>
      <protection locked="0"/>
    </xf>
    <xf numFmtId="0" fontId="15" fillId="0" borderId="0" xfId="4" applyFill="1" applyBorder="1" applyProtection="1"/>
    <xf numFmtId="0" fontId="84" fillId="12" borderId="8" xfId="0" applyFont="1" applyFill="1" applyBorder="1"/>
    <xf numFmtId="0" fontId="84" fillId="12" borderId="25" xfId="0" applyFont="1" applyFill="1" applyBorder="1"/>
    <xf numFmtId="0" fontId="84" fillId="0" borderId="8" xfId="0" applyFont="1" applyFill="1" applyBorder="1"/>
    <xf numFmtId="0" fontId="84" fillId="0" borderId="25" xfId="0" applyFont="1" applyFill="1" applyBorder="1"/>
    <xf numFmtId="0" fontId="84" fillId="0" borderId="7" xfId="0" applyFont="1" applyFill="1" applyBorder="1"/>
    <xf numFmtId="0" fontId="84" fillId="0" borderId="19" xfId="0" applyFont="1" applyFill="1" applyBorder="1"/>
    <xf numFmtId="0" fontId="15" fillId="0" borderId="0" xfId="0" applyFont="1"/>
    <xf numFmtId="0" fontId="51" fillId="12" borderId="0" xfId="0" applyFont="1" applyFill="1" applyAlignment="1" applyProtection="1">
      <alignment vertical="top"/>
    </xf>
    <xf numFmtId="0" fontId="59" fillId="8" borderId="5" xfId="0" applyFont="1" applyFill="1" applyBorder="1" applyAlignment="1"/>
    <xf numFmtId="0" fontId="59" fillId="8" borderId="6" xfId="0" applyFont="1" applyFill="1" applyBorder="1" applyAlignment="1"/>
    <xf numFmtId="164" fontId="81" fillId="8" borderId="255" xfId="6" applyNumberFormat="1" applyFont="1" applyFill="1" applyBorder="1" applyAlignment="1" applyProtection="1">
      <alignment horizontal="center" wrapText="1"/>
    </xf>
    <xf numFmtId="164" fontId="81" fillId="8" borderId="284" xfId="6" applyNumberFormat="1" applyFont="1" applyFill="1" applyBorder="1" applyAlignment="1" applyProtection="1">
      <alignment horizontal="left" wrapText="1"/>
    </xf>
    <xf numFmtId="49" fontId="81" fillId="8" borderId="13" xfId="6" applyNumberFormat="1" applyFont="1" applyFill="1" applyBorder="1" applyAlignment="1" applyProtection="1">
      <alignment horizontal="center" vertical="top" wrapText="1"/>
    </xf>
    <xf numFmtId="49" fontId="81" fillId="8" borderId="8" xfId="6" applyNumberFormat="1" applyFont="1" applyFill="1" applyBorder="1" applyAlignment="1" applyProtection="1">
      <alignment horizontal="left" vertical="top" wrapText="1" indent="2"/>
    </xf>
    <xf numFmtId="49" fontId="81" fillId="8" borderId="13" xfId="6" quotePrefix="1" applyNumberFormat="1" applyFont="1" applyFill="1" applyBorder="1" applyAlignment="1" applyProtection="1">
      <alignment horizontal="center" vertical="top" wrapText="1"/>
    </xf>
    <xf numFmtId="49" fontId="81" fillId="8" borderId="0" xfId="6" quotePrefix="1" applyNumberFormat="1" applyFont="1" applyFill="1" applyBorder="1" applyAlignment="1" applyProtection="1">
      <alignment horizontal="left" vertical="top" wrapText="1"/>
    </xf>
    <xf numFmtId="49" fontId="81" fillId="8" borderId="20" xfId="6" applyNumberFormat="1" applyFont="1" applyFill="1" applyBorder="1" applyAlignment="1" applyProtection="1">
      <alignment horizontal="center" vertical="top" wrapText="1"/>
    </xf>
    <xf numFmtId="49" fontId="81" fillId="8" borderId="46" xfId="6" applyNumberFormat="1" applyFont="1" applyFill="1" applyBorder="1" applyAlignment="1" applyProtection="1">
      <alignment horizontal="left" vertical="top" wrapText="1"/>
    </xf>
    <xf numFmtId="49" fontId="81" fillId="8" borderId="285" xfId="6" applyNumberFormat="1" applyFont="1" applyFill="1" applyBorder="1" applyAlignment="1" applyProtection="1">
      <alignment horizontal="left" vertical="top" wrapText="1"/>
    </xf>
    <xf numFmtId="49" fontId="81" fillId="8" borderId="285" xfId="6" quotePrefix="1" applyNumberFormat="1" applyFont="1" applyFill="1" applyBorder="1" applyAlignment="1" applyProtection="1">
      <alignment horizontal="left" vertical="top" wrapText="1"/>
    </xf>
    <xf numFmtId="49" fontId="81" fillId="8" borderId="285" xfId="6" applyNumberFormat="1" applyFont="1" applyFill="1" applyBorder="1" applyAlignment="1" applyProtection="1">
      <alignment horizontal="left" vertical="top" wrapText="1" indent="2"/>
    </xf>
    <xf numFmtId="49" fontId="81" fillId="8" borderId="21" xfId="6" applyNumberFormat="1" applyFont="1" applyFill="1" applyBorder="1" applyAlignment="1" applyProtection="1">
      <alignment horizontal="center" vertical="top" wrapText="1"/>
    </xf>
    <xf numFmtId="49" fontId="80" fillId="8" borderId="45" xfId="6" applyNumberFormat="1" applyFont="1" applyFill="1" applyBorder="1" applyAlignment="1" applyProtection="1">
      <alignment horizontal="left" vertical="top" wrapText="1"/>
    </xf>
    <xf numFmtId="49" fontId="80" fillId="8" borderId="29" xfId="6" applyNumberFormat="1" applyFont="1" applyFill="1" applyBorder="1" applyAlignment="1" applyProtection="1">
      <alignment horizontal="left" vertical="top" wrapText="1" indent="3"/>
    </xf>
    <xf numFmtId="0" fontId="16" fillId="8" borderId="17" xfId="0" applyFont="1" applyFill="1" applyBorder="1" applyAlignment="1">
      <alignment horizontal="center"/>
    </xf>
    <xf numFmtId="0" fontId="17" fillId="17" borderId="0" xfId="0" applyFont="1" applyFill="1" applyProtection="1"/>
    <xf numFmtId="0" fontId="0" fillId="17" borderId="0" xfId="0" applyFill="1" applyProtection="1"/>
    <xf numFmtId="0" fontId="15" fillId="17" borderId="0" xfId="0" applyFont="1" applyFill="1" applyProtection="1"/>
    <xf numFmtId="0" fontId="16" fillId="17" borderId="0" xfId="0" applyFont="1" applyFill="1" applyProtection="1"/>
    <xf numFmtId="0" fontId="50" fillId="17" borderId="0" xfId="0" applyFont="1" applyFill="1" applyProtection="1"/>
    <xf numFmtId="0" fontId="15" fillId="18" borderId="13" xfId="0" applyFont="1" applyFill="1" applyBorder="1" applyAlignment="1">
      <alignment horizontal="left" indent="1"/>
    </xf>
    <xf numFmtId="0" fontId="62" fillId="18" borderId="17" xfId="0" applyFont="1" applyFill="1" applyBorder="1" applyAlignment="1">
      <alignment horizontal="left" indent="1"/>
    </xf>
    <xf numFmtId="0" fontId="16" fillId="18" borderId="27" xfId="0" applyFont="1" applyFill="1" applyBorder="1" applyAlignment="1">
      <alignment vertical="center"/>
    </xf>
    <xf numFmtId="0" fontId="15" fillId="18" borderId="8" xfId="0" applyFont="1" applyFill="1" applyBorder="1" applyAlignment="1" applyProtection="1">
      <alignment horizontal="left" wrapText="1"/>
    </xf>
    <xf numFmtId="0" fontId="15" fillId="18" borderId="8" xfId="0" applyFont="1" applyFill="1" applyBorder="1" applyAlignment="1" applyProtection="1">
      <alignment horizontal="left" indent="1"/>
    </xf>
    <xf numFmtId="0" fontId="62" fillId="18" borderId="7" xfId="0" applyFont="1" applyFill="1" applyBorder="1" applyAlignment="1" applyProtection="1">
      <alignment horizontal="left" indent="1"/>
    </xf>
    <xf numFmtId="0" fontId="16" fillId="18" borderId="27" xfId="0" applyFont="1" applyFill="1" applyBorder="1" applyAlignment="1" applyProtection="1">
      <alignment wrapText="1"/>
    </xf>
    <xf numFmtId="0" fontId="61" fillId="18" borderId="27" xfId="0" applyFont="1" applyFill="1" applyBorder="1" applyAlignment="1" applyProtection="1">
      <alignment wrapText="1"/>
    </xf>
    <xf numFmtId="0" fontId="62" fillId="18" borderId="8" xfId="0" applyFont="1" applyFill="1" applyBorder="1" applyAlignment="1" applyProtection="1">
      <alignment horizontal="left" wrapText="1"/>
    </xf>
    <xf numFmtId="0" fontId="62" fillId="18" borderId="8" xfId="0" applyFont="1" applyFill="1" applyBorder="1" applyAlignment="1" applyProtection="1">
      <alignment horizontal="left" indent="1"/>
    </xf>
    <xf numFmtId="0" fontId="51" fillId="18" borderId="0" xfId="0" applyFont="1" applyFill="1" applyAlignment="1" applyProtection="1"/>
    <xf numFmtId="0" fontId="15" fillId="8" borderId="8" xfId="0" applyFont="1" applyFill="1" applyBorder="1" applyAlignment="1">
      <alignment horizontal="left" indent="1"/>
    </xf>
    <xf numFmtId="0" fontId="15" fillId="8" borderId="7" xfId="0" applyFont="1" applyFill="1" applyBorder="1" applyAlignment="1">
      <alignment horizontal="left" indent="1"/>
    </xf>
    <xf numFmtId="0" fontId="15" fillId="7" borderId="8" xfId="0" applyFont="1" applyFill="1" applyBorder="1" applyAlignment="1">
      <alignment horizontal="left" indent="1"/>
    </xf>
    <xf numFmtId="0" fontId="15" fillId="7" borderId="7" xfId="0" applyFont="1" applyFill="1" applyBorder="1" applyAlignment="1">
      <alignment horizontal="left" indent="1"/>
    </xf>
    <xf numFmtId="0" fontId="15" fillId="0" borderId="301" xfId="4" applyFill="1" applyBorder="1" applyAlignment="1" applyProtection="1">
      <alignment vertical="center"/>
      <protection locked="0"/>
    </xf>
    <xf numFmtId="0" fontId="15" fillId="0" borderId="302" xfId="4" applyFill="1" applyBorder="1" applyProtection="1">
      <protection locked="0"/>
    </xf>
    <xf numFmtId="0" fontId="15" fillId="0" borderId="303" xfId="4" applyFill="1" applyBorder="1" applyProtection="1">
      <protection locked="0"/>
    </xf>
    <xf numFmtId="0" fontId="15" fillId="0" borderId="304" xfId="4" applyFill="1" applyBorder="1" applyProtection="1">
      <protection locked="0"/>
    </xf>
    <xf numFmtId="0" fontId="0" fillId="0" borderId="83" xfId="0" applyBorder="1" applyProtection="1">
      <protection locked="0"/>
    </xf>
    <xf numFmtId="0" fontId="0" fillId="0" borderId="278" xfId="0" applyBorder="1" applyProtection="1">
      <protection locked="0"/>
    </xf>
    <xf numFmtId="0" fontId="0" fillId="0" borderId="279" xfId="0" applyBorder="1" applyProtection="1">
      <protection locked="0"/>
    </xf>
    <xf numFmtId="0" fontId="0" fillId="0" borderId="54" xfId="0" applyBorder="1" applyProtection="1">
      <protection locked="0"/>
    </xf>
    <xf numFmtId="0" fontId="0" fillId="0" borderId="277" xfId="0" applyBorder="1" applyProtection="1">
      <protection locked="0"/>
    </xf>
    <xf numFmtId="0" fontId="0" fillId="0" borderId="280" xfId="0" applyBorder="1" applyProtection="1">
      <protection locked="0"/>
    </xf>
    <xf numFmtId="0" fontId="0" fillId="0" borderId="92" xfId="0" applyBorder="1" applyProtection="1">
      <protection locked="0"/>
    </xf>
    <xf numFmtId="0" fontId="0" fillId="0" borderId="299" xfId="0" applyBorder="1" applyProtection="1">
      <protection locked="0"/>
    </xf>
    <xf numFmtId="0" fontId="0" fillId="0" borderId="300" xfId="0" applyBorder="1" applyProtection="1">
      <protection locked="0"/>
    </xf>
    <xf numFmtId="0" fontId="0" fillId="0" borderId="87" xfId="0" applyBorder="1" applyProtection="1">
      <protection locked="0"/>
    </xf>
    <xf numFmtId="0" fontId="0" fillId="0" borderId="281" xfId="0" applyBorder="1" applyProtection="1">
      <protection locked="0"/>
    </xf>
    <xf numFmtId="0" fontId="0" fillId="0" borderId="282" xfId="0" applyBorder="1" applyProtection="1">
      <protection locked="0"/>
    </xf>
    <xf numFmtId="0" fontId="0" fillId="0" borderId="4" xfId="0" applyBorder="1" applyProtection="1">
      <protection locked="0"/>
    </xf>
    <xf numFmtId="0" fontId="0" fillId="0" borderId="256" xfId="0" applyBorder="1" applyProtection="1">
      <protection locked="0"/>
    </xf>
    <xf numFmtId="0" fontId="0" fillId="0" borderId="5" xfId="0" applyBorder="1" applyProtection="1">
      <protection locked="0"/>
    </xf>
    <xf numFmtId="0" fontId="0" fillId="0" borderId="189" xfId="0" applyBorder="1" applyProtection="1">
      <protection locked="0"/>
    </xf>
    <xf numFmtId="0" fontId="0" fillId="0" borderId="258" xfId="0" applyBorder="1" applyProtection="1">
      <protection locked="0"/>
    </xf>
    <xf numFmtId="0" fontId="0" fillId="0" borderId="78" xfId="0" applyBorder="1" applyProtection="1">
      <protection locked="0"/>
    </xf>
    <xf numFmtId="0" fontId="0" fillId="0" borderId="51" xfId="0" applyBorder="1" applyProtection="1">
      <protection locked="0"/>
    </xf>
    <xf numFmtId="0" fontId="0" fillId="0" borderId="52" xfId="0" applyBorder="1" applyProtection="1">
      <protection locked="0"/>
    </xf>
    <xf numFmtId="0" fontId="0" fillId="0" borderId="190" xfId="0" applyBorder="1" applyProtection="1">
      <protection locked="0"/>
    </xf>
    <xf numFmtId="0" fontId="0" fillId="0" borderId="262" xfId="0" applyBorder="1" applyProtection="1">
      <protection locked="0"/>
    </xf>
    <xf numFmtId="0" fontId="0" fillId="0" borderId="263" xfId="0" applyBorder="1" applyProtection="1">
      <protection locked="0"/>
    </xf>
    <xf numFmtId="0" fontId="0" fillId="0" borderId="264" xfId="0" applyBorder="1" applyProtection="1">
      <protection locked="0"/>
    </xf>
    <xf numFmtId="0" fontId="0" fillId="0" borderId="265" xfId="0" applyBorder="1" applyProtection="1">
      <protection locked="0"/>
    </xf>
    <xf numFmtId="0" fontId="0" fillId="0" borderId="266" xfId="0" applyBorder="1" applyProtection="1">
      <protection locked="0"/>
    </xf>
    <xf numFmtId="0" fontId="0" fillId="0" borderId="267" xfId="0" applyBorder="1" applyProtection="1">
      <protection locked="0"/>
    </xf>
    <xf numFmtId="0" fontId="0" fillId="0" borderId="13" xfId="0" applyBorder="1" applyProtection="1">
      <protection locked="0"/>
    </xf>
    <xf numFmtId="0" fontId="0" fillId="0" borderId="59" xfId="0" applyBorder="1" applyProtection="1">
      <protection locked="0"/>
    </xf>
    <xf numFmtId="0" fontId="0" fillId="0" borderId="0" xfId="0" applyBorder="1" applyProtection="1">
      <protection locked="0"/>
    </xf>
    <xf numFmtId="0" fontId="0" fillId="0" borderId="192" xfId="0" applyBorder="1" applyProtection="1">
      <protection locked="0"/>
    </xf>
    <xf numFmtId="0" fontId="0" fillId="0" borderId="259" xfId="0" applyBorder="1" applyProtection="1">
      <protection locked="0"/>
    </xf>
    <xf numFmtId="0" fontId="0" fillId="0" borderId="21" xfId="0" applyBorder="1" applyProtection="1">
      <protection locked="0"/>
    </xf>
    <xf numFmtId="0" fontId="0" fillId="0" borderId="257" xfId="0" applyBorder="1" applyProtection="1">
      <protection locked="0"/>
    </xf>
    <xf numFmtId="0" fontId="0" fillId="0" borderId="45" xfId="0" applyBorder="1" applyProtection="1">
      <protection locked="0"/>
    </xf>
    <xf numFmtId="0" fontId="0" fillId="0" borderId="240" xfId="0" applyBorder="1" applyProtection="1">
      <protection locked="0"/>
    </xf>
    <xf numFmtId="0" fontId="0" fillId="0" borderId="260" xfId="0" applyBorder="1" applyProtection="1">
      <protection locked="0"/>
    </xf>
    <xf numFmtId="0" fontId="0" fillId="0" borderId="268" xfId="0" applyBorder="1" applyProtection="1">
      <protection locked="0"/>
    </xf>
    <xf numFmtId="0" fontId="0" fillId="0" borderId="269" xfId="0" applyBorder="1" applyProtection="1">
      <protection locked="0"/>
    </xf>
    <xf numFmtId="0" fontId="0" fillId="0" borderId="270" xfId="0" applyBorder="1" applyProtection="1">
      <protection locked="0"/>
    </xf>
    <xf numFmtId="0" fontId="0" fillId="0" borderId="271" xfId="0" applyBorder="1" applyProtection="1">
      <protection locked="0"/>
    </xf>
    <xf numFmtId="0" fontId="0" fillId="0" borderId="272" xfId="0" applyBorder="1" applyProtection="1">
      <protection locked="0"/>
    </xf>
    <xf numFmtId="0" fontId="0" fillId="0" borderId="286" xfId="0" applyBorder="1" applyProtection="1">
      <protection locked="0"/>
    </xf>
    <xf numFmtId="0" fontId="0" fillId="0" borderId="287" xfId="0" applyBorder="1" applyProtection="1">
      <protection locked="0"/>
    </xf>
    <xf numFmtId="0" fontId="0" fillId="0" borderId="288" xfId="0" applyBorder="1" applyProtection="1">
      <protection locked="0"/>
    </xf>
    <xf numFmtId="0" fontId="0" fillId="0" borderId="289" xfId="0" applyBorder="1" applyProtection="1">
      <protection locked="0"/>
    </xf>
    <xf numFmtId="0" fontId="0" fillId="0" borderId="290" xfId="0" applyBorder="1" applyProtection="1">
      <protection locked="0"/>
    </xf>
    <xf numFmtId="0" fontId="0" fillId="0" borderId="155" xfId="0" applyBorder="1" applyProtection="1">
      <protection locked="0"/>
    </xf>
    <xf numFmtId="0" fontId="0" fillId="0" borderId="140" xfId="0" applyBorder="1" applyProtection="1">
      <protection locked="0"/>
    </xf>
    <xf numFmtId="0" fontId="0" fillId="0" borderId="261" xfId="0" applyBorder="1" applyProtection="1">
      <protection locked="0"/>
    </xf>
    <xf numFmtId="0" fontId="0" fillId="0" borderId="291" xfId="0" applyBorder="1" applyProtection="1">
      <protection locked="0"/>
    </xf>
    <xf numFmtId="0" fontId="0" fillId="0" borderId="292" xfId="0" applyBorder="1" applyProtection="1">
      <protection locked="0"/>
    </xf>
    <xf numFmtId="0" fontId="0" fillId="0" borderId="293" xfId="0" applyBorder="1" applyProtection="1">
      <protection locked="0"/>
    </xf>
    <xf numFmtId="0" fontId="0" fillId="0" borderId="294" xfId="0" applyBorder="1" applyProtection="1">
      <protection locked="0"/>
    </xf>
    <xf numFmtId="0" fontId="0" fillId="0" borderId="295" xfId="0" applyBorder="1" applyProtection="1">
      <protection locked="0"/>
    </xf>
    <xf numFmtId="0" fontId="0" fillId="0" borderId="273" xfId="0" applyBorder="1" applyProtection="1">
      <protection locked="0"/>
    </xf>
    <xf numFmtId="0" fontId="0" fillId="0" borderId="274" xfId="0" applyBorder="1" applyProtection="1">
      <protection locked="0"/>
    </xf>
    <xf numFmtId="0" fontId="0" fillId="0" borderId="249" xfId="0" applyBorder="1" applyProtection="1">
      <protection locked="0"/>
    </xf>
    <xf numFmtId="0" fontId="0" fillId="0" borderId="275" xfId="0" applyBorder="1" applyProtection="1">
      <protection locked="0"/>
    </xf>
    <xf numFmtId="0" fontId="0" fillId="0" borderId="276" xfId="0" applyBorder="1" applyProtection="1">
      <protection locked="0"/>
    </xf>
    <xf numFmtId="0" fontId="0" fillId="0" borderId="183" xfId="0" applyBorder="1" applyProtection="1">
      <protection locked="0"/>
    </xf>
    <xf numFmtId="0" fontId="0" fillId="0" borderId="178" xfId="0" applyBorder="1" applyProtection="1">
      <protection locked="0"/>
    </xf>
    <xf numFmtId="0" fontId="0" fillId="0" borderId="298" xfId="0" applyBorder="1" applyProtection="1">
      <protection locked="0"/>
    </xf>
    <xf numFmtId="0" fontId="0" fillId="0" borderId="173" xfId="0" applyBorder="1" applyProtection="1">
      <protection locked="0"/>
    </xf>
    <xf numFmtId="0" fontId="0" fillId="0" borderId="174" xfId="0" applyBorder="1" applyProtection="1">
      <protection locked="0"/>
    </xf>
    <xf numFmtId="0" fontId="0" fillId="0" borderId="297" xfId="0" applyBorder="1" applyProtection="1">
      <protection locked="0"/>
    </xf>
    <xf numFmtId="0" fontId="0" fillId="0" borderId="165" xfId="0" applyBorder="1" applyProtection="1">
      <protection locked="0"/>
    </xf>
    <xf numFmtId="0" fontId="0" fillId="0" borderId="166" xfId="0" applyBorder="1" applyProtection="1">
      <protection locked="0"/>
    </xf>
    <xf numFmtId="0" fontId="0" fillId="0" borderId="296" xfId="0" applyBorder="1" applyProtection="1">
      <protection locked="0"/>
    </xf>
    <xf numFmtId="0" fontId="0" fillId="0" borderId="167" xfId="0" applyBorder="1" applyProtection="1">
      <protection locked="0"/>
    </xf>
    <xf numFmtId="0" fontId="0" fillId="0" borderId="168" xfId="0" applyBorder="1" applyProtection="1">
      <protection locked="0"/>
    </xf>
    <xf numFmtId="0" fontId="15" fillId="6" borderId="0" xfId="0" applyFont="1" applyFill="1" applyProtection="1">
      <protection locked="0"/>
    </xf>
    <xf numFmtId="0" fontId="15" fillId="0" borderId="183" xfId="0" applyFont="1" applyBorder="1" applyProtection="1">
      <protection locked="0"/>
    </xf>
    <xf numFmtId="0" fontId="0" fillId="0" borderId="126" xfId="0" applyBorder="1" applyProtection="1">
      <protection locked="0"/>
    </xf>
    <xf numFmtId="0" fontId="62" fillId="0" borderId="164" xfId="0" applyFont="1" applyBorder="1" applyProtection="1">
      <protection locked="0"/>
    </xf>
    <xf numFmtId="0" fontId="0" fillId="0" borderId="195" xfId="0" applyBorder="1" applyProtection="1">
      <protection locked="0"/>
    </xf>
    <xf numFmtId="0" fontId="15" fillId="6" borderId="62" xfId="0" applyFont="1" applyFill="1" applyBorder="1" applyAlignment="1" applyProtection="1">
      <alignment horizontal="left"/>
      <protection locked="0"/>
    </xf>
    <xf numFmtId="0" fontId="15" fillId="6" borderId="56" xfId="0" applyFont="1" applyFill="1" applyBorder="1" applyAlignment="1" applyProtection="1">
      <alignment horizontal="left"/>
      <protection locked="0"/>
    </xf>
    <xf numFmtId="1" fontId="0" fillId="0" borderId="4" xfId="0" applyNumberFormat="1" applyBorder="1" applyProtection="1">
      <protection locked="0"/>
    </xf>
    <xf numFmtId="1" fontId="0" fillId="0" borderId="187" xfId="0" applyNumberFormat="1" applyBorder="1" applyProtection="1">
      <protection locked="0"/>
    </xf>
    <xf numFmtId="1" fontId="0" fillId="0" borderId="189" xfId="0" applyNumberFormat="1" applyBorder="1" applyAlignment="1" applyProtection="1">
      <alignment vertical="center"/>
      <protection locked="0"/>
    </xf>
    <xf numFmtId="1" fontId="0" fillId="0" borderId="4" xfId="0" applyNumberFormat="1" applyBorder="1" applyAlignment="1" applyProtection="1">
      <alignment vertical="center"/>
      <protection locked="0"/>
    </xf>
    <xf numFmtId="1" fontId="0" fillId="0" borderId="187" xfId="0" applyNumberFormat="1" applyBorder="1" applyAlignment="1" applyProtection="1">
      <alignment vertical="center"/>
      <protection locked="0"/>
    </xf>
    <xf numFmtId="1" fontId="0" fillId="0" borderId="45" xfId="0" applyNumberFormat="1" applyBorder="1" applyProtection="1">
      <protection locked="0"/>
    </xf>
    <xf numFmtId="1" fontId="0" fillId="0" borderId="186" xfId="0" applyNumberFormat="1" applyBorder="1" applyProtection="1">
      <protection locked="0"/>
    </xf>
    <xf numFmtId="1" fontId="16" fillId="0" borderId="240" xfId="0" applyNumberFormat="1" applyFont="1" applyBorder="1" applyAlignment="1" applyProtection="1">
      <alignment horizontal="right"/>
      <protection locked="0"/>
    </xf>
    <xf numFmtId="1" fontId="16" fillId="0" borderId="45" xfId="0" applyNumberFormat="1" applyFont="1" applyBorder="1" applyAlignment="1" applyProtection="1">
      <alignment horizontal="right"/>
      <protection locked="0"/>
    </xf>
    <xf numFmtId="1" fontId="16" fillId="0" borderId="186" xfId="0" applyNumberFormat="1" applyFont="1" applyBorder="1" applyAlignment="1" applyProtection="1">
      <alignment horizontal="right"/>
      <protection locked="0"/>
    </xf>
    <xf numFmtId="1" fontId="0" fillId="0" borderId="135" xfId="0" applyNumberFormat="1" applyBorder="1" applyProtection="1">
      <protection locked="0"/>
    </xf>
    <xf numFmtId="1" fontId="0" fillId="0" borderId="125" xfId="0" applyNumberFormat="1" applyBorder="1" applyProtection="1">
      <protection locked="0"/>
    </xf>
    <xf numFmtId="1" fontId="0" fillId="0" borderId="126" xfId="0" applyNumberFormat="1" applyBorder="1" applyProtection="1">
      <protection locked="0"/>
    </xf>
    <xf numFmtId="1" fontId="0" fillId="0" borderId="142" xfId="0" applyNumberFormat="1" applyBorder="1" applyProtection="1">
      <protection locked="0"/>
    </xf>
    <xf numFmtId="1" fontId="0" fillId="0" borderId="138" xfId="0" applyNumberFormat="1" applyBorder="1" applyProtection="1">
      <protection locked="0"/>
    </xf>
    <xf numFmtId="1" fontId="0" fillId="0" borderId="13" xfId="0" applyNumberFormat="1" applyBorder="1" applyProtection="1">
      <protection locked="0"/>
    </xf>
    <xf numFmtId="1" fontId="0" fillId="0" borderId="244" xfId="0" applyNumberFormat="1" applyBorder="1" applyProtection="1">
      <protection locked="0"/>
    </xf>
    <xf numFmtId="1" fontId="16" fillId="0" borderId="71" xfId="0" applyNumberFormat="1" applyFont="1" applyBorder="1" applyAlignment="1" applyProtection="1">
      <alignment horizontal="right"/>
      <protection locked="0"/>
    </xf>
    <xf numFmtId="1" fontId="0" fillId="0" borderId="141" xfId="0" applyNumberFormat="1" applyBorder="1" applyProtection="1">
      <protection locked="0"/>
    </xf>
    <xf numFmtId="1" fontId="0" fillId="0" borderId="67" xfId="0" applyNumberFormat="1" applyBorder="1" applyProtection="1">
      <protection locked="0"/>
    </xf>
    <xf numFmtId="1" fontId="0" fillId="0" borderId="120" xfId="0" applyNumberFormat="1" applyBorder="1" applyProtection="1">
      <protection locked="0"/>
    </xf>
    <xf numFmtId="1" fontId="0" fillId="0" borderId="136" xfId="0" applyNumberFormat="1" applyBorder="1" applyProtection="1">
      <protection locked="0"/>
    </xf>
    <xf numFmtId="1" fontId="0" fillId="0" borderId="54" xfId="0" applyNumberFormat="1" applyBorder="1" applyProtection="1">
      <protection locked="0"/>
    </xf>
    <xf numFmtId="1" fontId="0" fillId="0" borderId="87" xfId="0" applyNumberFormat="1" applyBorder="1" applyProtection="1">
      <protection locked="0"/>
    </xf>
    <xf numFmtId="1" fontId="0" fillId="0" borderId="140" xfId="0" applyNumberFormat="1" applyFill="1" applyBorder="1" applyProtection="1">
      <protection locked="0"/>
    </xf>
    <xf numFmtId="1" fontId="0" fillId="0" borderId="113" xfId="0" applyNumberFormat="1" applyFill="1" applyBorder="1" applyProtection="1">
      <protection locked="0"/>
    </xf>
    <xf numFmtId="1" fontId="0" fillId="0" borderId="40" xfId="0" applyNumberFormat="1" applyBorder="1" applyProtection="1">
      <protection locked="0"/>
    </xf>
    <xf numFmtId="1" fontId="0" fillId="0" borderId="147" xfId="0" applyNumberFormat="1" applyBorder="1" applyProtection="1">
      <protection locked="0"/>
    </xf>
    <xf numFmtId="1" fontId="0" fillId="0" borderId="180" xfId="0" applyNumberFormat="1" applyBorder="1" applyProtection="1">
      <protection locked="0"/>
    </xf>
    <xf numFmtId="1" fontId="0" fillId="0" borderId="181" xfId="0" applyNumberFormat="1" applyBorder="1" applyProtection="1">
      <protection locked="0"/>
    </xf>
    <xf numFmtId="1" fontId="15" fillId="0" borderId="177" xfId="4" applyNumberFormat="1" applyFill="1" applyBorder="1" applyAlignment="1" applyProtection="1">
      <alignment vertical="center"/>
      <protection locked="0"/>
    </xf>
    <xf numFmtId="1" fontId="0" fillId="0" borderId="166" xfId="0" applyNumberFormat="1" applyBorder="1" applyProtection="1">
      <protection locked="0"/>
    </xf>
    <xf numFmtId="1" fontId="15" fillId="0" borderId="178" xfId="4" applyNumberFormat="1" applyFill="1" applyBorder="1" applyAlignment="1" applyProtection="1">
      <alignment vertical="center"/>
      <protection locked="0"/>
    </xf>
    <xf numFmtId="1" fontId="58" fillId="0" borderId="40" xfId="4" applyNumberFormat="1" applyFont="1" applyFill="1" applyBorder="1" applyAlignment="1" applyProtection="1">
      <alignment vertical="center"/>
      <protection locked="0"/>
    </xf>
    <xf numFmtId="1" fontId="0" fillId="0" borderId="183" xfId="0" applyNumberFormat="1" applyBorder="1" applyProtection="1">
      <protection locked="0"/>
    </xf>
    <xf numFmtId="1" fontId="0" fillId="0" borderId="177" xfId="0" applyNumberFormat="1" applyBorder="1" applyProtection="1">
      <protection locked="0"/>
    </xf>
    <xf numFmtId="1" fontId="0" fillId="0" borderId="178" xfId="0" applyNumberFormat="1" applyBorder="1" applyProtection="1">
      <protection locked="0"/>
    </xf>
    <xf numFmtId="1" fontId="0" fillId="0" borderId="245" xfId="0" applyNumberFormat="1" applyBorder="1" applyProtection="1">
      <protection locked="0"/>
    </xf>
    <xf numFmtId="1" fontId="0" fillId="0" borderId="179" xfId="0" applyNumberFormat="1" applyBorder="1" applyProtection="1">
      <protection locked="0"/>
    </xf>
    <xf numFmtId="1" fontId="72" fillId="0" borderId="40" xfId="4" applyNumberFormat="1" applyFont="1" applyFill="1" applyBorder="1" applyAlignment="1" applyProtection="1">
      <alignment horizontal="right" vertical="center" wrapText="1"/>
      <protection locked="0"/>
    </xf>
    <xf numFmtId="1" fontId="44" fillId="0" borderId="183" xfId="4" applyNumberFormat="1" applyFont="1" applyFill="1" applyBorder="1" applyAlignment="1" applyProtection="1">
      <alignment horizontal="right" vertical="center" wrapText="1"/>
      <protection locked="0"/>
    </xf>
    <xf numFmtId="1" fontId="44" fillId="0" borderId="178" xfId="4" applyNumberFormat="1" applyFont="1" applyFill="1" applyBorder="1" applyAlignment="1" applyProtection="1">
      <alignment horizontal="right" vertical="center" wrapText="1"/>
      <protection locked="0"/>
    </xf>
    <xf numFmtId="1" fontId="72" fillId="0" borderId="179" xfId="4" applyNumberFormat="1" applyFont="1" applyFill="1" applyBorder="1" applyAlignment="1" applyProtection="1">
      <alignment horizontal="right" vertical="center" wrapText="1"/>
      <protection locked="0"/>
    </xf>
    <xf numFmtId="1" fontId="58" fillId="0" borderId="149" xfId="4" applyNumberFormat="1" applyFont="1" applyFill="1" applyBorder="1" applyProtection="1">
      <protection locked="0"/>
    </xf>
    <xf numFmtId="1" fontId="0" fillId="0" borderId="99" xfId="0" applyNumberFormat="1" applyBorder="1" applyProtection="1">
      <protection locked="0"/>
    </xf>
    <xf numFmtId="1" fontId="0" fillId="0" borderId="173" xfId="0" applyNumberFormat="1" applyBorder="1" applyProtection="1">
      <protection locked="0"/>
    </xf>
    <xf numFmtId="1" fontId="0" fillId="0" borderId="174" xfId="0" applyNumberFormat="1" applyBorder="1" applyProtection="1">
      <protection locked="0"/>
    </xf>
    <xf numFmtId="1" fontId="0" fillId="0" borderId="246" xfId="0" applyNumberFormat="1" applyBorder="1" applyProtection="1">
      <protection locked="0"/>
    </xf>
    <xf numFmtId="1" fontId="0" fillId="0" borderId="175" xfId="0" applyNumberFormat="1" applyBorder="1" applyProtection="1">
      <protection locked="0"/>
    </xf>
    <xf numFmtId="1" fontId="0" fillId="0" borderId="165" xfId="0" applyNumberFormat="1" applyBorder="1" applyProtection="1">
      <protection locked="0"/>
    </xf>
    <xf numFmtId="1" fontId="0" fillId="0" borderId="247" xfId="0" applyNumberFormat="1" applyBorder="1" applyProtection="1">
      <protection locked="0"/>
    </xf>
    <xf numFmtId="1" fontId="0" fillId="0" borderId="171" xfId="0" applyNumberFormat="1" applyBorder="1" applyProtection="1">
      <protection locked="0"/>
    </xf>
    <xf numFmtId="1" fontId="0" fillId="0" borderId="167" xfId="0" applyNumberFormat="1" applyBorder="1" applyProtection="1">
      <protection locked="0"/>
    </xf>
    <xf numFmtId="1" fontId="0" fillId="0" borderId="182" xfId="0" applyNumberFormat="1" applyBorder="1" applyProtection="1">
      <protection locked="0"/>
    </xf>
    <xf numFmtId="1" fontId="0" fillId="0" borderId="168" xfId="0" applyNumberFormat="1" applyBorder="1" applyProtection="1">
      <protection locked="0"/>
    </xf>
    <xf numFmtId="1" fontId="0" fillId="0" borderId="248" xfId="0" applyNumberFormat="1" applyBorder="1" applyProtection="1">
      <protection locked="0"/>
    </xf>
    <xf numFmtId="1" fontId="0" fillId="0" borderId="172" xfId="0" applyNumberFormat="1" applyBorder="1" applyProtection="1">
      <protection locked="0"/>
    </xf>
    <xf numFmtId="1" fontId="0" fillId="0" borderId="83" xfId="0" applyNumberFormat="1" applyBorder="1" applyProtection="1">
      <protection locked="0"/>
    </xf>
    <xf numFmtId="1" fontId="44" fillId="0" borderId="80" xfId="0" applyNumberFormat="1" applyFont="1" applyBorder="1" applyAlignment="1" applyProtection="1">
      <alignment horizontal="center" vertical="center"/>
      <protection locked="0"/>
    </xf>
    <xf numFmtId="0" fontId="15" fillId="0" borderId="0" xfId="0" applyFont="1" applyProtection="1">
      <protection locked="0"/>
    </xf>
    <xf numFmtId="0" fontId="15" fillId="0" borderId="0" xfId="4" applyProtection="1">
      <protection locked="0"/>
    </xf>
    <xf numFmtId="0" fontId="15" fillId="6" borderId="56" xfId="0" applyFont="1" applyFill="1" applyBorder="1" applyAlignment="1" applyProtection="1">
      <alignment horizontal="left" vertical="center"/>
      <protection locked="0"/>
    </xf>
    <xf numFmtId="0" fontId="0" fillId="12" borderId="0" xfId="0" applyFill="1" applyProtection="1">
      <protection locked="0"/>
    </xf>
    <xf numFmtId="1" fontId="62" fillId="0" borderId="68" xfId="0" applyNumberFormat="1" applyFont="1" applyBorder="1" applyProtection="1">
      <protection locked="0"/>
    </xf>
    <xf numFmtId="3" fontId="0" fillId="0" borderId="68" xfId="0" applyNumberFormat="1" applyFill="1" applyBorder="1" applyProtection="1">
      <protection locked="0"/>
    </xf>
    <xf numFmtId="1" fontId="62" fillId="0" borderId="164" xfId="0" applyNumberFormat="1" applyFont="1" applyBorder="1" applyProtection="1">
      <protection locked="0"/>
    </xf>
    <xf numFmtId="3" fontId="15" fillId="0" borderId="67" xfId="0" applyNumberFormat="1" applyFont="1" applyFill="1" applyBorder="1" applyAlignment="1" applyProtection="1">
      <alignment horizontal="right" vertical="center"/>
      <protection locked="0"/>
    </xf>
    <xf numFmtId="3" fontId="15" fillId="0" borderId="107" xfId="0" applyNumberFormat="1" applyFont="1" applyFill="1" applyBorder="1" applyAlignment="1" applyProtection="1">
      <alignment horizontal="right" vertical="center"/>
      <protection locked="0"/>
    </xf>
    <xf numFmtId="3" fontId="16" fillId="0" borderId="107" xfId="0" applyNumberFormat="1" applyFont="1" applyFill="1" applyBorder="1" applyAlignment="1" applyProtection="1">
      <alignment horizontal="right" vertical="center"/>
      <protection locked="0"/>
    </xf>
    <xf numFmtId="3" fontId="15" fillId="0" borderId="101" xfId="0" applyNumberFormat="1" applyFont="1" applyFill="1" applyBorder="1" applyAlignment="1" applyProtection="1">
      <alignment horizontal="right" vertical="center"/>
      <protection locked="0"/>
    </xf>
    <xf numFmtId="3" fontId="15" fillId="0" borderId="56" xfId="0" applyNumberFormat="1" applyFont="1" applyFill="1" applyBorder="1" applyAlignment="1" applyProtection="1">
      <alignment horizontal="right" vertical="center"/>
      <protection locked="0"/>
    </xf>
    <xf numFmtId="3" fontId="15" fillId="0" borderId="62" xfId="0" applyNumberFormat="1" applyFont="1" applyFill="1" applyBorder="1" applyAlignment="1" applyProtection="1">
      <alignment horizontal="right" vertical="center"/>
      <protection locked="0"/>
    </xf>
    <xf numFmtId="3" fontId="15" fillId="0" borderId="107" xfId="0" applyNumberFormat="1" applyFont="1" applyFill="1" applyBorder="1" applyAlignment="1" applyProtection="1">
      <alignment horizontal="right" vertical="center"/>
      <protection locked="0"/>
    </xf>
    <xf numFmtId="3" fontId="16" fillId="0" borderId="62" xfId="0" applyNumberFormat="1" applyFont="1" applyFill="1" applyBorder="1" applyAlignment="1" applyProtection="1">
      <alignment horizontal="right" vertical="center"/>
      <protection locked="0"/>
    </xf>
    <xf numFmtId="3" fontId="15" fillId="0" borderId="64" xfId="0" applyNumberFormat="1" applyFont="1" applyFill="1" applyBorder="1" applyAlignment="1" applyProtection="1">
      <alignment horizontal="right" vertical="center"/>
      <protection locked="0"/>
    </xf>
    <xf numFmtId="0" fontId="16" fillId="0" borderId="162" xfId="4" applyFont="1" applyFill="1" applyBorder="1" applyProtection="1">
      <protection locked="0"/>
    </xf>
    <xf numFmtId="0" fontId="15" fillId="12" borderId="0" xfId="0" applyFont="1" applyFill="1" applyAlignment="1" applyProtection="1">
      <alignment horizontal="left" vertical="top" wrapText="1"/>
    </xf>
    <xf numFmtId="0" fontId="83" fillId="0" borderId="12" xfId="0" applyFont="1" applyBorder="1" applyAlignment="1">
      <alignment horizontal="center" vertical="center"/>
    </xf>
    <xf numFmtId="0" fontId="83" fillId="0" borderId="16" xfId="0" applyFont="1" applyBorder="1" applyAlignment="1">
      <alignment horizontal="center" vertical="center"/>
    </xf>
    <xf numFmtId="0" fontId="83" fillId="0" borderId="17" xfId="0" applyFont="1" applyBorder="1" applyAlignment="1">
      <alignment horizontal="center" vertical="center"/>
    </xf>
    <xf numFmtId="0" fontId="83" fillId="0" borderId="19" xfId="0" applyFont="1" applyBorder="1" applyAlignment="1">
      <alignment horizontal="center" vertical="center"/>
    </xf>
    <xf numFmtId="0" fontId="83" fillId="0" borderId="12" xfId="0" applyFont="1" applyBorder="1" applyAlignment="1">
      <alignment horizontal="center" vertical="center" wrapText="1"/>
    </xf>
    <xf numFmtId="0" fontId="83" fillId="0" borderId="16" xfId="0" applyFont="1" applyBorder="1" applyAlignment="1">
      <alignment horizontal="center" vertical="center" wrapText="1"/>
    </xf>
    <xf numFmtId="0" fontId="83" fillId="0" borderId="13" xfId="0" applyFont="1" applyBorder="1" applyAlignment="1">
      <alignment horizontal="center" vertical="center" wrapText="1"/>
    </xf>
    <xf numFmtId="0" fontId="83" fillId="0" borderId="25" xfId="0" applyFont="1" applyBorder="1" applyAlignment="1">
      <alignment horizontal="center" vertical="center" wrapText="1"/>
    </xf>
    <xf numFmtId="0" fontId="83" fillId="0" borderId="17" xfId="0" applyFont="1" applyBorder="1" applyAlignment="1">
      <alignment horizontal="center" vertical="center" wrapText="1"/>
    </xf>
    <xf numFmtId="0" fontId="83" fillId="0" borderId="19" xfId="0" applyFont="1" applyBorder="1" applyAlignment="1">
      <alignment horizontal="center" vertical="center" wrapText="1"/>
    </xf>
    <xf numFmtId="0" fontId="16" fillId="5" borderId="4" xfId="0" applyFont="1" applyFill="1" applyBorder="1" applyAlignment="1" applyProtection="1">
      <alignment horizontal="center" vertical="center"/>
    </xf>
    <xf numFmtId="0" fontId="16" fillId="5" borderId="5" xfId="0" applyFont="1" applyFill="1" applyBorder="1" applyAlignment="1" applyProtection="1">
      <alignment horizontal="center" vertical="center"/>
    </xf>
    <xf numFmtId="0" fontId="16" fillId="5" borderId="189" xfId="0" applyFont="1" applyFill="1" applyBorder="1" applyAlignment="1" applyProtection="1">
      <alignment horizontal="center" vertical="center"/>
    </xf>
    <xf numFmtId="0" fontId="16" fillId="5" borderId="6" xfId="0" applyFont="1" applyFill="1" applyBorder="1" applyAlignment="1" applyProtection="1">
      <alignment horizontal="center" vertical="center"/>
    </xf>
    <xf numFmtId="0" fontId="15" fillId="5" borderId="12" xfId="0" applyFont="1" applyFill="1" applyBorder="1" applyAlignment="1" applyProtection="1">
      <alignment horizontal="center" vertical="center" wrapText="1"/>
    </xf>
    <xf numFmtId="0" fontId="15" fillId="5" borderId="14" xfId="0" applyFont="1" applyFill="1" applyBorder="1" applyAlignment="1" applyProtection="1">
      <alignment horizontal="center" vertical="center" wrapText="1"/>
    </xf>
    <xf numFmtId="0" fontId="15" fillId="5" borderId="17" xfId="0" applyFont="1" applyFill="1" applyBorder="1" applyAlignment="1" applyProtection="1">
      <alignment horizontal="center" vertical="center" wrapText="1"/>
    </xf>
    <xf numFmtId="0" fontId="15" fillId="5" borderId="2" xfId="0" applyFont="1" applyFill="1" applyBorder="1" applyAlignment="1" applyProtection="1">
      <alignment horizontal="center" vertical="center" wrapText="1"/>
    </xf>
    <xf numFmtId="0" fontId="53" fillId="5" borderId="15" xfId="0" applyFont="1" applyFill="1" applyBorder="1" applyAlignment="1" applyProtection="1">
      <alignment horizontal="center" vertical="center" wrapText="1"/>
    </xf>
    <xf numFmtId="0" fontId="53" fillId="5" borderId="18" xfId="0" applyFont="1" applyFill="1" applyBorder="1" applyAlignment="1" applyProtection="1">
      <alignment horizontal="center" vertical="center" wrapText="1"/>
    </xf>
    <xf numFmtId="0" fontId="15" fillId="5" borderId="30" xfId="0" applyFont="1" applyFill="1" applyBorder="1" applyAlignment="1" applyProtection="1">
      <alignment horizontal="center" vertical="center" wrapText="1"/>
    </xf>
    <xf numFmtId="0" fontId="15" fillId="5" borderId="16" xfId="0" applyFont="1" applyFill="1" applyBorder="1" applyAlignment="1" applyProtection="1">
      <alignment horizontal="center" vertical="center" wrapText="1"/>
    </xf>
    <xf numFmtId="0" fontId="15" fillId="5" borderId="198" xfId="0" applyFont="1" applyFill="1" applyBorder="1" applyAlignment="1" applyProtection="1">
      <alignment horizontal="center" vertical="center" wrapText="1"/>
    </xf>
    <xf numFmtId="0" fontId="15" fillId="5" borderId="19" xfId="0" applyFont="1" applyFill="1" applyBorder="1" applyAlignment="1" applyProtection="1">
      <alignment horizontal="center" vertical="center" wrapText="1"/>
    </xf>
    <xf numFmtId="0" fontId="4" fillId="5" borderId="189" xfId="0" applyFont="1" applyFill="1" applyBorder="1" applyAlignment="1" applyProtection="1">
      <alignment horizontal="center" vertical="center" wrapText="1"/>
    </xf>
    <xf numFmtId="0" fontId="4" fillId="5" borderId="26" xfId="0" applyFont="1" applyFill="1" applyBorder="1" applyAlignment="1" applyProtection="1">
      <alignment horizontal="center" vertical="center" wrapText="1"/>
    </xf>
    <xf numFmtId="0" fontId="21" fillId="5" borderId="192" xfId="0" applyFont="1" applyFill="1" applyBorder="1" applyAlignment="1" applyProtection="1">
      <alignment horizontal="center" vertical="center" wrapText="1"/>
    </xf>
    <xf numFmtId="0" fontId="21" fillId="5" borderId="25" xfId="0" applyFont="1" applyFill="1" applyBorder="1" applyAlignment="1" applyProtection="1">
      <alignment horizontal="center" vertical="center" wrapText="1"/>
    </xf>
    <xf numFmtId="0" fontId="4" fillId="5" borderId="5" xfId="0" applyFont="1" applyFill="1" applyBorder="1" applyAlignment="1" applyProtection="1">
      <alignment horizontal="center" vertical="center" wrapText="1"/>
    </xf>
    <xf numFmtId="0" fontId="21" fillId="5" borderId="12" xfId="0" applyFont="1" applyFill="1" applyBorder="1" applyAlignment="1" applyProtection="1">
      <alignment horizontal="center" wrapText="1"/>
    </xf>
    <xf numFmtId="0" fontId="21" fillId="5" borderId="15" xfId="0" applyFont="1" applyFill="1" applyBorder="1" applyAlignment="1" applyProtection="1">
      <alignment horizontal="center" wrapText="1"/>
    </xf>
    <xf numFmtId="0" fontId="21" fillId="5" borderId="13" xfId="0" applyFont="1" applyFill="1" applyBorder="1" applyAlignment="1" applyProtection="1">
      <alignment horizontal="center" vertical="center" wrapText="1"/>
    </xf>
    <xf numFmtId="0" fontId="21" fillId="5" borderId="23" xfId="0" applyFont="1" applyFill="1" applyBorder="1" applyAlignment="1" applyProtection="1">
      <alignment horizontal="center" vertical="center" wrapText="1"/>
    </xf>
    <xf numFmtId="0" fontId="21" fillId="5" borderId="17" xfId="0" applyFont="1" applyFill="1" applyBorder="1" applyAlignment="1" applyProtection="1">
      <alignment horizontal="center" vertical="top" wrapText="1"/>
    </xf>
    <xf numFmtId="0" fontId="21" fillId="5" borderId="18" xfId="0" applyFont="1" applyFill="1" applyBorder="1" applyAlignment="1" applyProtection="1">
      <alignment horizontal="center" vertical="top" wrapText="1"/>
    </xf>
    <xf numFmtId="0" fontId="16" fillId="5" borderId="16" xfId="0" applyFont="1" applyFill="1" applyBorder="1" applyAlignment="1" applyProtection="1">
      <alignment horizontal="center" vertical="center"/>
    </xf>
    <xf numFmtId="0" fontId="0" fillId="5" borderId="8" xfId="0" applyFill="1" applyBorder="1" applyAlignment="1" applyProtection="1">
      <alignment horizontal="center"/>
    </xf>
    <xf numFmtId="0" fontId="16" fillId="5" borderId="30" xfId="0" applyFont="1" applyFill="1" applyBorder="1" applyAlignment="1" applyProtection="1">
      <alignment horizontal="center" vertical="center"/>
    </xf>
    <xf numFmtId="0" fontId="16" fillId="5" borderId="198" xfId="0" applyFont="1" applyFill="1" applyBorder="1" applyAlignment="1" applyProtection="1">
      <alignment horizontal="center" vertical="center" wrapText="1"/>
    </xf>
    <xf numFmtId="0" fontId="16" fillId="5" borderId="19" xfId="0" applyFont="1" applyFill="1" applyBorder="1" applyAlignment="1" applyProtection="1">
      <alignment horizontal="center" vertical="center" wrapText="1"/>
    </xf>
    <xf numFmtId="0" fontId="59" fillId="5" borderId="12" xfId="0" applyFont="1" applyFill="1" applyBorder="1" applyAlignment="1" applyProtection="1">
      <alignment horizontal="left" vertical="center"/>
    </xf>
    <xf numFmtId="0" fontId="59" fillId="5" borderId="16" xfId="0" applyFont="1" applyFill="1" applyBorder="1" applyAlignment="1" applyProtection="1">
      <alignment horizontal="left" vertical="center"/>
    </xf>
    <xf numFmtId="0" fontId="59" fillId="5" borderId="17" xfId="0" applyFont="1" applyFill="1" applyBorder="1" applyAlignment="1" applyProtection="1">
      <alignment horizontal="left" vertical="center"/>
    </xf>
    <xf numFmtId="0" fontId="59" fillId="5" borderId="19" xfId="0" applyFont="1" applyFill="1" applyBorder="1" applyAlignment="1" applyProtection="1">
      <alignment horizontal="left" vertical="center"/>
    </xf>
    <xf numFmtId="0" fontId="16" fillId="5" borderId="12" xfId="0" applyFont="1" applyFill="1" applyBorder="1" applyAlignment="1" applyProtection="1">
      <alignment horizontal="center" vertical="center" wrapText="1"/>
    </xf>
    <xf numFmtId="0" fontId="16" fillId="5" borderId="14" xfId="0" applyFont="1" applyFill="1" applyBorder="1" applyAlignment="1" applyProtection="1">
      <alignment horizontal="center" vertical="center" wrapText="1"/>
    </xf>
    <xf numFmtId="0" fontId="16" fillId="5" borderId="17" xfId="0" applyFont="1" applyFill="1" applyBorder="1" applyAlignment="1" applyProtection="1">
      <alignment horizontal="center" vertical="center" wrapText="1"/>
    </xf>
    <xf numFmtId="0" fontId="16" fillId="5" borderId="2" xfId="0" applyFont="1" applyFill="1" applyBorder="1" applyAlignment="1" applyProtection="1">
      <alignment horizontal="center" vertical="center" wrapText="1"/>
    </xf>
    <xf numFmtId="0" fontId="16" fillId="5" borderId="14" xfId="0" applyFont="1" applyFill="1" applyBorder="1" applyAlignment="1" applyProtection="1">
      <alignment horizontal="center" vertical="center"/>
    </xf>
    <xf numFmtId="0" fontId="16" fillId="5" borderId="2" xfId="0" applyFont="1" applyFill="1" applyBorder="1" applyAlignment="1" applyProtection="1">
      <alignment horizontal="center" vertical="center"/>
    </xf>
    <xf numFmtId="0" fontId="0" fillId="5" borderId="3" xfId="0" applyFill="1" applyBorder="1" applyAlignment="1" applyProtection="1">
      <alignment horizontal="center"/>
    </xf>
    <xf numFmtId="0" fontId="0" fillId="7" borderId="8" xfId="0" applyFill="1" applyBorder="1" applyAlignment="1" applyProtection="1">
      <alignment horizontal="center"/>
    </xf>
    <xf numFmtId="0" fontId="0" fillId="7" borderId="7" xfId="0" applyFill="1" applyBorder="1" applyAlignment="1" applyProtection="1">
      <alignment horizontal="center"/>
    </xf>
    <xf numFmtId="0" fontId="21" fillId="7" borderId="12" xfId="0" applyFont="1" applyFill="1" applyBorder="1" applyAlignment="1" applyProtection="1">
      <alignment horizontal="center" wrapText="1"/>
    </xf>
    <xf numFmtId="0" fontId="21" fillId="7" borderId="15" xfId="0" applyFont="1" applyFill="1" applyBorder="1" applyAlignment="1" applyProtection="1">
      <alignment horizontal="center" wrapText="1"/>
    </xf>
    <xf numFmtId="0" fontId="21" fillId="7" borderId="192" xfId="0" applyFont="1" applyFill="1" applyBorder="1" applyAlignment="1" applyProtection="1">
      <alignment horizontal="center" vertical="center" wrapText="1"/>
    </xf>
    <xf numFmtId="0" fontId="21" fillId="7" borderId="25" xfId="0" applyFont="1" applyFill="1" applyBorder="1" applyAlignment="1" applyProtection="1">
      <alignment horizontal="center" vertical="center" wrapText="1"/>
    </xf>
    <xf numFmtId="0" fontId="4" fillId="7" borderId="5" xfId="0" applyFont="1" applyFill="1" applyBorder="1" applyAlignment="1" applyProtection="1">
      <alignment horizontal="center" vertical="center" wrapText="1"/>
    </xf>
    <xf numFmtId="0" fontId="4" fillId="7" borderId="189" xfId="0" applyFont="1" applyFill="1" applyBorder="1" applyAlignment="1" applyProtection="1">
      <alignment horizontal="center" vertical="center" wrapText="1"/>
    </xf>
    <xf numFmtId="0" fontId="4" fillId="7" borderId="26" xfId="0" applyFont="1" applyFill="1" applyBorder="1" applyAlignment="1" applyProtection="1">
      <alignment horizontal="center" vertical="center" wrapText="1"/>
    </xf>
    <xf numFmtId="0" fontId="21" fillId="7" borderId="13" xfId="0" applyFont="1" applyFill="1" applyBorder="1" applyAlignment="1" applyProtection="1">
      <alignment horizontal="center" vertical="center" wrapText="1"/>
    </xf>
    <xf numFmtId="0" fontId="21" fillId="7" borderId="23" xfId="0" applyFont="1" applyFill="1" applyBorder="1" applyAlignment="1" applyProtection="1">
      <alignment horizontal="center" vertical="center" wrapText="1"/>
    </xf>
    <xf numFmtId="0" fontId="21" fillId="7" borderId="17" xfId="0" applyFont="1" applyFill="1" applyBorder="1" applyAlignment="1" applyProtection="1">
      <alignment horizontal="center" vertical="top" wrapText="1"/>
    </xf>
    <xf numFmtId="0" fontId="21" fillId="7" borderId="18" xfId="0" applyFont="1" applyFill="1" applyBorder="1" applyAlignment="1" applyProtection="1">
      <alignment horizontal="center" vertical="top" wrapText="1"/>
    </xf>
    <xf numFmtId="0" fontId="16" fillId="7" borderId="4" xfId="0" applyFont="1" applyFill="1" applyBorder="1" applyAlignment="1" applyProtection="1">
      <alignment horizontal="center" vertical="center"/>
    </xf>
    <xf numFmtId="0" fontId="16" fillId="7" borderId="5" xfId="0" applyFont="1" applyFill="1" applyBorder="1" applyAlignment="1" applyProtection="1">
      <alignment horizontal="center" vertical="center"/>
    </xf>
    <xf numFmtId="0" fontId="16" fillId="7" borderId="6" xfId="0" applyFont="1" applyFill="1" applyBorder="1" applyAlignment="1" applyProtection="1">
      <alignment horizontal="center" vertical="center"/>
    </xf>
    <xf numFmtId="0" fontId="15" fillId="7" borderId="189" xfId="0" applyFont="1" applyFill="1" applyBorder="1" applyAlignment="1" applyProtection="1">
      <alignment horizontal="center" vertical="center"/>
    </xf>
    <xf numFmtId="0" fontId="15" fillId="7" borderId="16" xfId="0" applyFont="1" applyFill="1" applyBorder="1" applyAlignment="1" applyProtection="1">
      <alignment horizontal="center" vertical="center"/>
    </xf>
    <xf numFmtId="0" fontId="15" fillId="7" borderId="4" xfId="0" applyFont="1" applyFill="1" applyBorder="1" applyAlignment="1" applyProtection="1">
      <alignment horizontal="center" vertical="center" wrapText="1"/>
    </xf>
    <xf numFmtId="0" fontId="15" fillId="7" borderId="5" xfId="0" applyFont="1" applyFill="1" applyBorder="1" applyAlignment="1" applyProtection="1">
      <alignment horizontal="center" vertical="center" wrapText="1"/>
    </xf>
    <xf numFmtId="0" fontId="15" fillId="7" borderId="4" xfId="0" applyFont="1" applyFill="1" applyBorder="1" applyAlignment="1" applyProtection="1">
      <alignment horizontal="center" vertical="center"/>
    </xf>
    <xf numFmtId="0" fontId="15" fillId="7" borderId="5" xfId="0" applyFont="1" applyFill="1" applyBorder="1" applyAlignment="1" applyProtection="1">
      <alignment horizontal="center" vertical="center"/>
    </xf>
    <xf numFmtId="0" fontId="15" fillId="7" borderId="6" xfId="0" applyFont="1" applyFill="1" applyBorder="1" applyAlignment="1" applyProtection="1">
      <alignment horizontal="center" vertical="center"/>
    </xf>
    <xf numFmtId="0" fontId="15" fillId="16" borderId="17" xfId="0" applyFont="1" applyFill="1" applyBorder="1" applyAlignment="1" applyProtection="1">
      <alignment horizontal="center" vertical="center"/>
    </xf>
    <xf numFmtId="0" fontId="15" fillId="16" borderId="2" xfId="0" applyFont="1" applyFill="1" applyBorder="1" applyAlignment="1" applyProtection="1">
      <alignment horizontal="center" vertical="center"/>
    </xf>
    <xf numFmtId="0" fontId="15" fillId="16" borderId="5" xfId="0" applyFont="1" applyFill="1" applyBorder="1" applyAlignment="1" applyProtection="1">
      <alignment horizontal="center" vertical="center"/>
    </xf>
    <xf numFmtId="0" fontId="15" fillId="16" borderId="6" xfId="0" applyFont="1" applyFill="1" applyBorder="1" applyAlignment="1" applyProtection="1">
      <alignment horizontal="center" vertical="center"/>
    </xf>
    <xf numFmtId="0" fontId="16" fillId="7" borderId="4" xfId="0" applyFont="1" applyFill="1" applyBorder="1" applyAlignment="1" applyProtection="1">
      <alignment horizontal="center" vertical="center" wrapText="1"/>
    </xf>
    <xf numFmtId="0" fontId="16" fillId="7" borderId="5" xfId="0" applyFont="1" applyFill="1" applyBorder="1" applyAlignment="1" applyProtection="1">
      <alignment horizontal="center" vertical="center" wrapText="1"/>
    </xf>
    <xf numFmtId="0" fontId="16" fillId="7" borderId="6" xfId="0" applyFont="1" applyFill="1" applyBorder="1" applyAlignment="1" applyProtection="1">
      <alignment horizontal="center" vertical="center" wrapText="1"/>
    </xf>
    <xf numFmtId="0" fontId="16" fillId="16" borderId="4" xfId="0" applyFont="1" applyFill="1" applyBorder="1" applyAlignment="1" applyProtection="1">
      <alignment horizontal="center" vertical="center" wrapText="1"/>
    </xf>
    <xf numFmtId="0" fontId="16" fillId="16" borderId="5" xfId="0" applyFont="1" applyFill="1" applyBorder="1" applyAlignment="1" applyProtection="1">
      <alignment horizontal="center" vertical="center" wrapText="1"/>
    </xf>
    <xf numFmtId="0" fontId="16" fillId="16" borderId="6" xfId="0" applyFont="1" applyFill="1" applyBorder="1" applyAlignment="1" applyProtection="1">
      <alignment horizontal="center" vertical="center" wrapText="1"/>
    </xf>
    <xf numFmtId="0" fontId="19" fillId="7" borderId="3" xfId="0" applyFont="1" applyFill="1" applyBorder="1" applyAlignment="1" applyProtection="1">
      <alignment horizontal="left"/>
    </xf>
    <xf numFmtId="0" fontId="19" fillId="7" borderId="7" xfId="0" applyFont="1" applyFill="1" applyBorder="1" applyAlignment="1" applyProtection="1">
      <alignment horizontal="left"/>
    </xf>
    <xf numFmtId="0" fontId="16" fillId="7" borderId="12" xfId="0" applyFont="1" applyFill="1" applyBorder="1" applyAlignment="1" applyProtection="1">
      <alignment horizontal="center"/>
    </xf>
    <xf numFmtId="0" fontId="16" fillId="7" borderId="16" xfId="0" applyFont="1" applyFill="1" applyBorder="1" applyAlignment="1" applyProtection="1">
      <alignment horizontal="center"/>
    </xf>
    <xf numFmtId="0" fontId="16" fillId="7" borderId="17" xfId="0" applyFont="1" applyFill="1" applyBorder="1" applyAlignment="1" applyProtection="1">
      <alignment horizontal="center" vertical="center" wrapText="1"/>
    </xf>
    <xf numFmtId="0" fontId="16" fillId="7" borderId="19" xfId="0" applyFont="1" applyFill="1" applyBorder="1" applyAlignment="1" applyProtection="1">
      <alignment horizontal="center" vertical="center" wrapText="1"/>
    </xf>
    <xf numFmtId="0" fontId="16" fillId="7" borderId="189" xfId="0" applyFont="1" applyFill="1" applyBorder="1" applyAlignment="1" applyProtection="1">
      <alignment horizontal="center" vertical="center" wrapText="1"/>
    </xf>
    <xf numFmtId="0" fontId="59" fillId="7" borderId="3" xfId="0" applyFont="1" applyFill="1" applyBorder="1" applyAlignment="1" applyProtection="1">
      <alignment horizontal="left"/>
    </xf>
    <xf numFmtId="0" fontId="59" fillId="7" borderId="7" xfId="0" applyFont="1" applyFill="1" applyBorder="1" applyAlignment="1" applyProtection="1">
      <alignment horizontal="left"/>
    </xf>
    <xf numFmtId="0" fontId="61" fillId="7" borderId="4" xfId="0" applyFont="1" applyFill="1" applyBorder="1" applyAlignment="1" applyProtection="1">
      <alignment horizontal="center" vertical="center"/>
    </xf>
    <xf numFmtId="0" fontId="61" fillId="7" borderId="5" xfId="0" applyFont="1" applyFill="1" applyBorder="1" applyAlignment="1" applyProtection="1">
      <alignment horizontal="center" vertical="center"/>
    </xf>
    <xf numFmtId="0" fontId="61" fillId="7" borderId="6" xfId="0" applyFont="1" applyFill="1" applyBorder="1" applyAlignment="1" applyProtection="1">
      <alignment horizontal="center" vertical="center"/>
    </xf>
    <xf numFmtId="0" fontId="62" fillId="7" borderId="5" xfId="0" applyFont="1" applyFill="1" applyBorder="1" applyAlignment="1" applyProtection="1">
      <alignment horizontal="center" vertical="center"/>
    </xf>
    <xf numFmtId="0" fontId="62" fillId="7" borderId="6" xfId="0" applyFont="1" applyFill="1" applyBorder="1" applyAlignment="1" applyProtection="1">
      <alignment horizontal="center" vertical="center"/>
    </xf>
    <xf numFmtId="0" fontId="16" fillId="8" borderId="30" xfId="0" applyFont="1" applyFill="1" applyBorder="1" applyAlignment="1" applyProtection="1">
      <alignment horizontal="center" vertical="center"/>
    </xf>
    <xf numFmtId="0" fontId="16" fillId="8" borderId="16" xfId="0" applyFont="1" applyFill="1" applyBorder="1" applyAlignment="1" applyProtection="1">
      <alignment horizontal="center" vertical="center"/>
    </xf>
    <xf numFmtId="0" fontId="16" fillId="8" borderId="192" xfId="0" applyFont="1" applyFill="1" applyBorder="1" applyAlignment="1" applyProtection="1">
      <alignment horizontal="center" vertical="center"/>
    </xf>
    <xf numFmtId="0" fontId="16" fillId="8" borderId="25" xfId="0" applyFont="1" applyFill="1" applyBorder="1" applyAlignment="1" applyProtection="1">
      <alignment horizontal="center" vertical="center"/>
    </xf>
    <xf numFmtId="0" fontId="16" fillId="8" borderId="198" xfId="0" applyFont="1" applyFill="1" applyBorder="1" applyAlignment="1" applyProtection="1">
      <alignment horizontal="center" vertical="center"/>
    </xf>
    <xf numFmtId="0" fontId="16" fillId="8" borderId="19" xfId="0" applyFont="1" applyFill="1" applyBorder="1" applyAlignment="1" applyProtection="1">
      <alignment horizontal="center" vertical="center"/>
    </xf>
    <xf numFmtId="0" fontId="15" fillId="8" borderId="4" xfId="0" applyFont="1" applyFill="1" applyBorder="1" applyAlignment="1" applyProtection="1">
      <alignment horizontal="center" vertical="center" wrapText="1"/>
    </xf>
    <xf numFmtId="0" fontId="15" fillId="8" borderId="5" xfId="0" applyFont="1" applyFill="1" applyBorder="1" applyAlignment="1" applyProtection="1">
      <alignment horizontal="center" vertical="center" wrapText="1"/>
    </xf>
    <xf numFmtId="0" fontId="15" fillId="8" borderId="189" xfId="0" applyFont="1" applyFill="1" applyBorder="1" applyAlignment="1" applyProtection="1">
      <alignment horizontal="center" vertical="center" wrapText="1"/>
    </xf>
    <xf numFmtId="0" fontId="15" fillId="8" borderId="198" xfId="0" applyFont="1" applyFill="1" applyBorder="1" applyAlignment="1" applyProtection="1">
      <alignment horizontal="center" vertical="center" wrapText="1"/>
    </xf>
    <xf numFmtId="0" fontId="15" fillId="8" borderId="2" xfId="0" applyFont="1" applyFill="1" applyBorder="1" applyAlignment="1" applyProtection="1">
      <alignment horizontal="center" vertical="center" wrapText="1"/>
    </xf>
    <xf numFmtId="0" fontId="16" fillId="8" borderId="12" xfId="0" applyFont="1" applyFill="1" applyBorder="1" applyAlignment="1" applyProtection="1">
      <alignment horizontal="center" vertical="center"/>
    </xf>
    <xf numFmtId="0" fontId="16" fillId="8" borderId="14" xfId="0" applyFont="1" applyFill="1" applyBorder="1" applyAlignment="1" applyProtection="1">
      <alignment horizontal="center" vertical="center"/>
    </xf>
    <xf numFmtId="0" fontId="16" fillId="8" borderId="4" xfId="4" applyFont="1" applyFill="1" applyBorder="1" applyAlignment="1" applyProtection="1">
      <alignment horizontal="center" vertical="center"/>
    </xf>
    <xf numFmtId="0" fontId="16" fillId="8" borderId="5" xfId="4" applyFont="1" applyFill="1" applyBorder="1" applyAlignment="1" applyProtection="1">
      <alignment horizontal="center" vertical="center"/>
    </xf>
    <xf numFmtId="0" fontId="16" fillId="8" borderId="6" xfId="4" applyFont="1" applyFill="1" applyBorder="1" applyAlignment="1" applyProtection="1">
      <alignment horizontal="center" vertical="center"/>
    </xf>
    <xf numFmtId="0" fontId="15" fillId="8" borderId="17" xfId="4" applyFont="1" applyFill="1" applyBorder="1" applyAlignment="1" applyProtection="1">
      <alignment horizontal="center" vertical="center" wrapText="1"/>
    </xf>
    <xf numFmtId="0" fontId="15" fillId="8" borderId="2" xfId="4" applyFont="1" applyFill="1" applyBorder="1" applyAlignment="1" applyProtection="1">
      <alignment horizontal="center" vertical="center" wrapText="1"/>
    </xf>
    <xf numFmtId="0" fontId="16" fillId="8" borderId="189" xfId="4" applyNumberFormat="1" applyFont="1" applyFill="1" applyBorder="1" applyAlignment="1" applyProtection="1">
      <alignment horizontal="center" vertical="center" wrapText="1"/>
    </xf>
    <xf numFmtId="0" fontId="16" fillId="8" borderId="6" xfId="4" applyNumberFormat="1" applyFont="1" applyFill="1" applyBorder="1" applyAlignment="1" applyProtection="1">
      <alignment horizontal="center" vertical="center" wrapText="1"/>
    </xf>
    <xf numFmtId="0" fontId="15" fillId="8" borderId="198" xfId="4" applyFont="1" applyFill="1" applyBorder="1" applyAlignment="1" applyProtection="1">
      <alignment horizontal="center" vertical="center" wrapText="1"/>
    </xf>
    <xf numFmtId="0" fontId="15" fillId="8" borderId="19" xfId="4" applyFont="1" applyFill="1" applyBorder="1" applyAlignment="1" applyProtection="1">
      <alignment horizontal="center" vertical="center" wrapText="1"/>
    </xf>
    <xf numFmtId="0" fontId="15" fillId="8" borderId="4" xfId="4" applyFont="1" applyFill="1" applyBorder="1" applyAlignment="1" applyProtection="1">
      <alignment horizontal="center" vertical="center" wrapText="1"/>
    </xf>
    <xf numFmtId="0" fontId="15" fillId="8" borderId="5" xfId="4" applyFont="1" applyFill="1" applyBorder="1" applyAlignment="1" applyProtection="1">
      <alignment horizontal="center" vertical="center" wrapText="1"/>
    </xf>
    <xf numFmtId="0" fontId="15" fillId="8" borderId="30" xfId="4" applyFont="1" applyFill="1" applyBorder="1" applyAlignment="1" applyProtection="1">
      <alignment horizontal="center" vertical="center" wrapText="1"/>
    </xf>
    <xf numFmtId="0" fontId="15" fillId="8" borderId="16" xfId="4" applyFont="1" applyFill="1" applyBorder="1" applyAlignment="1" applyProtection="1">
      <alignment horizontal="center" vertical="center" wrapText="1"/>
    </xf>
    <xf numFmtId="0" fontId="15" fillId="8" borderId="189" xfId="4" applyFont="1" applyFill="1" applyBorder="1" applyAlignment="1" applyProtection="1">
      <alignment horizontal="center" vertical="center" wrapText="1"/>
    </xf>
    <xf numFmtId="0" fontId="15" fillId="8" borderId="6" xfId="4" applyFont="1" applyFill="1" applyBorder="1" applyAlignment="1" applyProtection="1">
      <alignment horizontal="center" vertical="center" wrapText="1"/>
    </xf>
    <xf numFmtId="0" fontId="20" fillId="8" borderId="12" xfId="4" applyFont="1" applyFill="1" applyBorder="1" applyAlignment="1" applyProtection="1">
      <alignment horizontal="center" vertical="center"/>
    </xf>
    <xf numFmtId="0" fontId="20" fillId="8" borderId="16" xfId="4" applyFont="1" applyFill="1" applyBorder="1" applyAlignment="1" applyProtection="1">
      <alignment horizontal="center" vertical="center"/>
    </xf>
    <xf numFmtId="0" fontId="15" fillId="8" borderId="17" xfId="4" applyFont="1" applyFill="1" applyBorder="1" applyAlignment="1" applyProtection="1">
      <alignment horizontal="center" vertical="center"/>
    </xf>
    <xf numFmtId="0" fontId="15" fillId="8" borderId="19" xfId="4" applyFont="1" applyFill="1" applyBorder="1" applyAlignment="1" applyProtection="1">
      <alignment horizontal="center" vertical="center"/>
    </xf>
    <xf numFmtId="0" fontId="16" fillId="8" borderId="4" xfId="0" applyFont="1" applyFill="1" applyBorder="1" applyAlignment="1" applyProtection="1">
      <alignment horizontal="center" vertical="center" wrapText="1"/>
    </xf>
    <xf numFmtId="0" fontId="16" fillId="8" borderId="5" xfId="0" applyFont="1" applyFill="1" applyBorder="1" applyAlignment="1" applyProtection="1">
      <alignment horizontal="center" vertical="center" wrapText="1"/>
    </xf>
    <xf numFmtId="0" fontId="16" fillId="8" borderId="6" xfId="0" applyFont="1" applyFill="1" applyBorder="1" applyAlignment="1" applyProtection="1">
      <alignment horizontal="center" vertical="center" wrapText="1"/>
    </xf>
    <xf numFmtId="0" fontId="15" fillId="8" borderId="6" xfId="0" applyFont="1" applyFill="1" applyBorder="1" applyAlignment="1" applyProtection="1">
      <alignment horizontal="center" vertical="center" wrapText="1"/>
    </xf>
    <xf numFmtId="164" fontId="15" fillId="8" borderId="5" xfId="6" applyFont="1" applyFill="1" applyBorder="1" applyAlignment="1" applyProtection="1">
      <alignment horizontal="center" vertical="center"/>
    </xf>
    <xf numFmtId="164" fontId="15" fillId="8" borderId="189" xfId="6" applyFont="1" applyFill="1" applyBorder="1" applyAlignment="1" applyProtection="1">
      <alignment horizontal="center" vertical="center"/>
    </xf>
    <xf numFmtId="164" fontId="15" fillId="8" borderId="6" xfId="6" applyFont="1" applyFill="1" applyBorder="1" applyAlignment="1" applyProtection="1">
      <alignment horizontal="center" vertical="center"/>
    </xf>
    <xf numFmtId="164" fontId="58" fillId="8" borderId="4" xfId="6" applyFont="1" applyFill="1" applyBorder="1" applyAlignment="1" applyProtection="1">
      <alignment horizontal="center" vertical="center"/>
    </xf>
    <xf numFmtId="164" fontId="58" fillId="8" borderId="5" xfId="6" applyFont="1" applyFill="1" applyBorder="1" applyAlignment="1" applyProtection="1">
      <alignment horizontal="center" vertical="center"/>
    </xf>
    <xf numFmtId="164" fontId="58" fillId="8" borderId="189" xfId="6" applyFont="1" applyFill="1" applyBorder="1" applyAlignment="1" applyProtection="1">
      <alignment horizontal="center" vertical="center"/>
    </xf>
    <xf numFmtId="164" fontId="58" fillId="8" borderId="6" xfId="6" applyFont="1" applyFill="1" applyBorder="1" applyAlignment="1" applyProtection="1">
      <alignment horizontal="center" vertical="center"/>
    </xf>
    <xf numFmtId="164" fontId="15" fillId="8" borderId="4" xfId="6" applyFont="1" applyFill="1" applyBorder="1" applyAlignment="1" applyProtection="1">
      <alignment horizontal="center" vertical="center"/>
    </xf>
    <xf numFmtId="0" fontId="59" fillId="8" borderId="5" xfId="4" applyFont="1" applyFill="1" applyBorder="1" applyAlignment="1" applyProtection="1">
      <alignment horizontal="left"/>
    </xf>
    <xf numFmtId="0" fontId="16" fillId="8" borderId="4" xfId="0" applyFont="1" applyFill="1" applyBorder="1" applyAlignment="1">
      <alignment horizontal="center" vertical="center"/>
    </xf>
    <xf numFmtId="0" fontId="16" fillId="8" borderId="5" xfId="0" applyFont="1" applyFill="1" applyBorder="1" applyAlignment="1">
      <alignment horizontal="center" vertical="center"/>
    </xf>
    <xf numFmtId="0" fontId="57" fillId="8" borderId="4" xfId="0" applyFont="1" applyFill="1" applyBorder="1" applyAlignment="1">
      <alignment horizontal="center" vertical="center"/>
    </xf>
    <xf numFmtId="0" fontId="57" fillId="8" borderId="5" xfId="0" applyFont="1" applyFill="1" applyBorder="1" applyAlignment="1">
      <alignment horizontal="center" vertical="center"/>
    </xf>
    <xf numFmtId="0" fontId="16" fillId="8" borderId="6" xfId="0" applyFont="1" applyFill="1" applyBorder="1" applyAlignment="1">
      <alignment horizontal="center" vertical="center"/>
    </xf>
    <xf numFmtId="164" fontId="79" fillId="8" borderId="283" xfId="6" applyFont="1" applyFill="1" applyBorder="1" applyAlignment="1" applyProtection="1">
      <alignment horizontal="left"/>
    </xf>
    <xf numFmtId="0" fontId="59" fillId="8" borderId="3" xfId="0" applyFont="1" applyFill="1" applyBorder="1" applyAlignment="1">
      <alignment horizontal="left"/>
    </xf>
    <xf numFmtId="0" fontId="59" fillId="8" borderId="7" xfId="0" applyFont="1" applyFill="1" applyBorder="1" applyAlignment="1">
      <alignment horizontal="left"/>
    </xf>
    <xf numFmtId="0" fontId="15" fillId="8" borderId="5" xfId="0" applyFont="1" applyFill="1" applyBorder="1" applyAlignment="1">
      <alignment horizontal="center" vertical="center"/>
    </xf>
    <xf numFmtId="0" fontId="15" fillId="8" borderId="6" xfId="0" applyFont="1" applyFill="1" applyBorder="1" applyAlignment="1">
      <alignment horizontal="center" vertical="center"/>
    </xf>
    <xf numFmtId="0" fontId="61" fillId="8" borderId="4" xfId="0" applyFont="1" applyFill="1" applyBorder="1" applyAlignment="1">
      <alignment horizontal="center" vertical="center"/>
    </xf>
    <xf numFmtId="0" fontId="61" fillId="8" borderId="5" xfId="0" applyFont="1" applyFill="1" applyBorder="1" applyAlignment="1">
      <alignment horizontal="center" vertical="center"/>
    </xf>
    <xf numFmtId="0" fontId="61" fillId="8" borderId="6" xfId="0" applyFont="1" applyFill="1" applyBorder="1" applyAlignment="1">
      <alignment horizontal="center" vertical="center"/>
    </xf>
    <xf numFmtId="0" fontId="62" fillId="8" borderId="5" xfId="0" applyFont="1" applyFill="1" applyBorder="1" applyAlignment="1">
      <alignment horizontal="center" vertical="center"/>
    </xf>
    <xf numFmtId="0" fontId="62" fillId="8" borderId="6" xfId="0" applyFont="1" applyFill="1" applyBorder="1" applyAlignment="1">
      <alignment horizontal="center" vertical="center"/>
    </xf>
    <xf numFmtId="0" fontId="16" fillId="9" borderId="4" xfId="0" applyFont="1" applyFill="1" applyBorder="1" applyAlignment="1" applyProtection="1">
      <alignment horizontal="center" vertical="center" wrapText="1"/>
    </xf>
    <xf numFmtId="0" fontId="16" fillId="9" borderId="5" xfId="0" applyFont="1" applyFill="1" applyBorder="1" applyAlignment="1" applyProtection="1">
      <alignment horizontal="center" vertical="center" wrapText="1"/>
    </xf>
    <xf numFmtId="0" fontId="16" fillId="9" borderId="6" xfId="0" applyFont="1" applyFill="1" applyBorder="1" applyAlignment="1" applyProtection="1">
      <alignment horizontal="center" vertical="center" wrapText="1"/>
    </xf>
    <xf numFmtId="0" fontId="15" fillId="9" borderId="5" xfId="0" applyFont="1" applyFill="1" applyBorder="1" applyAlignment="1" applyProtection="1">
      <alignment horizontal="center" vertical="center" wrapText="1"/>
    </xf>
    <xf numFmtId="0" fontId="15" fillId="9" borderId="189" xfId="0" applyFont="1" applyFill="1" applyBorder="1" applyAlignment="1" applyProtection="1">
      <alignment horizontal="center" vertical="center" wrapText="1"/>
    </xf>
    <xf numFmtId="0" fontId="15" fillId="9" borderId="6" xfId="0" applyFont="1" applyFill="1" applyBorder="1" applyAlignment="1" applyProtection="1">
      <alignment horizontal="center" vertical="center" wrapText="1"/>
    </xf>
    <xf numFmtId="0" fontId="15" fillId="9" borderId="2" xfId="0" applyFont="1" applyFill="1" applyBorder="1" applyAlignment="1" applyProtection="1">
      <alignment horizontal="center" vertical="center" wrapText="1"/>
    </xf>
    <xf numFmtId="0" fontId="15" fillId="9" borderId="192" xfId="0" applyFont="1" applyFill="1" applyBorder="1" applyAlignment="1" applyProtection="1">
      <alignment horizontal="center" vertical="center" wrapText="1"/>
    </xf>
    <xf numFmtId="0" fontId="15" fillId="9" borderId="25" xfId="0" applyFont="1" applyFill="1" applyBorder="1" applyAlignment="1" applyProtection="1">
      <alignment horizontal="center" vertical="center" wrapText="1"/>
    </xf>
    <xf numFmtId="0" fontId="15" fillId="9" borderId="4" xfId="0" applyFont="1" applyFill="1" applyBorder="1" applyAlignment="1" applyProtection="1">
      <alignment horizontal="center" vertical="center" wrapText="1"/>
    </xf>
    <xf numFmtId="0" fontId="15" fillId="9" borderId="189" xfId="0" applyFont="1" applyFill="1" applyBorder="1" applyAlignment="1" applyProtection="1">
      <alignment horizontal="center" vertical="center"/>
    </xf>
    <xf numFmtId="0" fontId="15" fillId="9" borderId="6" xfId="0" applyFont="1" applyFill="1" applyBorder="1" applyAlignment="1" applyProtection="1">
      <alignment horizontal="center" vertical="center"/>
    </xf>
    <xf numFmtId="0" fontId="15" fillId="9" borderId="4" xfId="0" applyFont="1" applyFill="1" applyBorder="1" applyAlignment="1" applyProtection="1">
      <alignment horizontal="center" vertical="center"/>
    </xf>
    <xf numFmtId="0" fontId="15" fillId="9" borderId="5" xfId="0" applyFont="1" applyFill="1" applyBorder="1" applyAlignment="1" applyProtection="1">
      <alignment horizontal="center" vertical="center"/>
    </xf>
    <xf numFmtId="0" fontId="16" fillId="10" borderId="12" xfId="4" applyFont="1" applyFill="1" applyBorder="1" applyAlignment="1" applyProtection="1">
      <alignment horizontal="center" vertical="center" wrapText="1"/>
    </xf>
    <xf numFmtId="0" fontId="16" fillId="10" borderId="14" xfId="4" applyFont="1" applyFill="1" applyBorder="1" applyAlignment="1" applyProtection="1">
      <alignment horizontal="center" vertical="center" wrapText="1"/>
    </xf>
    <xf numFmtId="0" fontId="15" fillId="10" borderId="17" xfId="4" applyFill="1" applyBorder="1" applyAlignment="1" applyProtection="1">
      <alignment horizontal="center" vertical="top" wrapText="1"/>
    </xf>
    <xf numFmtId="0" fontId="15" fillId="10" borderId="2" xfId="4" applyFill="1" applyBorder="1" applyAlignment="1" applyProtection="1">
      <alignment horizontal="center" vertical="top" wrapText="1"/>
    </xf>
    <xf numFmtId="0" fontId="16" fillId="10" borderId="14" xfId="4" applyFont="1" applyFill="1" applyBorder="1" applyAlignment="1" applyProtection="1">
      <alignment horizontal="center" wrapText="1"/>
    </xf>
    <xf numFmtId="0" fontId="16" fillId="10" borderId="30" xfId="4" applyFont="1" applyFill="1" applyBorder="1" applyAlignment="1" applyProtection="1">
      <alignment horizontal="center" wrapText="1"/>
    </xf>
    <xf numFmtId="0" fontId="16" fillId="10" borderId="16" xfId="4" applyFont="1" applyFill="1" applyBorder="1" applyAlignment="1" applyProtection="1">
      <alignment horizontal="center" wrapText="1"/>
    </xf>
    <xf numFmtId="0" fontId="21" fillId="10" borderId="30" xfId="0" applyFont="1" applyFill="1" applyBorder="1" applyAlignment="1" applyProtection="1">
      <alignment horizontal="center" vertical="center"/>
    </xf>
    <xf numFmtId="0" fontId="21" fillId="10" borderId="16" xfId="0" applyFont="1" applyFill="1" applyBorder="1" applyAlignment="1" applyProtection="1">
      <alignment horizontal="center" vertical="center"/>
    </xf>
    <xf numFmtId="0" fontId="21" fillId="10" borderId="198" xfId="0" applyFont="1" applyFill="1" applyBorder="1" applyAlignment="1" applyProtection="1">
      <alignment horizontal="center" vertical="center" wrapText="1"/>
    </xf>
    <xf numFmtId="0" fontId="21" fillId="10" borderId="19" xfId="0" applyFont="1" applyFill="1" applyBorder="1" applyAlignment="1" applyProtection="1">
      <alignment horizontal="center" vertical="center" wrapText="1"/>
    </xf>
    <xf numFmtId="0" fontId="0" fillId="10" borderId="30" xfId="0" applyFill="1" applyBorder="1" applyAlignment="1" applyProtection="1">
      <alignment horizontal="center"/>
    </xf>
    <xf numFmtId="0" fontId="0" fillId="10" borderId="15" xfId="0" applyFill="1" applyBorder="1" applyAlignment="1" applyProtection="1">
      <alignment horizontal="center"/>
    </xf>
    <xf numFmtId="0" fontId="16" fillId="10" borderId="12" xfId="0" applyFont="1" applyFill="1" applyBorder="1" applyAlignment="1" applyProtection="1">
      <alignment horizontal="center" vertical="center"/>
    </xf>
    <xf numFmtId="0" fontId="16" fillId="10" borderId="15" xfId="0" applyFont="1" applyFill="1" applyBorder="1" applyAlignment="1" applyProtection="1">
      <alignment horizontal="center" vertical="center"/>
    </xf>
    <xf numFmtId="0" fontId="16" fillId="10" borderId="13" xfId="0" applyFont="1" applyFill="1" applyBorder="1" applyAlignment="1" applyProtection="1">
      <alignment horizontal="center" vertical="center"/>
    </xf>
    <xf numFmtId="0" fontId="16" fillId="10" borderId="23" xfId="0" applyFont="1" applyFill="1" applyBorder="1" applyAlignment="1" applyProtection="1">
      <alignment horizontal="center" vertical="center"/>
    </xf>
    <xf numFmtId="0" fontId="16" fillId="10" borderId="17" xfId="0" applyFont="1" applyFill="1" applyBorder="1" applyAlignment="1" applyProtection="1">
      <alignment horizontal="center" vertical="top" wrapText="1"/>
    </xf>
    <xf numFmtId="0" fontId="16" fillId="10" borderId="18" xfId="0" applyFont="1" applyFill="1" applyBorder="1" applyAlignment="1" applyProtection="1">
      <alignment horizontal="center" vertical="top" wrapText="1"/>
    </xf>
    <xf numFmtId="0" fontId="16" fillId="10" borderId="192" xfId="0" applyFont="1" applyFill="1" applyBorder="1" applyAlignment="1" applyProtection="1">
      <alignment horizontal="center" vertical="center"/>
    </xf>
    <xf numFmtId="0" fontId="16" fillId="10" borderId="198" xfId="0" applyFont="1" applyFill="1" applyBorder="1" applyAlignment="1" applyProtection="1">
      <alignment horizontal="center" vertical="top" wrapText="1"/>
    </xf>
    <xf numFmtId="0" fontId="21" fillId="10" borderId="192" xfId="0" applyFont="1" applyFill="1" applyBorder="1" applyAlignment="1" applyProtection="1">
      <alignment horizontal="center" vertical="center" wrapText="1"/>
    </xf>
    <xf numFmtId="0" fontId="21" fillId="10" borderId="25" xfId="0" applyFont="1" applyFill="1" applyBorder="1" applyAlignment="1" applyProtection="1">
      <alignment horizontal="center" vertical="center" wrapText="1"/>
    </xf>
    <xf numFmtId="0" fontId="1" fillId="10" borderId="189" xfId="4" applyFont="1" applyFill="1" applyBorder="1" applyAlignment="1" applyProtection="1">
      <alignment horizontal="center" vertical="center" wrapText="1"/>
    </xf>
    <xf numFmtId="0" fontId="1" fillId="10" borderId="6" xfId="4" applyFont="1" applyFill="1" applyBorder="1" applyAlignment="1" applyProtection="1">
      <alignment horizontal="center" vertical="center" wrapText="1"/>
    </xf>
    <xf numFmtId="0" fontId="43" fillId="10" borderId="4" xfId="4" applyFont="1" applyFill="1" applyBorder="1" applyAlignment="1" applyProtection="1">
      <alignment horizontal="center" vertical="center" wrapText="1"/>
    </xf>
    <xf numFmtId="0" fontId="43" fillId="10" borderId="5" xfId="4" applyFont="1" applyFill="1" applyBorder="1" applyAlignment="1" applyProtection="1">
      <alignment horizontal="center" vertical="center" wrapText="1"/>
    </xf>
    <xf numFmtId="0" fontId="16" fillId="11" borderId="12" xfId="0" applyFont="1" applyFill="1" applyBorder="1" applyAlignment="1" applyProtection="1">
      <alignment horizontal="center" vertical="center" wrapText="1"/>
    </xf>
    <xf numFmtId="0" fontId="16" fillId="11" borderId="14" xfId="0" applyFont="1" applyFill="1" applyBorder="1" applyAlignment="1" applyProtection="1">
      <alignment horizontal="center" vertical="center" wrapText="1"/>
    </xf>
    <xf numFmtId="0" fontId="16" fillId="11" borderId="14" xfId="0" applyFont="1" applyFill="1" applyBorder="1" applyAlignment="1" applyProtection="1">
      <alignment horizontal="center" vertical="center"/>
    </xf>
    <xf numFmtId="0" fontId="16" fillId="11" borderId="30" xfId="0" applyFont="1" applyFill="1" applyBorder="1" applyAlignment="1" applyProtection="1">
      <alignment horizontal="center" vertical="center"/>
    </xf>
    <xf numFmtId="0" fontId="16" fillId="11" borderId="16" xfId="0" applyFont="1" applyFill="1" applyBorder="1" applyAlignment="1" applyProtection="1">
      <alignment horizontal="center" vertical="center"/>
    </xf>
    <xf numFmtId="0" fontId="16" fillId="11" borderId="17" xfId="0" applyFont="1" applyFill="1" applyBorder="1" applyAlignment="1" applyProtection="1">
      <alignment horizontal="center" vertical="center" wrapText="1"/>
    </xf>
    <xf numFmtId="0" fontId="16" fillId="11" borderId="2" xfId="0" applyFont="1" applyFill="1" applyBorder="1" applyAlignment="1" applyProtection="1">
      <alignment horizontal="center" vertical="center" wrapText="1"/>
    </xf>
    <xf numFmtId="0" fontId="16" fillId="11" borderId="2" xfId="0" applyFont="1" applyFill="1" applyBorder="1" applyAlignment="1" applyProtection="1">
      <alignment horizontal="center" vertical="center"/>
    </xf>
    <xf numFmtId="0" fontId="16" fillId="11" borderId="198" xfId="0" applyFont="1" applyFill="1" applyBorder="1" applyAlignment="1" applyProtection="1">
      <alignment horizontal="center" vertical="center" wrapText="1"/>
    </xf>
    <xf numFmtId="0" fontId="16" fillId="11" borderId="19" xfId="0" applyFont="1" applyFill="1" applyBorder="1" applyAlignment="1" applyProtection="1">
      <alignment horizontal="center" vertical="center" wrapText="1"/>
    </xf>
    <xf numFmtId="0" fontId="49" fillId="18" borderId="0" xfId="0" applyFont="1" applyFill="1" applyAlignment="1" applyProtection="1">
      <alignment horizontal="center" vertical="center"/>
    </xf>
    <xf numFmtId="0" fontId="59" fillId="18" borderId="16" xfId="0" applyFont="1" applyFill="1" applyBorder="1" applyAlignment="1">
      <alignment horizontal="left"/>
    </xf>
    <xf numFmtId="0" fontId="59" fillId="18" borderId="19" xfId="0" applyFont="1" applyFill="1" applyBorder="1" applyAlignment="1">
      <alignment horizontal="left"/>
    </xf>
    <xf numFmtId="0" fontId="16" fillId="18" borderId="12" xfId="0" applyFont="1" applyFill="1" applyBorder="1" applyAlignment="1">
      <alignment horizontal="center" vertical="center" wrapText="1"/>
    </xf>
    <xf numFmtId="0" fontId="16" fillId="18" borderId="16" xfId="0" applyFont="1" applyFill="1" applyBorder="1" applyAlignment="1">
      <alignment horizontal="center" vertical="center" wrapText="1"/>
    </xf>
    <xf numFmtId="0" fontId="16" fillId="18" borderId="17" xfId="0" applyFont="1" applyFill="1" applyBorder="1" applyAlignment="1">
      <alignment horizontal="center" vertical="center" wrapText="1"/>
    </xf>
    <xf numFmtId="0" fontId="16" fillId="18" borderId="19" xfId="0" applyFont="1" applyFill="1" applyBorder="1" applyAlignment="1">
      <alignment horizontal="center" vertical="center" wrapText="1"/>
    </xf>
  </cellXfs>
  <cellStyles count="7">
    <cellStyle name="gap" xfId="1"/>
    <cellStyle name="Hipervínculo" xfId="2" builtinId="8"/>
    <cellStyle name="Hyperlink 2" xfId="3"/>
    <cellStyle name="Normal" xfId="0" builtinId="0"/>
    <cellStyle name="Normal 2" xfId="4"/>
    <cellStyle name="Normal_Backup of 2004RDQuest_E_draft4" xfId="6"/>
    <cellStyle name="row" xfId="5"/>
  </cellStyles>
  <dxfs count="6">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s>
  <tableStyles count="0" defaultTableStyle="TableStyleMedium9" defaultPivotStyle="PivotStyleLight16"/>
  <colors>
    <mruColors>
      <color rgb="FFCC99FF"/>
      <color rgb="FFCCFFCC"/>
      <color rgb="FFCC00CC"/>
      <color rgb="FF33CC33"/>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sharedStrings" Target="sharedStrings.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theme" Target="theme/theme1.xml"/><Relationship Id="rId20" Type="http://schemas.openxmlformats.org/officeDocument/2006/relationships/worksheet" Target="worksheets/sheet20.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190500</xdr:colOff>
      <xdr:row>2</xdr:row>
      <xdr:rowOff>28575</xdr:rowOff>
    </xdr:from>
    <xdr:to>
      <xdr:col>4</xdr:col>
      <xdr:colOff>342900</xdr:colOff>
      <xdr:row>5</xdr:row>
      <xdr:rowOff>66675</xdr:rowOff>
    </xdr:to>
    <xdr:pic>
      <xdr:nvPicPr>
        <xdr:cNvPr id="64155" name="Picture 1" descr="OECD-285"/>
        <xdr:cNvPicPr>
          <a:picLocks noChangeAspect="1" noChangeArrowheads="1"/>
        </xdr:cNvPicPr>
      </xdr:nvPicPr>
      <xdr:blipFill>
        <a:blip xmlns:r="http://schemas.openxmlformats.org/officeDocument/2006/relationships" r:embed="rId1" cstate="print"/>
        <a:srcRect/>
        <a:stretch>
          <a:fillRect/>
        </a:stretch>
      </xdr:blipFill>
      <xdr:spPr bwMode="auto">
        <a:xfrm>
          <a:off x="190500" y="352425"/>
          <a:ext cx="1885950" cy="523875"/>
        </a:xfrm>
        <a:prstGeom prst="rect">
          <a:avLst/>
        </a:prstGeom>
        <a:noFill/>
        <a:ln w="9525">
          <a:noFill/>
          <a:miter lim="800000"/>
          <a:headEnd/>
          <a:tailEnd/>
        </a:ln>
      </xdr:spPr>
    </xdr:pic>
    <xdr:clientData/>
  </xdr:twoCellAnchor>
  <xdr:twoCellAnchor>
    <xdr:from>
      <xdr:col>17</xdr:col>
      <xdr:colOff>302684</xdr:colOff>
      <xdr:row>0</xdr:row>
      <xdr:rowOff>99483</xdr:rowOff>
    </xdr:from>
    <xdr:to>
      <xdr:col>21</xdr:col>
      <xdr:colOff>2117</xdr:colOff>
      <xdr:row>6</xdr:row>
      <xdr:rowOff>156633</xdr:rowOff>
    </xdr:to>
    <xdr:pic>
      <xdr:nvPicPr>
        <xdr:cNvPr id="64157" name="Picture 2693" descr="image001"/>
        <xdr:cNvPicPr>
          <a:picLocks noChangeAspect="1" noChangeArrowheads="1"/>
        </xdr:cNvPicPr>
      </xdr:nvPicPr>
      <xdr:blipFill>
        <a:blip xmlns:r="http://schemas.openxmlformats.org/officeDocument/2006/relationships" r:embed="rId2" cstate="print"/>
        <a:srcRect/>
        <a:stretch>
          <a:fillRect/>
        </a:stretch>
      </xdr:blipFill>
      <xdr:spPr bwMode="auto">
        <a:xfrm>
          <a:off x="9647767" y="99483"/>
          <a:ext cx="1784350" cy="1009650"/>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45.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indexed="9"/>
  </sheetPr>
  <dimension ref="A8:U71"/>
  <sheetViews>
    <sheetView showGridLines="0" tabSelected="1" zoomScale="90" zoomScaleNormal="90" workbookViewId="0"/>
  </sheetViews>
  <sheetFormatPr baseColWidth="10" defaultColWidth="9.140625" defaultRowHeight="12.75" x14ac:dyDescent="0.2"/>
  <cols>
    <col min="1" max="1" width="4.42578125" customWidth="1"/>
    <col min="2" max="2" width="3.7109375" customWidth="1"/>
    <col min="3" max="3" width="8.7109375" customWidth="1"/>
    <col min="8" max="8" width="3.7109375" customWidth="1"/>
    <col min="19" max="19" width="3.7109375" customWidth="1"/>
    <col min="22" max="22" width="6.5703125" customWidth="1"/>
    <col min="28" max="28" width="4" customWidth="1"/>
  </cols>
  <sheetData>
    <row r="8" spans="1:21" s="2" customFormat="1" ht="15.75" x14ac:dyDescent="0.2">
      <c r="A8" s="1" t="s">
        <v>798</v>
      </c>
      <c r="B8" s="1"/>
      <c r="C8" s="1"/>
      <c r="D8" s="1"/>
      <c r="E8" s="1"/>
      <c r="F8" s="1"/>
      <c r="G8" s="1"/>
      <c r="H8" s="1"/>
      <c r="I8" s="1"/>
      <c r="J8" s="1"/>
      <c r="K8" s="1"/>
      <c r="L8" s="1"/>
      <c r="M8" s="1"/>
      <c r="N8" s="1"/>
      <c r="O8" s="1"/>
      <c r="P8" s="1"/>
      <c r="Q8" s="1"/>
      <c r="R8" s="1"/>
      <c r="S8" s="1"/>
      <c r="T8" s="1"/>
      <c r="U8" s="1"/>
    </row>
    <row r="9" spans="1:21" s="2" customFormat="1" ht="15.75" x14ac:dyDescent="0.2">
      <c r="A9" s="1" t="s">
        <v>929</v>
      </c>
      <c r="B9" s="1"/>
      <c r="C9" s="1"/>
      <c r="D9" s="1"/>
      <c r="E9" s="1"/>
      <c r="F9" s="1"/>
      <c r="G9" s="1"/>
      <c r="H9" s="1"/>
      <c r="I9" s="1"/>
      <c r="J9" s="1"/>
      <c r="K9" s="1"/>
      <c r="L9" s="1"/>
      <c r="M9" s="1"/>
      <c r="N9" s="1"/>
      <c r="O9" s="1"/>
      <c r="P9" s="1"/>
      <c r="Q9" s="1"/>
      <c r="R9" s="1"/>
      <c r="S9" s="1"/>
      <c r="T9" s="1"/>
      <c r="U9" s="1"/>
    </row>
    <row r="11" spans="1:21" ht="15.75" x14ac:dyDescent="0.25">
      <c r="B11" s="3" t="s">
        <v>0</v>
      </c>
      <c r="D11" s="4"/>
      <c r="E11" s="4"/>
      <c r="F11" s="4"/>
      <c r="G11" s="4"/>
      <c r="H11" s="4"/>
    </row>
    <row r="12" spans="1:21" x14ac:dyDescent="0.2">
      <c r="B12" s="5" t="s">
        <v>1019</v>
      </c>
    </row>
    <row r="13" spans="1:21" x14ac:dyDescent="0.2">
      <c r="B13" s="6"/>
    </row>
    <row r="14" spans="1:21" x14ac:dyDescent="0.2">
      <c r="B14" s="7" t="s">
        <v>918</v>
      </c>
    </row>
    <row r="15" spans="1:21" x14ac:dyDescent="0.2">
      <c r="B15" s="7"/>
      <c r="C15" s="9" t="s">
        <v>916</v>
      </c>
    </row>
    <row r="16" spans="1:21" s="8" customFormat="1" ht="12" x14ac:dyDescent="0.2">
      <c r="C16" s="9" t="s">
        <v>1</v>
      </c>
    </row>
    <row r="17" spans="2:13" x14ac:dyDescent="0.2">
      <c r="B17" s="6"/>
      <c r="C17" s="9" t="s">
        <v>917</v>
      </c>
    </row>
    <row r="18" spans="2:13" x14ac:dyDescent="0.2">
      <c r="B18" s="6"/>
    </row>
    <row r="19" spans="2:13" x14ac:dyDescent="0.2">
      <c r="B19" s="7" t="s">
        <v>2</v>
      </c>
    </row>
    <row r="20" spans="2:13" s="8" customFormat="1" ht="12" x14ac:dyDescent="0.2">
      <c r="C20" s="9" t="str">
        <f>'P1'!A7</f>
        <v>Table P1. Doctorate Holders by Sex and Age class</v>
      </c>
    </row>
    <row r="21" spans="2:13" s="7" customFormat="1" ht="12" x14ac:dyDescent="0.2">
      <c r="C21" s="622" t="str">
        <f>P2.1!A7</f>
        <v>Table P2.1. Doctorate Holders by Type of Citizenship, Resident Status and Place of Birth (optional table)</v>
      </c>
    </row>
    <row r="22" spans="2:13" s="7" customFormat="1" ht="12" x14ac:dyDescent="0.2">
      <c r="C22" s="622" t="str">
        <f>P2.2!A7</f>
        <v>Table P2.2. Doctorate Holders by Citizenship and Resident Status (optional table)</v>
      </c>
    </row>
    <row r="23" spans="2:13" s="7" customFormat="1" ht="12" x14ac:dyDescent="0.2">
      <c r="C23" s="9" t="str">
        <f>'P3'!A7</f>
        <v>Table P3. Doctorate Holders by Sex and Country of Citizenship</v>
      </c>
    </row>
    <row r="24" spans="2:13" s="7" customFormat="1" ht="12" x14ac:dyDescent="0.2">
      <c r="C24" s="9" t="str">
        <f>'P4'!A7</f>
        <v>Table P4. Doctorate Holders by Citizenship/Resident Status and Age class</v>
      </c>
    </row>
    <row r="25" spans="2:13" s="7" customFormat="1" ht="12" x14ac:dyDescent="0.2">
      <c r="C25" s="10" t="str">
        <f>'P5'!A7</f>
        <v>Table P5. Doctorate Holders by Citizenship and Field of Doctorate Degree</v>
      </c>
      <c r="D25" s="11"/>
      <c r="E25" s="11"/>
      <c r="F25" s="11"/>
      <c r="G25" s="11"/>
      <c r="H25" s="11"/>
      <c r="I25" s="11"/>
      <c r="J25" s="11"/>
      <c r="K25" s="11"/>
      <c r="L25" s="11"/>
      <c r="M25" s="11"/>
    </row>
    <row r="26" spans="2:13" s="7" customFormat="1" ht="12" x14ac:dyDescent="0.2">
      <c r="C26" s="9" t="str">
        <f>'P6'!A7</f>
        <v>Table P6. Doctorate Holders by Sex and Country of Birth</v>
      </c>
    </row>
    <row r="27" spans="2:13" s="7" customFormat="1" ht="12" x14ac:dyDescent="0.2">
      <c r="C27" s="9" t="str">
        <f>'P7'!A7</f>
        <v>Table P7. Doctorate Holders by Place of Birth/Resident Status and Age Class</v>
      </c>
    </row>
    <row r="28" spans="2:13" s="7" customFormat="1" ht="12" x14ac:dyDescent="0.2">
      <c r="C28" s="10" t="str">
        <f>'P8'!A7</f>
        <v>Table P8. Doctorate Holders by Place of Birth and Field of Doctorate Degree</v>
      </c>
      <c r="D28" s="11"/>
      <c r="E28" s="11"/>
      <c r="F28" s="11"/>
      <c r="G28" s="11"/>
      <c r="H28" s="11"/>
      <c r="I28" s="11"/>
      <c r="J28" s="11"/>
      <c r="K28" s="11"/>
      <c r="L28" s="11"/>
      <c r="M28" s="11"/>
    </row>
    <row r="29" spans="2:13" s="7" customFormat="1" ht="12" x14ac:dyDescent="0.2">
      <c r="B29" s="12"/>
    </row>
    <row r="30" spans="2:13" x14ac:dyDescent="0.2">
      <c r="B30" s="7" t="s">
        <v>3</v>
      </c>
    </row>
    <row r="31" spans="2:13" s="9" customFormat="1" ht="12" x14ac:dyDescent="0.2">
      <c r="C31" s="9" t="str">
        <f>'ED1'!A7</f>
        <v>Table ED1. Doctorate Holders by Citizenship/Resident Status and Region of Doctoral Award</v>
      </c>
    </row>
    <row r="32" spans="2:13" s="9" customFormat="1" ht="12" x14ac:dyDescent="0.2">
      <c r="C32" s="9" t="str">
        <f>'ED2'!A7</f>
        <v>Table ED2. Doctorate Holders by Place of Birth/Resident Status and Region of Doctoral Award</v>
      </c>
    </row>
    <row r="33" spans="2:17" s="9" customFormat="1" ht="12" x14ac:dyDescent="0.2">
      <c r="C33" s="9" t="str">
        <f>'ED3'!A7</f>
        <v>Table ED3. Doctorate Holders by Country of Doctoral Award and of Prior Education</v>
      </c>
    </row>
    <row r="34" spans="2:17" s="9" customFormat="1" ht="12" x14ac:dyDescent="0.2">
      <c r="C34" s="13" t="str">
        <f>'ED4'!A7</f>
        <v>Table ED4.  Recent Doctorate Recipients: Age at Graduation and Time to Completion by main Field of Doctoral Degree</v>
      </c>
    </row>
    <row r="35" spans="2:17" s="9" customFormat="1" ht="12" x14ac:dyDescent="0.2">
      <c r="C35" s="9" t="str">
        <f>'ED5'!A7</f>
        <v>Table ED5.  Doctorate Holders by main Field of Doctoral Degree and Primary Source of Funding during Completion of Doctorate</v>
      </c>
    </row>
    <row r="36" spans="2:17" s="9" customFormat="1" ht="12" x14ac:dyDescent="0.2">
      <c r="C36" s="622" t="str">
        <f>'ED6'!A7</f>
        <v>Table ED6.  Doctorate Holders: Knowledge, Attributes and Behaviours at the Time of Advanced Research Degree Completion (optional table)</v>
      </c>
      <c r="D36" s="7"/>
      <c r="E36" s="7"/>
      <c r="F36" s="7"/>
      <c r="G36" s="7"/>
      <c r="H36" s="7"/>
      <c r="I36" s="7"/>
      <c r="J36" s="7"/>
      <c r="K36" s="7"/>
      <c r="L36" s="7"/>
      <c r="M36" s="7"/>
      <c r="N36" s="622"/>
      <c r="O36" s="7"/>
      <c r="P36" s="7"/>
    </row>
    <row r="37" spans="2:17" s="8" customFormat="1" ht="12" x14ac:dyDescent="0.2">
      <c r="B37" s="14"/>
    </row>
    <row r="38" spans="2:17" x14ac:dyDescent="0.2">
      <c r="B38" s="7" t="s">
        <v>4</v>
      </c>
    </row>
    <row r="39" spans="2:17" s="9" customFormat="1" ht="12" x14ac:dyDescent="0.2">
      <c r="C39" s="9" t="str">
        <f>'EMP1'!A7</f>
        <v>Table EMP1.  Doctorate Holders by Employment Status and Year of Doctoral Award</v>
      </c>
    </row>
    <row r="40" spans="2:17" s="9" customFormat="1" ht="12" x14ac:dyDescent="0.2">
      <c r="C40" s="9" t="str">
        <f>EMP2.1!A7</f>
        <v>Table EMP2.1.  Doctorate Holders by Employment Status and Field of Doctoral Degree</v>
      </c>
    </row>
    <row r="41" spans="2:17" s="9" customFormat="1" ht="12" x14ac:dyDescent="0.2">
      <c r="C41" s="9" t="str">
        <f>EMP2.2!A7</f>
        <v>Table EMP2.2. Doctorate Holders by Employment Status and Age Class</v>
      </c>
    </row>
    <row r="42" spans="2:17" s="9" customFormat="1" ht="12" x14ac:dyDescent="0.2">
      <c r="C42" s="9" t="str">
        <f>EMP2.3!A7</f>
        <v>Table EMP2.3. Doctorate Holders by Employment Status and Citizenship/Resident Status</v>
      </c>
    </row>
    <row r="43" spans="2:17" s="9" customFormat="1" ht="12" x14ac:dyDescent="0.2">
      <c r="C43" s="13" t="str">
        <f>'EMP3'!A7</f>
        <v>Table EMP3.  Recent Doctorate Recipients by  Employment Status and Primary Source of Funding during Completion of Doctorate*</v>
      </c>
    </row>
    <row r="44" spans="2:17" s="9" customFormat="1" ht="12" x14ac:dyDescent="0.2">
      <c r="C44" s="9" t="str">
        <f>'EMP4'!A7</f>
        <v>Table EMP4.  Employed Doctorate Holders by Field of Doctoral Degree and Occupations</v>
      </c>
    </row>
    <row r="45" spans="2:17" s="9" customFormat="1" ht="12" x14ac:dyDescent="0.2">
      <c r="C45" s="9" t="str">
        <f>'EMP5'!A7</f>
        <v>Table EMP5.  Employed Doctorate Holders by Sector of Employment, Field of Doctoral Degree and Sex</v>
      </c>
    </row>
    <row r="46" spans="2:17" s="9" customFormat="1" ht="12" x14ac:dyDescent="0.2">
      <c r="C46" s="823" t="str">
        <f>EMP6.1!A7</f>
        <v>Table EMP6.1. Employed Doctorate Holders: Median Gross Annual Earnings</v>
      </c>
    </row>
    <row r="47" spans="2:17" s="15" customFormat="1" ht="12" x14ac:dyDescent="0.2">
      <c r="C47" s="823" t="str">
        <f>EMP6.2!A7</f>
        <v>Table EMP6.2. Employed Doctorate Holders: Average Gross Annual Earnings</v>
      </c>
      <c r="D47" s="9"/>
    </row>
    <row r="48" spans="2:17" s="15" customFormat="1" ht="12" x14ac:dyDescent="0.2">
      <c r="C48" s="622" t="str">
        <f>'EMP7'!A7</f>
        <v>Table EMP7.  Employed Recent Doctorate Recipients: Gross Annual Earnings by Primary Source of Funding during Completion of Doctorate* (optional table)</v>
      </c>
      <c r="D48" s="7"/>
      <c r="E48" s="7"/>
      <c r="F48" s="7"/>
      <c r="G48" s="7"/>
      <c r="H48" s="7"/>
      <c r="I48" s="7"/>
      <c r="J48" s="7"/>
      <c r="K48" s="7"/>
      <c r="L48" s="7"/>
      <c r="M48" s="7"/>
      <c r="N48" s="622"/>
      <c r="O48" s="7"/>
      <c r="P48" s="7"/>
      <c r="Q48" s="622"/>
    </row>
    <row r="49" spans="2:16" s="9" customFormat="1" ht="12" x14ac:dyDescent="0.2">
      <c r="C49" s="9" t="str">
        <f>'EMP8'!A7</f>
        <v>Table EMP8. Employed Doctorate Holders: Job Mobility over the last 10 years by Sector of Employment</v>
      </c>
    </row>
    <row r="50" spans="2:16" s="9" customFormat="1" ht="12" x14ac:dyDescent="0.2">
      <c r="C50" s="9" t="str">
        <f>'EMP9'!A7</f>
        <v>Table EMP9. Employed Doctorate Holders by Industry and Sex</v>
      </c>
      <c r="J50" s="7"/>
      <c r="K50" s="7"/>
      <c r="L50" s="7"/>
      <c r="M50" s="7"/>
      <c r="N50" s="622"/>
      <c r="O50" s="7"/>
      <c r="P50" s="7"/>
    </row>
    <row r="51" spans="2:16" s="9" customFormat="1" ht="12" x14ac:dyDescent="0.2">
      <c r="C51" s="622" t="str">
        <f>'EMP10'!A7</f>
        <v>Table EMP10.  Employed Doctorate Holders: Knowledge, Attributes and Behaviours  in Current Job by Sector of Employment  (optional table)</v>
      </c>
      <c r="D51" s="7"/>
      <c r="E51" s="7"/>
      <c r="F51" s="7"/>
      <c r="G51" s="7"/>
      <c r="H51" s="7"/>
      <c r="I51" s="7"/>
      <c r="J51" s="7"/>
      <c r="K51" s="7"/>
      <c r="L51" s="7"/>
      <c r="M51" s="7"/>
      <c r="N51" s="622"/>
      <c r="O51" s="7"/>
      <c r="P51" s="7"/>
    </row>
    <row r="52" spans="2:16" s="9" customFormat="1" ht="12" x14ac:dyDescent="0.2"/>
    <row r="53" spans="2:16" s="9" customFormat="1" ht="12" x14ac:dyDescent="0.2">
      <c r="C53" s="9" t="str">
        <f>PERC1.1!A7</f>
        <v>Table PERC1.1.  Employed Doctorate Holders: Perception regarding their Job Qualification by Sex and Year of Doctoral Award</v>
      </c>
    </row>
    <row r="54" spans="2:16" s="9" customFormat="1" ht="12" x14ac:dyDescent="0.2">
      <c r="C54" s="9" t="str">
        <f>PERC1.2!A7</f>
        <v>Table PERC1.2.  Employed Doctorate Holders: Perception regarding their Job Qualification by Sex and Field of Doctoral Degree</v>
      </c>
    </row>
    <row r="55" spans="2:16" s="9" customFormat="1" ht="12" x14ac:dyDescent="0.2">
      <c r="C55" s="9" t="str">
        <f>PERC2.1!A7</f>
        <v>Table PERC2.1.  Employed Doctorate Holders: Satisfaction with their Employment Situation by Sex and Criteria of Satisfaction</v>
      </c>
    </row>
    <row r="56" spans="2:16" s="9" customFormat="1" ht="12" x14ac:dyDescent="0.2">
      <c r="C56" s="9" t="str">
        <f>PERC2.2!A7</f>
        <v>Table PERC2.2.  Employed Doctorate Holders: Satisfaction with their Employment Situation by Research Status and Criteria of Satisfaction</v>
      </c>
    </row>
    <row r="57" spans="2:16" s="16" customFormat="1" ht="12" x14ac:dyDescent="0.2">
      <c r="C57" s="17"/>
    </row>
    <row r="58" spans="2:16" x14ac:dyDescent="0.2">
      <c r="B58" s="7" t="s">
        <v>5</v>
      </c>
    </row>
    <row r="59" spans="2:16" s="9" customFormat="1" ht="12" x14ac:dyDescent="0.2">
      <c r="C59" s="9" t="str">
        <f>IMOB1!A7</f>
        <v xml:space="preserve">Table IMOB1. Doctorate Holders by Type of International Mobility in the Last Ten Years and Citizenship </v>
      </c>
    </row>
    <row r="60" spans="2:16" s="9" customFormat="1" ht="12" x14ac:dyDescent="0.2">
      <c r="C60" s="9" t="str">
        <f>IMOB2!A7</f>
        <v>Table IMOB2. Internationally Mobile Doctorate Holders: Previous Country of Stay in the Last Ten Years by Citizenship</v>
      </c>
    </row>
    <row r="61" spans="2:16" s="9" customFormat="1" ht="12" x14ac:dyDescent="0.2">
      <c r="C61" s="9" t="str">
        <f>IMOB3!A7</f>
        <v>Table IMOB3. Internationally Mobile Doctorate Holders: Reasons for Moving Into the Country in the last 10 Years by Citizenship</v>
      </c>
    </row>
    <row r="62" spans="2:16" s="9" customFormat="1" ht="12" x14ac:dyDescent="0.2">
      <c r="C62" s="9" t="str">
        <f>IMOB4!A7</f>
        <v xml:space="preserve">Table IMOB4. Internationally Mobile Doctorate Holders: Frequency and Length of Mobility by Citizenship </v>
      </c>
    </row>
    <row r="63" spans="2:16" s="16" customFormat="1" ht="12" x14ac:dyDescent="0.2">
      <c r="C63" s="17"/>
    </row>
    <row r="64" spans="2:16" s="15" customFormat="1" ht="12" x14ac:dyDescent="0.2">
      <c r="C64" s="18" t="str">
        <f>OMOB1!A7</f>
        <v>Table OMOB1. Mobility Intentions in the Next Year by Country of Intended Destination (optional table)</v>
      </c>
    </row>
    <row r="65" spans="1:21" s="15" customFormat="1" ht="12" x14ac:dyDescent="0.2">
      <c r="C65" s="18" t="str">
        <f>OMOB2!A7</f>
        <v>Table OMOB2. Reasons for Mobility Intentions in the Next Year (optional table)</v>
      </c>
    </row>
    <row r="66" spans="1:21" s="15" customFormat="1" ht="12" x14ac:dyDescent="0.2">
      <c r="C66" s="18"/>
    </row>
    <row r="67" spans="1:21" s="15" customFormat="1" ht="12" x14ac:dyDescent="0.2">
      <c r="B67" s="7" t="s">
        <v>1016</v>
      </c>
      <c r="C67" s="18"/>
    </row>
    <row r="68" spans="1:21" s="15" customFormat="1" ht="12" x14ac:dyDescent="0.2">
      <c r="C68" s="9" t="str">
        <f>OUTP1!A7</f>
        <v>Table OUTP1.  Outputs of Doctorate Holders working as Researchers in the last three years by Field of Doctorate</v>
      </c>
      <c r="D68" s="9"/>
      <c r="E68" s="9"/>
      <c r="F68" s="9"/>
      <c r="G68" s="9"/>
      <c r="H68" s="9"/>
      <c r="I68" s="9"/>
      <c r="J68" s="9"/>
      <c r="K68" s="9"/>
      <c r="L68" s="9"/>
      <c r="M68" s="9"/>
      <c r="N68" s="9"/>
    </row>
    <row r="69" spans="1:21" s="15" customFormat="1" ht="12" x14ac:dyDescent="0.2">
      <c r="C69" s="9" t="str">
        <f>OUTP2!A7</f>
        <v>Table OUTP2.  Outputs of Doctorate Holders working as Researchers in the last three years by Age Class and Sex</v>
      </c>
      <c r="D69" s="9"/>
      <c r="E69" s="9"/>
      <c r="F69" s="9"/>
      <c r="G69" s="9"/>
      <c r="H69" s="9"/>
      <c r="I69" s="9"/>
      <c r="J69" s="9"/>
      <c r="K69" s="9"/>
      <c r="L69" s="9"/>
      <c r="M69" s="9"/>
      <c r="N69" s="9"/>
    </row>
    <row r="70" spans="1:21" s="16" customFormat="1" ht="12" x14ac:dyDescent="0.2">
      <c r="C70" s="9"/>
      <c r="D70" s="9"/>
      <c r="E70" s="9"/>
      <c r="F70" s="9"/>
      <c r="G70" s="9"/>
      <c r="H70" s="9"/>
      <c r="I70" s="9"/>
      <c r="J70" s="9"/>
      <c r="K70" s="9"/>
      <c r="L70" s="9"/>
      <c r="M70" s="9"/>
      <c r="N70" s="9"/>
    </row>
    <row r="71" spans="1:21" x14ac:dyDescent="0.2">
      <c r="A71" s="19"/>
      <c r="B71" s="19"/>
      <c r="C71" s="19"/>
      <c r="D71" s="19"/>
      <c r="E71" s="19"/>
      <c r="F71" s="19"/>
      <c r="G71" s="19"/>
      <c r="H71" s="19"/>
      <c r="I71" s="19"/>
      <c r="J71" s="19"/>
      <c r="K71" s="19"/>
      <c r="L71" s="19"/>
      <c r="M71" s="19"/>
      <c r="N71" s="19"/>
      <c r="O71" s="19"/>
      <c r="P71" s="19"/>
      <c r="Q71" s="19"/>
      <c r="R71" s="19"/>
      <c r="S71" s="19"/>
      <c r="T71" s="19"/>
      <c r="U71" s="19"/>
    </row>
  </sheetData>
  <hyperlinks>
    <hyperlink ref="C20" location="'P1'!A4" display="'P1'!A4"/>
    <hyperlink ref="C24" location="'P4'!A4" display="'P4'!A4"/>
    <hyperlink ref="C25" location="'P5'!A4" display="'P5'!A4"/>
    <hyperlink ref="C26" location="'P6'!A1" display="'P6'!A1"/>
    <hyperlink ref="C27" location="'P7'!A4" display="'P7'!A4"/>
    <hyperlink ref="C28" location="'P8'!A4" display="'P8'!A4"/>
    <hyperlink ref="C31" location="'ED1'!A4" display="'ED1'!A4"/>
    <hyperlink ref="C32" location="'ED2'!A4" display="'ED2'!A4"/>
    <hyperlink ref="C33" location="'ED3'!A4" display="'ED3'!A4"/>
    <hyperlink ref="C34" location="'ED4'!A5" display="'ED4'!A5"/>
    <hyperlink ref="C35" location="'ED5'!A5" display="'ED5'!A5"/>
    <hyperlink ref="C39" location="EMP1!A5" display="EMP1!A5"/>
    <hyperlink ref="C40" location="EMP2.2!A1" display="EMP2.2!A1"/>
    <hyperlink ref="C43" location="EMP3!A5" display="EMP3!A5"/>
    <hyperlink ref="C44" location="EMP4!A1" display="EMP4!A1"/>
    <hyperlink ref="C45" location="EMP5!A5" display="EMP5!A5"/>
    <hyperlink ref="C46" location="EMP6.1!A1" display="EMP6.1!A1"/>
    <hyperlink ref="C47" location="EMP6.2!A5" display="EMP6.2!A5"/>
    <hyperlink ref="C49" location="EMP8!A5" display="EMP8!A5"/>
    <hyperlink ref="C53" location="PERC1.1!A1" display="PERC1.1!A1"/>
    <hyperlink ref="C55" location="PERC2.1!A1" display="PERC2.1!A1"/>
    <hyperlink ref="C59" location="IMOB1!A4" display="IMOB1!A4"/>
    <hyperlink ref="C60" location="IMOB2!A4" display="IMOB2!A4"/>
    <hyperlink ref="C61" location="IMOB3!A4" display="IMOB3!A4"/>
    <hyperlink ref="C64" location="OMOB1!A5" display="OMOB1!A5"/>
    <hyperlink ref="C65" location="OMOB2!A5" display="OMOB2!A5"/>
    <hyperlink ref="C23" location="'P3'!A1" display="'P3'!A1"/>
    <hyperlink ref="C16" location="Cntry!A4" display="Metadata and country specificities"/>
    <hyperlink ref="C41" location="EMP2.2!A1" display="EMP2.2!A1"/>
    <hyperlink ref="C42" location="EMP2.3!A1" display="EMP2.3!A1"/>
    <hyperlink ref="C54" location="PERC1.2!A1" display="PERC1.2!A1"/>
    <hyperlink ref="C48" location="EMP7!A5" display="EMP7!A5"/>
    <hyperlink ref="C22" location="P2.2!A1" display="P2.2!A1"/>
    <hyperlink ref="C21" location="P2.1!B10" display="P2.1!B10"/>
    <hyperlink ref="C56" location="PERC2.2!A1" display="PERC2.2!A1"/>
    <hyperlink ref="C62" location="IMOB4!A1" display="IMOB4!A1"/>
    <hyperlink ref="C15" location="ExplNote!A5" display="Explanatory note"/>
    <hyperlink ref="C17" location="Flags!A4" display="Standard flags"/>
    <hyperlink ref="C36" location="'ED6'!A7" display="'ED6'!A7"/>
    <hyperlink ref="C50" location="'EMP9'!A7" display="'EMP9'!A7"/>
    <hyperlink ref="C51" location="'EMP10'!A7" display="'EMP10'!A7"/>
    <hyperlink ref="C68" location="OUTP1!A1" display="OUTP1!A1"/>
    <hyperlink ref="C69" location="OUTP2!A1" display="OUTP2!A1"/>
  </hyperlinks>
  <pageMargins left="0.35433070866141736" right="0.35433070866141736" top="0.98425196850393704" bottom="0.98425196850393704" header="0.51181102362204722" footer="0.51181102362204722"/>
  <pageSetup paperSize="9" scale="60" orientation="landscape" r:id="rId1"/>
  <headerFooter alignWithMargins="0">
    <oddHeader>&amp;LCDH&amp;C&amp;F&amp;R&amp;A</oddHeader>
    <oddFooter>Page &amp;P of &amp;N</oddFooter>
  </headerFooter>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indexed="43"/>
    <pageSetUpPr fitToPage="1"/>
  </sheetPr>
  <dimension ref="A1:J90"/>
  <sheetViews>
    <sheetView showGridLines="0" topLeftCell="A49" zoomScale="80" zoomScaleNormal="80" workbookViewId="0">
      <selection activeCell="C10" sqref="C10"/>
    </sheetView>
  </sheetViews>
  <sheetFormatPr baseColWidth="10" defaultColWidth="9.140625" defaultRowHeight="15" customHeight="1" x14ac:dyDescent="0.2"/>
  <cols>
    <col min="1" max="1" width="5.42578125" style="31" customWidth="1"/>
    <col min="2" max="2" width="75.42578125" style="31" customWidth="1"/>
    <col min="3" max="3" width="12.7109375" style="31" customWidth="1"/>
    <col min="4" max="4" width="6.7109375" style="31" customWidth="1"/>
    <col min="5" max="5" width="12.7109375" style="31" customWidth="1"/>
    <col min="6" max="6" width="6.7109375" style="31" customWidth="1"/>
    <col min="7" max="7" width="11.85546875" style="31" customWidth="1"/>
    <col min="8" max="8" width="12.7109375" style="31" customWidth="1"/>
    <col min="9" max="9" width="6.7109375" style="31" customWidth="1"/>
  </cols>
  <sheetData>
    <row r="1" spans="1:10" s="66" customFormat="1" ht="12" customHeight="1" x14ac:dyDescent="0.2">
      <c r="A1" s="26" t="s">
        <v>6</v>
      </c>
    </row>
    <row r="2" spans="1:10" s="66" customFormat="1" ht="12" customHeight="1" x14ac:dyDescent="0.2">
      <c r="A2" s="28" t="s">
        <v>10</v>
      </c>
    </row>
    <row r="3" spans="1:10" s="66" customFormat="1" ht="12" customHeight="1" x14ac:dyDescent="0.2">
      <c r="A3" s="28" t="s">
        <v>7</v>
      </c>
    </row>
    <row r="4" spans="1:10" s="31" customFormat="1" ht="15" customHeight="1" x14ac:dyDescent="0.2">
      <c r="A4" s="30" t="s">
        <v>19</v>
      </c>
      <c r="B4" s="30"/>
      <c r="C4" s="30"/>
      <c r="D4" s="30"/>
      <c r="E4" s="30"/>
      <c r="F4" s="30"/>
      <c r="G4" s="30"/>
      <c r="H4" s="30"/>
      <c r="I4" s="30"/>
      <c r="J4" s="30"/>
    </row>
    <row r="5" spans="1:10" s="131" customFormat="1" ht="15" customHeight="1" x14ac:dyDescent="0.2"/>
    <row r="6" spans="1:10" s="131" customFormat="1" ht="15" customHeight="1" x14ac:dyDescent="0.2">
      <c r="A6" s="285"/>
      <c r="B6" s="285"/>
      <c r="C6" s="285"/>
      <c r="D6" s="285"/>
      <c r="E6" s="285"/>
      <c r="F6" s="285"/>
      <c r="G6" s="285"/>
      <c r="H6" s="285"/>
      <c r="I6" s="285"/>
      <c r="J6" s="285"/>
    </row>
    <row r="7" spans="1:10" s="31" customFormat="1" ht="15" customHeight="1" x14ac:dyDescent="0.25">
      <c r="A7" s="62" t="s">
        <v>788</v>
      </c>
      <c r="B7" s="32"/>
      <c r="C7" s="32"/>
      <c r="D7" s="32"/>
      <c r="E7" s="32"/>
      <c r="F7" s="32"/>
      <c r="G7" s="32"/>
      <c r="H7" s="32"/>
      <c r="I7" s="32"/>
      <c r="J7" s="285"/>
    </row>
    <row r="8" spans="1:10" s="31" customFormat="1" ht="15" customHeight="1" x14ac:dyDescent="0.2">
      <c r="A8" s="63" t="s">
        <v>21</v>
      </c>
      <c r="B8" s="32"/>
      <c r="C8" s="32"/>
      <c r="D8" s="32"/>
      <c r="E8" s="32"/>
      <c r="F8" s="32"/>
      <c r="G8" s="32"/>
      <c r="H8" s="32"/>
      <c r="I8" s="32"/>
      <c r="J8" s="285"/>
    </row>
    <row r="9" spans="1:10" ht="15" customHeight="1" x14ac:dyDescent="0.2">
      <c r="A9" s="32"/>
      <c r="B9" s="32"/>
      <c r="C9" s="32"/>
      <c r="D9" s="32"/>
      <c r="E9" s="32"/>
      <c r="F9" s="32"/>
      <c r="G9" s="32"/>
      <c r="H9" s="32"/>
      <c r="I9" s="32"/>
      <c r="J9" s="32"/>
    </row>
    <row r="10" spans="1:10" s="31" customFormat="1" ht="15" customHeight="1" x14ac:dyDescent="0.2">
      <c r="A10" s="32"/>
      <c r="B10" s="293" t="s">
        <v>34</v>
      </c>
      <c r="C10" s="385">
        <v>2011</v>
      </c>
      <c r="D10" s="32"/>
      <c r="E10" s="32"/>
      <c r="F10" s="32"/>
      <c r="G10" s="32"/>
      <c r="H10" s="32"/>
      <c r="I10" s="32"/>
      <c r="J10" s="32"/>
    </row>
    <row r="11" spans="1:10" s="31" customFormat="1" ht="15" customHeight="1" x14ac:dyDescent="0.2">
      <c r="A11" s="63"/>
      <c r="B11" s="32"/>
      <c r="C11" s="32"/>
      <c r="D11" s="32"/>
      <c r="E11" s="32"/>
      <c r="F11" s="32"/>
      <c r="G11" s="32"/>
      <c r="H11" s="32"/>
      <c r="I11" s="32"/>
      <c r="J11" s="285"/>
    </row>
    <row r="12" spans="1:10" s="31" customFormat="1" ht="18" customHeight="1" x14ac:dyDescent="0.2">
      <c r="A12" s="1703" t="s">
        <v>801</v>
      </c>
      <c r="B12" s="1704"/>
      <c r="C12" s="1707" t="s">
        <v>338</v>
      </c>
      <c r="D12" s="1708"/>
      <c r="E12" s="1711" t="s">
        <v>119</v>
      </c>
      <c r="F12" s="1711"/>
      <c r="G12" s="287" t="s">
        <v>24</v>
      </c>
      <c r="H12" s="1700" t="s">
        <v>25</v>
      </c>
      <c r="I12" s="1698"/>
      <c r="J12" s="285"/>
    </row>
    <row r="13" spans="1:10" s="31" customFormat="1" ht="18" customHeight="1" x14ac:dyDescent="0.2">
      <c r="A13" s="1705"/>
      <c r="B13" s="1706"/>
      <c r="C13" s="1709" t="str">
        <f>Cntry!$D$8</f>
        <v>Chile</v>
      </c>
      <c r="D13" s="1710"/>
      <c r="E13" s="1712" t="s">
        <v>120</v>
      </c>
      <c r="F13" s="1712"/>
      <c r="G13" s="324" t="s">
        <v>52</v>
      </c>
      <c r="H13" s="1701"/>
      <c r="I13" s="1702"/>
      <c r="J13" s="285"/>
    </row>
    <row r="14" spans="1:10" s="31" customFormat="1" ht="15" customHeight="1" x14ac:dyDescent="0.2">
      <c r="A14" s="289"/>
      <c r="B14" s="326" t="s">
        <v>31</v>
      </c>
      <c r="C14" s="436">
        <f>SUM(C15:C69)</f>
        <v>6405.97</v>
      </c>
      <c r="D14" s="555"/>
      <c r="E14" s="437">
        <f t="shared" ref="E14:H14" si="0">SUM(E15:E69)</f>
        <v>1263.8799999999999</v>
      </c>
      <c r="F14" s="1044"/>
      <c r="G14" s="438">
        <f t="shared" si="0"/>
        <v>0</v>
      </c>
      <c r="H14" s="438">
        <f t="shared" si="0"/>
        <v>7669.85</v>
      </c>
      <c r="I14" s="1030"/>
      <c r="J14" s="285"/>
    </row>
    <row r="15" spans="1:10" s="31" customFormat="1" ht="15" customHeight="1" x14ac:dyDescent="0.2">
      <c r="A15" s="290">
        <v>1</v>
      </c>
      <c r="B15" s="327" t="s">
        <v>121</v>
      </c>
      <c r="C15" s="439"/>
      <c r="D15" s="556"/>
      <c r="E15" s="440"/>
      <c r="F15" s="1045"/>
      <c r="G15" s="441"/>
      <c r="H15" s="565"/>
      <c r="I15" s="1031"/>
      <c r="J15" s="285"/>
    </row>
    <row r="16" spans="1:10" s="31" customFormat="1" ht="15" customHeight="1" x14ac:dyDescent="0.2">
      <c r="A16" s="292" t="s">
        <v>122</v>
      </c>
      <c r="B16" s="328" t="s">
        <v>123</v>
      </c>
      <c r="C16" s="439">
        <v>224.76</v>
      </c>
      <c r="D16" s="556"/>
      <c r="E16" s="440">
        <v>76.790000000000006</v>
      </c>
      <c r="F16" s="1045"/>
      <c r="G16" s="441"/>
      <c r="H16" s="997">
        <f>SUM(E16,C16)</f>
        <v>301.55</v>
      </c>
      <c r="I16" s="599"/>
      <c r="J16" s="285"/>
    </row>
    <row r="17" spans="1:10" s="31" customFormat="1" ht="15" customHeight="1" x14ac:dyDescent="0.2">
      <c r="A17" s="292" t="s">
        <v>124</v>
      </c>
      <c r="B17" s="293" t="s">
        <v>125</v>
      </c>
      <c r="C17" s="442">
        <v>14.06</v>
      </c>
      <c r="D17" s="557"/>
      <c r="E17" s="423"/>
      <c r="F17" s="1036"/>
      <c r="G17" s="426"/>
      <c r="H17" s="997">
        <f t="shared" ref="H17:H69" si="1">SUM(E17,C17)</f>
        <v>14.06</v>
      </c>
      <c r="I17" s="599"/>
      <c r="J17" s="285"/>
    </row>
    <row r="18" spans="1:10" s="31" customFormat="1" ht="15" customHeight="1" x14ac:dyDescent="0.2">
      <c r="A18" s="292" t="s">
        <v>126</v>
      </c>
      <c r="B18" s="328" t="s">
        <v>127</v>
      </c>
      <c r="C18" s="442">
        <v>301.74</v>
      </c>
      <c r="D18" s="557"/>
      <c r="E18" s="423">
        <v>137.02000000000001</v>
      </c>
      <c r="F18" s="1036"/>
      <c r="G18" s="426"/>
      <c r="H18" s="997">
        <f t="shared" si="1"/>
        <v>438.76</v>
      </c>
      <c r="I18" s="599"/>
      <c r="J18" s="285"/>
    </row>
    <row r="19" spans="1:10" s="31" customFormat="1" ht="15" customHeight="1" x14ac:dyDescent="0.2">
      <c r="A19" s="292" t="s">
        <v>128</v>
      </c>
      <c r="B19" s="328" t="s">
        <v>129</v>
      </c>
      <c r="C19" s="442">
        <v>509.07</v>
      </c>
      <c r="D19" s="557"/>
      <c r="E19" s="423">
        <v>86.04</v>
      </c>
      <c r="F19" s="1036"/>
      <c r="G19" s="426"/>
      <c r="H19" s="997">
        <f t="shared" si="1"/>
        <v>595.11</v>
      </c>
      <c r="I19" s="599"/>
      <c r="J19" s="285"/>
    </row>
    <row r="20" spans="1:10" s="31" customFormat="1" ht="15" customHeight="1" x14ac:dyDescent="0.2">
      <c r="A20" s="292" t="s">
        <v>130</v>
      </c>
      <c r="B20" s="328" t="s">
        <v>131</v>
      </c>
      <c r="C20" s="442">
        <v>361.55</v>
      </c>
      <c r="D20" s="557"/>
      <c r="E20" s="423">
        <v>66.16</v>
      </c>
      <c r="F20" s="1036"/>
      <c r="G20" s="426"/>
      <c r="H20" s="997">
        <f t="shared" si="1"/>
        <v>427.71000000000004</v>
      </c>
      <c r="I20" s="599"/>
      <c r="J20" s="285"/>
    </row>
    <row r="21" spans="1:10" s="31" customFormat="1" ht="15" customHeight="1" x14ac:dyDescent="0.2">
      <c r="A21" s="292" t="s">
        <v>132</v>
      </c>
      <c r="B21" s="328" t="s">
        <v>133</v>
      </c>
      <c r="C21" s="442">
        <v>794.46</v>
      </c>
      <c r="D21" s="557"/>
      <c r="E21" s="423">
        <v>149.49</v>
      </c>
      <c r="F21" s="1036"/>
      <c r="G21" s="426"/>
      <c r="H21" s="997">
        <f t="shared" si="1"/>
        <v>943.95</v>
      </c>
      <c r="I21" s="599"/>
      <c r="J21" s="285"/>
    </row>
    <row r="22" spans="1:10" s="31" customFormat="1" ht="15" customHeight="1" x14ac:dyDescent="0.2">
      <c r="A22" s="292">
        <v>1.7</v>
      </c>
      <c r="B22" s="328" t="s">
        <v>134</v>
      </c>
      <c r="C22" s="442">
        <v>59.82</v>
      </c>
      <c r="D22" s="557"/>
      <c r="E22" s="423">
        <v>4.05</v>
      </c>
      <c r="F22" s="1036"/>
      <c r="G22" s="426"/>
      <c r="H22" s="997">
        <f t="shared" si="1"/>
        <v>63.87</v>
      </c>
      <c r="I22" s="599"/>
      <c r="J22" s="285"/>
    </row>
    <row r="23" spans="1:10" s="329" customFormat="1" ht="15" customHeight="1" x14ac:dyDescent="0.2">
      <c r="A23" s="294"/>
      <c r="B23" s="295" t="s">
        <v>135</v>
      </c>
      <c r="C23" s="443">
        <v>25.86</v>
      </c>
      <c r="D23" s="558"/>
      <c r="E23" s="444"/>
      <c r="F23" s="1046"/>
      <c r="G23" s="445"/>
      <c r="H23" s="1011">
        <f t="shared" si="1"/>
        <v>25.86</v>
      </c>
      <c r="I23" s="1048"/>
      <c r="J23" s="285"/>
    </row>
    <row r="24" spans="1:10" s="31" customFormat="1" ht="15" customHeight="1" x14ac:dyDescent="0.2">
      <c r="A24" s="290">
        <v>2</v>
      </c>
      <c r="B24" s="291" t="s">
        <v>136</v>
      </c>
      <c r="C24" s="439"/>
      <c r="D24" s="556"/>
      <c r="E24" s="440"/>
      <c r="F24" s="1045"/>
      <c r="G24" s="441"/>
      <c r="H24" s="565"/>
      <c r="I24" s="1031"/>
      <c r="J24" s="285"/>
    </row>
    <row r="25" spans="1:10" s="31" customFormat="1" ht="15" customHeight="1" x14ac:dyDescent="0.2">
      <c r="A25" s="292" t="s">
        <v>137</v>
      </c>
      <c r="B25" s="328" t="s">
        <v>138</v>
      </c>
      <c r="C25" s="442">
        <v>131.47</v>
      </c>
      <c r="D25" s="557"/>
      <c r="E25" s="423">
        <v>23.89</v>
      </c>
      <c r="F25" s="1036"/>
      <c r="G25" s="426"/>
      <c r="H25" s="997">
        <f t="shared" si="1"/>
        <v>155.36000000000001</v>
      </c>
      <c r="I25" s="599"/>
      <c r="J25" s="285"/>
    </row>
    <row r="26" spans="1:10" s="31" customFormat="1" ht="15" customHeight="1" x14ac:dyDescent="0.2">
      <c r="A26" s="292" t="s">
        <v>139</v>
      </c>
      <c r="B26" s="328" t="s">
        <v>140</v>
      </c>
      <c r="C26" s="442">
        <v>307.64</v>
      </c>
      <c r="D26" s="557"/>
      <c r="E26" s="423">
        <v>75.78</v>
      </c>
      <c r="F26" s="1036"/>
      <c r="G26" s="426"/>
      <c r="H26" s="997">
        <f t="shared" si="1"/>
        <v>383.41999999999996</v>
      </c>
      <c r="I26" s="599"/>
      <c r="J26" s="285"/>
    </row>
    <row r="27" spans="1:10" s="31" customFormat="1" ht="15" customHeight="1" x14ac:dyDescent="0.2">
      <c r="A27" s="292" t="s">
        <v>141</v>
      </c>
      <c r="B27" s="328" t="s">
        <v>142</v>
      </c>
      <c r="C27" s="442">
        <v>100.21</v>
      </c>
      <c r="D27" s="557"/>
      <c r="E27" s="423">
        <v>17.690000000000001</v>
      </c>
      <c r="F27" s="1036"/>
      <c r="G27" s="426"/>
      <c r="H27" s="997">
        <f t="shared" si="1"/>
        <v>117.89999999999999</v>
      </c>
      <c r="I27" s="599"/>
      <c r="J27" s="285"/>
    </row>
    <row r="28" spans="1:10" s="31" customFormat="1" ht="15" customHeight="1" x14ac:dyDescent="0.2">
      <c r="A28" s="292" t="s">
        <v>143</v>
      </c>
      <c r="B28" s="328" t="s">
        <v>144</v>
      </c>
      <c r="C28" s="442">
        <v>116.43</v>
      </c>
      <c r="D28" s="557"/>
      <c r="E28" s="423">
        <v>26.66</v>
      </c>
      <c r="F28" s="1036"/>
      <c r="G28" s="426"/>
      <c r="H28" s="997">
        <f t="shared" si="1"/>
        <v>143.09</v>
      </c>
      <c r="I28" s="599"/>
      <c r="J28" s="285"/>
    </row>
    <row r="29" spans="1:10" s="31" customFormat="1" ht="15" customHeight="1" x14ac:dyDescent="0.2">
      <c r="A29" s="292" t="s">
        <v>145</v>
      </c>
      <c r="B29" s="328" t="s">
        <v>146</v>
      </c>
      <c r="C29" s="442">
        <v>77.69</v>
      </c>
      <c r="D29" s="557"/>
      <c r="E29" s="423">
        <v>30.44</v>
      </c>
      <c r="F29" s="1036"/>
      <c r="G29" s="426"/>
      <c r="H29" s="997">
        <f t="shared" si="1"/>
        <v>108.13</v>
      </c>
      <c r="I29" s="599"/>
      <c r="J29" s="285"/>
    </row>
    <row r="30" spans="1:10" s="31" customFormat="1" ht="15" customHeight="1" x14ac:dyDescent="0.2">
      <c r="A30" s="292" t="s">
        <v>147</v>
      </c>
      <c r="B30" s="328" t="s">
        <v>148</v>
      </c>
      <c r="C30" s="442">
        <v>13.57</v>
      </c>
      <c r="D30" s="557"/>
      <c r="E30" s="423"/>
      <c r="F30" s="1036"/>
      <c r="G30" s="426"/>
      <c r="H30" s="997">
        <f t="shared" si="1"/>
        <v>13.57</v>
      </c>
      <c r="I30" s="599"/>
      <c r="J30" s="285"/>
    </row>
    <row r="31" spans="1:10" s="31" customFormat="1" ht="15" customHeight="1" x14ac:dyDescent="0.2">
      <c r="A31" s="292" t="s">
        <v>149</v>
      </c>
      <c r="B31" s="328" t="s">
        <v>150</v>
      </c>
      <c r="C31" s="442">
        <v>41.59</v>
      </c>
      <c r="D31" s="557"/>
      <c r="E31" s="423">
        <v>14.51</v>
      </c>
      <c r="F31" s="1036"/>
      <c r="G31" s="426"/>
      <c r="H31" s="997">
        <f t="shared" si="1"/>
        <v>56.1</v>
      </c>
      <c r="I31" s="599"/>
      <c r="J31" s="285"/>
    </row>
    <row r="32" spans="1:10" s="31" customFormat="1" ht="15" customHeight="1" x14ac:dyDescent="0.2">
      <c r="A32" s="292" t="s">
        <v>151</v>
      </c>
      <c r="B32" s="328" t="s">
        <v>152</v>
      </c>
      <c r="C32" s="442">
        <v>20.6</v>
      </c>
      <c r="D32" s="557"/>
      <c r="E32" s="423"/>
      <c r="F32" s="1036"/>
      <c r="G32" s="426"/>
      <c r="H32" s="997">
        <f t="shared" si="1"/>
        <v>20.6</v>
      </c>
      <c r="I32" s="599"/>
      <c r="J32" s="285"/>
    </row>
    <row r="33" spans="1:10" s="31" customFormat="1" ht="15" customHeight="1" x14ac:dyDescent="0.2">
      <c r="A33" s="292" t="s">
        <v>153</v>
      </c>
      <c r="B33" s="328" t="s">
        <v>154</v>
      </c>
      <c r="C33" s="442">
        <v>37.93</v>
      </c>
      <c r="D33" s="557"/>
      <c r="E33" s="423">
        <v>4.5599999999999996</v>
      </c>
      <c r="F33" s="1036"/>
      <c r="G33" s="426"/>
      <c r="H33" s="997">
        <f t="shared" si="1"/>
        <v>42.49</v>
      </c>
      <c r="I33" s="599"/>
      <c r="J33" s="285"/>
    </row>
    <row r="34" spans="1:10" s="31" customFormat="1" ht="15" customHeight="1" x14ac:dyDescent="0.2">
      <c r="A34" s="296">
        <v>2.1</v>
      </c>
      <c r="B34" s="328" t="s">
        <v>155</v>
      </c>
      <c r="C34" s="442">
        <v>2.82</v>
      </c>
      <c r="D34" s="557"/>
      <c r="E34" s="423"/>
      <c r="F34" s="1036"/>
      <c r="G34" s="426"/>
      <c r="H34" s="997">
        <f t="shared" si="1"/>
        <v>2.82</v>
      </c>
      <c r="I34" s="599"/>
      <c r="J34" s="285"/>
    </row>
    <row r="35" spans="1:10" s="31" customFormat="1" ht="15" customHeight="1" x14ac:dyDescent="0.2">
      <c r="A35" s="292">
        <v>2.11</v>
      </c>
      <c r="B35" s="328" t="s">
        <v>156</v>
      </c>
      <c r="C35" s="442">
        <v>211.67</v>
      </c>
      <c r="D35" s="557"/>
      <c r="E35" s="423">
        <v>42.64</v>
      </c>
      <c r="F35" s="1036"/>
      <c r="G35" s="426"/>
      <c r="H35" s="997">
        <f t="shared" si="1"/>
        <v>254.31</v>
      </c>
      <c r="I35" s="599"/>
      <c r="J35" s="285"/>
    </row>
    <row r="36" spans="1:10" s="329" customFormat="1" ht="15" customHeight="1" x14ac:dyDescent="0.2">
      <c r="A36" s="294"/>
      <c r="B36" s="330" t="s">
        <v>157</v>
      </c>
      <c r="C36" s="443">
        <v>9.5</v>
      </c>
      <c r="D36" s="558"/>
      <c r="E36" s="444"/>
      <c r="F36" s="1046"/>
      <c r="G36" s="445"/>
      <c r="H36" s="1011">
        <f t="shared" si="1"/>
        <v>9.5</v>
      </c>
      <c r="I36" s="1048"/>
      <c r="J36" s="285"/>
    </row>
    <row r="37" spans="1:10" s="31" customFormat="1" ht="15" customHeight="1" x14ac:dyDescent="0.2">
      <c r="A37" s="290">
        <v>3</v>
      </c>
      <c r="B37" s="327" t="s">
        <v>158</v>
      </c>
      <c r="C37" s="439"/>
      <c r="D37" s="556"/>
      <c r="E37" s="440"/>
      <c r="F37" s="1045"/>
      <c r="G37" s="441"/>
      <c r="H37" s="565"/>
      <c r="I37" s="1031"/>
      <c r="J37" s="285"/>
    </row>
    <row r="38" spans="1:10" s="31" customFormat="1" ht="15" customHeight="1" x14ac:dyDescent="0.2">
      <c r="A38" s="292" t="s">
        <v>159</v>
      </c>
      <c r="B38" s="328" t="s">
        <v>160</v>
      </c>
      <c r="C38" s="442">
        <v>124.4</v>
      </c>
      <c r="D38" s="557"/>
      <c r="E38" s="423">
        <v>20.84</v>
      </c>
      <c r="F38" s="1036"/>
      <c r="G38" s="426"/>
      <c r="H38" s="997">
        <f t="shared" si="1"/>
        <v>145.24</v>
      </c>
      <c r="I38" s="599"/>
      <c r="J38" s="285"/>
    </row>
    <row r="39" spans="1:10" s="31" customFormat="1" ht="15" customHeight="1" x14ac:dyDescent="0.2">
      <c r="A39" s="292" t="s">
        <v>161</v>
      </c>
      <c r="B39" s="328" t="s">
        <v>162</v>
      </c>
      <c r="C39" s="442">
        <v>56.4</v>
      </c>
      <c r="D39" s="557"/>
      <c r="E39" s="423">
        <v>8.61</v>
      </c>
      <c r="F39" s="1036"/>
      <c r="G39" s="426"/>
      <c r="H39" s="997">
        <f t="shared" si="1"/>
        <v>65.009999999999991</v>
      </c>
      <c r="I39" s="599"/>
      <c r="J39" s="285"/>
    </row>
    <row r="40" spans="1:10" s="31" customFormat="1" ht="15" customHeight="1" x14ac:dyDescent="0.2">
      <c r="A40" s="292" t="s">
        <v>163</v>
      </c>
      <c r="B40" s="328" t="s">
        <v>164</v>
      </c>
      <c r="C40" s="442">
        <v>255.99</v>
      </c>
      <c r="D40" s="557"/>
      <c r="E40" s="423">
        <v>26.85</v>
      </c>
      <c r="F40" s="1036"/>
      <c r="G40" s="426"/>
      <c r="H40" s="997">
        <f t="shared" si="1"/>
        <v>282.84000000000003</v>
      </c>
      <c r="I40" s="599"/>
      <c r="J40" s="285"/>
    </row>
    <row r="41" spans="1:10" s="31" customFormat="1" ht="15" customHeight="1" x14ac:dyDescent="0.2">
      <c r="A41" s="292">
        <v>3.4</v>
      </c>
      <c r="B41" s="328" t="s">
        <v>165</v>
      </c>
      <c r="C41" s="442">
        <v>58.05</v>
      </c>
      <c r="D41" s="557"/>
      <c r="E41" s="423"/>
      <c r="F41" s="1036"/>
      <c r="G41" s="426"/>
      <c r="H41" s="997">
        <f t="shared" si="1"/>
        <v>58.05</v>
      </c>
      <c r="I41" s="599"/>
      <c r="J41" s="285"/>
    </row>
    <row r="42" spans="1:10" s="31" customFormat="1" ht="15" customHeight="1" x14ac:dyDescent="0.2">
      <c r="A42" s="292">
        <v>3.5</v>
      </c>
      <c r="B42" s="328" t="s">
        <v>166</v>
      </c>
      <c r="C42" s="442">
        <v>66.48</v>
      </c>
      <c r="D42" s="557"/>
      <c r="E42" s="423">
        <v>4.5599999999999996</v>
      </c>
      <c r="F42" s="1036"/>
      <c r="G42" s="426"/>
      <c r="H42" s="997">
        <f t="shared" si="1"/>
        <v>71.040000000000006</v>
      </c>
      <c r="I42" s="599"/>
      <c r="J42" s="285"/>
    </row>
    <row r="43" spans="1:10" s="329" customFormat="1" ht="15" customHeight="1" x14ac:dyDescent="0.2">
      <c r="A43" s="294"/>
      <c r="B43" s="330" t="s">
        <v>167</v>
      </c>
      <c r="C43" s="443"/>
      <c r="D43" s="558"/>
      <c r="E43" s="444"/>
      <c r="F43" s="1046"/>
      <c r="G43" s="445"/>
      <c r="H43" s="1011">
        <f t="shared" si="1"/>
        <v>0</v>
      </c>
      <c r="I43" s="1048"/>
      <c r="J43" s="285"/>
    </row>
    <row r="44" spans="1:10" s="31" customFormat="1" ht="15" customHeight="1" x14ac:dyDescent="0.2">
      <c r="A44" s="290">
        <v>4</v>
      </c>
      <c r="B44" s="327" t="s">
        <v>168</v>
      </c>
      <c r="C44" s="439"/>
      <c r="D44" s="556"/>
      <c r="E44" s="440"/>
      <c r="F44" s="1045"/>
      <c r="G44" s="441"/>
      <c r="H44" s="565"/>
      <c r="I44" s="1031"/>
      <c r="J44" s="285"/>
    </row>
    <row r="45" spans="1:10" s="31" customFormat="1" ht="15" customHeight="1" x14ac:dyDescent="0.2">
      <c r="A45" s="292" t="s">
        <v>169</v>
      </c>
      <c r="B45" s="328" t="s">
        <v>170</v>
      </c>
      <c r="C45" s="442">
        <v>162.38</v>
      </c>
      <c r="D45" s="557"/>
      <c r="E45" s="423">
        <v>21.05</v>
      </c>
      <c r="F45" s="1036"/>
      <c r="G45" s="426"/>
      <c r="H45" s="997">
        <f t="shared" si="1"/>
        <v>183.43</v>
      </c>
      <c r="I45" s="599"/>
      <c r="J45" s="285"/>
    </row>
    <row r="46" spans="1:10" s="31" customFormat="1" ht="15" customHeight="1" x14ac:dyDescent="0.2">
      <c r="A46" s="292" t="s">
        <v>171</v>
      </c>
      <c r="B46" s="328" t="s">
        <v>172</v>
      </c>
      <c r="C46" s="442">
        <v>50.54</v>
      </c>
      <c r="D46" s="557"/>
      <c r="E46" s="423">
        <v>5.86</v>
      </c>
      <c r="F46" s="1036"/>
      <c r="G46" s="426"/>
      <c r="H46" s="997">
        <f t="shared" si="1"/>
        <v>56.4</v>
      </c>
      <c r="I46" s="599"/>
      <c r="J46" s="285"/>
    </row>
    <row r="47" spans="1:10" s="31" customFormat="1" ht="15" customHeight="1" x14ac:dyDescent="0.2">
      <c r="A47" s="292">
        <v>4.3</v>
      </c>
      <c r="B47" s="328" t="s">
        <v>173</v>
      </c>
      <c r="C47" s="442">
        <v>57</v>
      </c>
      <c r="D47" s="557"/>
      <c r="E47" s="423">
        <v>5.86</v>
      </c>
      <c r="F47" s="1036"/>
      <c r="G47" s="426"/>
      <c r="H47" s="997">
        <f t="shared" si="1"/>
        <v>62.86</v>
      </c>
      <c r="I47" s="599"/>
      <c r="J47" s="285"/>
    </row>
    <row r="48" spans="1:10" s="31" customFormat="1" ht="15" customHeight="1" x14ac:dyDescent="0.2">
      <c r="A48" s="292">
        <v>4.4000000000000004</v>
      </c>
      <c r="B48" s="328" t="s">
        <v>174</v>
      </c>
      <c r="C48" s="442">
        <v>70.400000000000006</v>
      </c>
      <c r="D48" s="557"/>
      <c r="E48" s="423">
        <v>4.05</v>
      </c>
      <c r="F48" s="1036"/>
      <c r="G48" s="426"/>
      <c r="H48" s="997">
        <f t="shared" si="1"/>
        <v>74.45</v>
      </c>
      <c r="I48" s="599"/>
      <c r="J48" s="285"/>
    </row>
    <row r="49" spans="1:10" s="31" customFormat="1" ht="15" customHeight="1" x14ac:dyDescent="0.2">
      <c r="A49" s="292">
        <v>4.5</v>
      </c>
      <c r="B49" s="328" t="s">
        <v>175</v>
      </c>
      <c r="C49" s="442">
        <v>100.92</v>
      </c>
      <c r="D49" s="557"/>
      <c r="E49" s="423">
        <v>17.05</v>
      </c>
      <c r="F49" s="1036"/>
      <c r="G49" s="426"/>
      <c r="H49" s="997">
        <f t="shared" si="1"/>
        <v>117.97</v>
      </c>
      <c r="I49" s="599"/>
      <c r="J49" s="285"/>
    </row>
    <row r="50" spans="1:10" s="329" customFormat="1" ht="15" customHeight="1" x14ac:dyDescent="0.2">
      <c r="A50" s="294"/>
      <c r="B50" s="330" t="s">
        <v>176</v>
      </c>
      <c r="C50" s="443">
        <v>3.11</v>
      </c>
      <c r="D50" s="558"/>
      <c r="E50" s="444"/>
      <c r="F50" s="1046"/>
      <c r="G50" s="445"/>
      <c r="H50" s="1011">
        <f t="shared" si="1"/>
        <v>3.11</v>
      </c>
      <c r="I50" s="1048"/>
      <c r="J50" s="285"/>
    </row>
    <row r="51" spans="1:10" s="31" customFormat="1" ht="15" customHeight="1" x14ac:dyDescent="0.2">
      <c r="A51" s="290">
        <v>5</v>
      </c>
      <c r="B51" s="327" t="s">
        <v>177</v>
      </c>
      <c r="C51" s="439"/>
      <c r="D51" s="556"/>
      <c r="E51" s="440"/>
      <c r="F51" s="1045"/>
      <c r="G51" s="441"/>
      <c r="H51" s="565"/>
      <c r="I51" s="1031"/>
      <c r="J51" s="285"/>
    </row>
    <row r="52" spans="1:10" s="31" customFormat="1" ht="15" customHeight="1" x14ac:dyDescent="0.2">
      <c r="A52" s="292" t="s">
        <v>178</v>
      </c>
      <c r="B52" s="328" t="s">
        <v>179</v>
      </c>
      <c r="C52" s="442">
        <v>190.95</v>
      </c>
      <c r="D52" s="557"/>
      <c r="E52" s="423">
        <v>28.21</v>
      </c>
      <c r="F52" s="1036"/>
      <c r="G52" s="426"/>
      <c r="H52" s="997">
        <f t="shared" si="1"/>
        <v>219.16</v>
      </c>
      <c r="I52" s="599"/>
      <c r="J52" s="285"/>
    </row>
    <row r="53" spans="1:10" s="31" customFormat="1" ht="15" customHeight="1" x14ac:dyDescent="0.2">
      <c r="A53" s="292" t="s">
        <v>180</v>
      </c>
      <c r="B53" s="328" t="s">
        <v>181</v>
      </c>
      <c r="C53" s="442">
        <v>287.79000000000002</v>
      </c>
      <c r="D53" s="557"/>
      <c r="E53" s="423">
        <v>98.23</v>
      </c>
      <c r="F53" s="1036"/>
      <c r="G53" s="426"/>
      <c r="H53" s="997">
        <f t="shared" si="1"/>
        <v>386.02000000000004</v>
      </c>
      <c r="I53" s="599"/>
      <c r="J53" s="285"/>
    </row>
    <row r="54" spans="1:10" s="31" customFormat="1" ht="15" customHeight="1" x14ac:dyDescent="0.2">
      <c r="A54" s="292" t="s">
        <v>182</v>
      </c>
      <c r="B54" s="328" t="s">
        <v>183</v>
      </c>
      <c r="C54" s="442">
        <v>298.20999999999998</v>
      </c>
      <c r="D54" s="557"/>
      <c r="E54" s="423">
        <v>26.99</v>
      </c>
      <c r="F54" s="1036"/>
      <c r="G54" s="426"/>
      <c r="H54" s="997">
        <f t="shared" si="1"/>
        <v>325.2</v>
      </c>
      <c r="I54" s="599"/>
      <c r="J54" s="285"/>
    </row>
    <row r="55" spans="1:10" s="31" customFormat="1" ht="15" customHeight="1" x14ac:dyDescent="0.2">
      <c r="A55" s="292" t="s">
        <v>184</v>
      </c>
      <c r="B55" s="328" t="s">
        <v>185</v>
      </c>
      <c r="C55" s="442">
        <v>125.64</v>
      </c>
      <c r="D55" s="557"/>
      <c r="E55" s="423">
        <v>27.09</v>
      </c>
      <c r="F55" s="1036"/>
      <c r="G55" s="426"/>
      <c r="H55" s="997">
        <f t="shared" si="1"/>
        <v>152.72999999999999</v>
      </c>
      <c r="I55" s="599"/>
      <c r="J55" s="285"/>
    </row>
    <row r="56" spans="1:10" s="31" customFormat="1" ht="15" customHeight="1" x14ac:dyDescent="0.2">
      <c r="A56" s="292" t="s">
        <v>186</v>
      </c>
      <c r="B56" s="328" t="s">
        <v>187</v>
      </c>
      <c r="C56" s="442">
        <v>154.91999999999999</v>
      </c>
      <c r="D56" s="557"/>
      <c r="E56" s="423">
        <v>15.88</v>
      </c>
      <c r="F56" s="1036"/>
      <c r="G56" s="426"/>
      <c r="H56" s="997">
        <f t="shared" si="1"/>
        <v>170.79999999999998</v>
      </c>
      <c r="I56" s="599"/>
      <c r="J56" s="285"/>
    </row>
    <row r="57" spans="1:10" s="31" customFormat="1" ht="15" customHeight="1" x14ac:dyDescent="0.2">
      <c r="A57" s="292">
        <v>5.6</v>
      </c>
      <c r="B57" s="328" t="s">
        <v>188</v>
      </c>
      <c r="C57" s="442">
        <v>40.49</v>
      </c>
      <c r="D57" s="557"/>
      <c r="E57" s="423">
        <v>21.78</v>
      </c>
      <c r="F57" s="1036"/>
      <c r="G57" s="426"/>
      <c r="H57" s="997">
        <f t="shared" si="1"/>
        <v>62.27</v>
      </c>
      <c r="I57" s="599"/>
      <c r="J57" s="285"/>
    </row>
    <row r="58" spans="1:10" s="31" customFormat="1" ht="15" customHeight="1" x14ac:dyDescent="0.2">
      <c r="A58" s="292">
        <v>5.7</v>
      </c>
      <c r="B58" s="328" t="s">
        <v>189</v>
      </c>
      <c r="C58" s="442">
        <v>31.82</v>
      </c>
      <c r="D58" s="557"/>
      <c r="E58" s="423"/>
      <c r="F58" s="1036"/>
      <c r="G58" s="426"/>
      <c r="H58" s="997">
        <f t="shared" si="1"/>
        <v>31.82</v>
      </c>
      <c r="I58" s="599"/>
      <c r="J58" s="285"/>
    </row>
    <row r="59" spans="1:10" s="31" customFormat="1" ht="15" customHeight="1" x14ac:dyDescent="0.2">
      <c r="A59" s="292">
        <v>5.8</v>
      </c>
      <c r="B59" s="328" t="s">
        <v>190</v>
      </c>
      <c r="C59" s="442">
        <v>73.92</v>
      </c>
      <c r="D59" s="557"/>
      <c r="E59" s="423">
        <v>8.51</v>
      </c>
      <c r="F59" s="1036"/>
      <c r="G59" s="426"/>
      <c r="H59" s="997">
        <f t="shared" si="1"/>
        <v>82.43</v>
      </c>
      <c r="I59" s="599"/>
      <c r="J59" s="285"/>
    </row>
    <row r="60" spans="1:10" s="31" customFormat="1" ht="15" customHeight="1" x14ac:dyDescent="0.2">
      <c r="A60" s="292">
        <v>5.9</v>
      </c>
      <c r="B60" s="328" t="s">
        <v>191</v>
      </c>
      <c r="C60" s="442">
        <v>191.29</v>
      </c>
      <c r="D60" s="557"/>
      <c r="E60" s="423">
        <v>34.049999999999997</v>
      </c>
      <c r="F60" s="1036"/>
      <c r="G60" s="426"/>
      <c r="H60" s="997">
        <f t="shared" si="1"/>
        <v>225.33999999999997</v>
      </c>
      <c r="I60" s="599"/>
      <c r="J60" s="285"/>
    </row>
    <row r="61" spans="1:10" s="329" customFormat="1" ht="15" customHeight="1" x14ac:dyDescent="0.2">
      <c r="A61" s="294"/>
      <c r="B61" s="330" t="s">
        <v>192</v>
      </c>
      <c r="C61" s="443">
        <v>7.42</v>
      </c>
      <c r="D61" s="558"/>
      <c r="E61" s="444"/>
      <c r="F61" s="1046"/>
      <c r="G61" s="445"/>
      <c r="H61" s="1011">
        <f t="shared" si="1"/>
        <v>7.42</v>
      </c>
      <c r="I61" s="1048"/>
      <c r="J61" s="285"/>
    </row>
    <row r="62" spans="1:10" s="31" customFormat="1" ht="15" customHeight="1" x14ac:dyDescent="0.2">
      <c r="A62" s="290">
        <v>6</v>
      </c>
      <c r="B62" s="327" t="s">
        <v>193</v>
      </c>
      <c r="C62" s="439"/>
      <c r="D62" s="556"/>
      <c r="E62" s="440"/>
      <c r="F62" s="1045"/>
      <c r="G62" s="441"/>
      <c r="H62" s="565"/>
      <c r="I62" s="1031"/>
      <c r="J62" s="285"/>
    </row>
    <row r="63" spans="1:10" s="31" customFormat="1" ht="15" customHeight="1" x14ac:dyDescent="0.2">
      <c r="A63" s="292" t="s">
        <v>194</v>
      </c>
      <c r="B63" s="328" t="s">
        <v>195</v>
      </c>
      <c r="C63" s="442">
        <v>122.88</v>
      </c>
      <c r="D63" s="557"/>
      <c r="E63" s="423">
        <v>33.39</v>
      </c>
      <c r="F63" s="1036"/>
      <c r="G63" s="426"/>
      <c r="H63" s="997">
        <f t="shared" si="1"/>
        <v>156.26999999999998</v>
      </c>
      <c r="I63" s="599"/>
      <c r="J63" s="285"/>
    </row>
    <row r="64" spans="1:10" s="31" customFormat="1" ht="15" customHeight="1" x14ac:dyDescent="0.2">
      <c r="A64" s="292" t="s">
        <v>196</v>
      </c>
      <c r="B64" s="328" t="s">
        <v>197</v>
      </c>
      <c r="C64" s="442">
        <v>173</v>
      </c>
      <c r="D64" s="557"/>
      <c r="E64" s="423">
        <v>5.86</v>
      </c>
      <c r="F64" s="1036"/>
      <c r="G64" s="426"/>
      <c r="H64" s="997">
        <f t="shared" si="1"/>
        <v>178.86</v>
      </c>
      <c r="I64" s="599"/>
      <c r="J64" s="285"/>
    </row>
    <row r="65" spans="1:10" s="31" customFormat="1" ht="15" customHeight="1" x14ac:dyDescent="0.2">
      <c r="A65" s="292" t="s">
        <v>198</v>
      </c>
      <c r="B65" s="328" t="s">
        <v>199</v>
      </c>
      <c r="C65" s="442">
        <v>147.66</v>
      </c>
      <c r="D65" s="557"/>
      <c r="E65" s="423">
        <v>61.58</v>
      </c>
      <c r="F65" s="1036"/>
      <c r="G65" s="426"/>
      <c r="H65" s="997">
        <f t="shared" si="1"/>
        <v>209.24</v>
      </c>
      <c r="I65" s="599"/>
      <c r="J65" s="285"/>
    </row>
    <row r="66" spans="1:10" s="31" customFormat="1" ht="15" customHeight="1" x14ac:dyDescent="0.2">
      <c r="A66" s="292" t="s">
        <v>200</v>
      </c>
      <c r="B66" s="328" t="s">
        <v>201</v>
      </c>
      <c r="C66" s="442">
        <v>62.97</v>
      </c>
      <c r="D66" s="557"/>
      <c r="E66" s="423">
        <v>9.91</v>
      </c>
      <c r="F66" s="1036"/>
      <c r="G66" s="426"/>
      <c r="H66" s="997">
        <f t="shared" si="1"/>
        <v>72.88</v>
      </c>
      <c r="I66" s="599"/>
      <c r="J66" s="285"/>
    </row>
    <row r="67" spans="1:10" s="31" customFormat="1" ht="15" customHeight="1" x14ac:dyDescent="0.2">
      <c r="A67" s="292" t="s">
        <v>202</v>
      </c>
      <c r="B67" s="328" t="s">
        <v>203</v>
      </c>
      <c r="C67" s="446">
        <v>128.9</v>
      </c>
      <c r="D67" s="559"/>
      <c r="E67" s="428">
        <v>21.95</v>
      </c>
      <c r="F67" s="1037"/>
      <c r="G67" s="431"/>
      <c r="H67" s="997">
        <f t="shared" si="1"/>
        <v>150.85</v>
      </c>
      <c r="I67" s="599"/>
      <c r="J67" s="285"/>
    </row>
    <row r="68" spans="1:10" s="329" customFormat="1" ht="15" customHeight="1" x14ac:dyDescent="0.2">
      <c r="A68" s="294"/>
      <c r="B68" s="330" t="s">
        <v>204</v>
      </c>
      <c r="C68" s="443"/>
      <c r="D68" s="558"/>
      <c r="E68" s="444"/>
      <c r="F68" s="1046"/>
      <c r="G68" s="445"/>
      <c r="H68" s="1011">
        <f t="shared" si="1"/>
        <v>0</v>
      </c>
      <c r="I68" s="1048"/>
      <c r="J68" s="285"/>
    </row>
    <row r="69" spans="1:10" s="31" customFormat="1" ht="15" customHeight="1" x14ac:dyDescent="0.2">
      <c r="A69" s="297"/>
      <c r="B69" s="331" t="s">
        <v>205</v>
      </c>
      <c r="C69" s="447"/>
      <c r="D69" s="560"/>
      <c r="E69" s="448"/>
      <c r="F69" s="1047"/>
      <c r="G69" s="449"/>
      <c r="H69" s="1049">
        <f t="shared" si="1"/>
        <v>0</v>
      </c>
      <c r="I69" s="1050"/>
      <c r="J69" s="285"/>
    </row>
    <row r="70" spans="1:10" s="31" customFormat="1" ht="15" customHeight="1" x14ac:dyDescent="0.2">
      <c r="A70" s="32"/>
      <c r="B70" s="298"/>
      <c r="C70" s="32"/>
      <c r="D70" s="32"/>
      <c r="E70" s="32"/>
      <c r="F70" s="32"/>
      <c r="G70" s="32"/>
      <c r="H70" s="32"/>
      <c r="I70" s="32"/>
      <c r="J70" s="285"/>
    </row>
    <row r="71" spans="1:10" s="31" customFormat="1" ht="15" customHeight="1" x14ac:dyDescent="0.2">
      <c r="A71" s="32"/>
      <c r="B71" s="32"/>
      <c r="C71" s="32"/>
      <c r="D71" s="32"/>
      <c r="E71" s="32"/>
      <c r="F71" s="32"/>
      <c r="G71" s="32"/>
      <c r="H71" s="32"/>
      <c r="I71" s="32"/>
      <c r="J71" s="285"/>
    </row>
    <row r="72" spans="1:10" s="31" customFormat="1" ht="15" customHeight="1" x14ac:dyDescent="0.2">
      <c r="A72" s="32"/>
      <c r="B72" s="32"/>
      <c r="C72" s="32"/>
      <c r="D72" s="32"/>
      <c r="E72" s="32"/>
      <c r="F72" s="32"/>
      <c r="G72" s="32"/>
      <c r="H72" s="32"/>
      <c r="I72" s="32"/>
      <c r="J72" s="285"/>
    </row>
    <row r="73" spans="1:10" s="31" customFormat="1" ht="15" customHeight="1" x14ac:dyDescent="0.2">
      <c r="A73" s="55" t="s">
        <v>32</v>
      </c>
      <c r="B73" s="32"/>
      <c r="C73" s="32"/>
      <c r="D73" s="32"/>
      <c r="E73" s="32"/>
      <c r="F73" s="32"/>
      <c r="G73" s="32"/>
      <c r="H73" s="32"/>
      <c r="I73" s="32"/>
      <c r="J73" s="285"/>
    </row>
    <row r="74" spans="1:10" s="31" customFormat="1" ht="15" customHeight="1" x14ac:dyDescent="0.2">
      <c r="A74" s="32"/>
      <c r="B74" s="56"/>
      <c r="C74" s="57"/>
      <c r="D74" s="57"/>
      <c r="E74" s="57"/>
      <c r="F74" s="57"/>
      <c r="G74" s="57"/>
      <c r="H74" s="57"/>
      <c r="I74" s="57"/>
      <c r="J74" s="285"/>
    </row>
    <row r="75" spans="1:10" s="31" customFormat="1" ht="15" customHeight="1" x14ac:dyDescent="0.2">
      <c r="A75" s="32"/>
      <c r="B75" s="58"/>
      <c r="C75" s="59"/>
      <c r="D75" s="59"/>
      <c r="E75" s="59"/>
      <c r="F75" s="59"/>
      <c r="G75" s="59"/>
      <c r="H75" s="59"/>
      <c r="I75" s="59"/>
      <c r="J75" s="285"/>
    </row>
    <row r="76" spans="1:10" s="31" customFormat="1" ht="15" customHeight="1" x14ac:dyDescent="0.2">
      <c r="A76" s="32"/>
      <c r="B76" s="541"/>
      <c r="C76" s="382"/>
      <c r="D76" s="382"/>
      <c r="E76" s="382"/>
      <c r="F76" s="382"/>
      <c r="G76" s="382"/>
      <c r="H76" s="382"/>
      <c r="I76" s="382"/>
      <c r="J76" s="285"/>
    </row>
    <row r="77" spans="1:10" s="31" customFormat="1" ht="15" customHeight="1" x14ac:dyDescent="0.2">
      <c r="A77" s="32"/>
      <c r="B77" s="58"/>
      <c r="C77" s="59"/>
      <c r="D77" s="59"/>
      <c r="E77" s="59"/>
      <c r="F77" s="59"/>
      <c r="G77" s="59"/>
      <c r="H77" s="59"/>
      <c r="I77" s="59"/>
      <c r="J77" s="285"/>
    </row>
    <row r="78" spans="1:10" ht="15" customHeight="1" x14ac:dyDescent="0.2">
      <c r="A78" s="542"/>
      <c r="B78" s="539"/>
      <c r="C78" s="540"/>
      <c r="D78" s="540"/>
      <c r="E78" s="540"/>
      <c r="F78" s="540"/>
      <c r="G78" s="540"/>
      <c r="H78" s="540"/>
      <c r="I78" s="540"/>
      <c r="J78" s="285"/>
    </row>
    <row r="79" spans="1:10" ht="15" customHeight="1" x14ac:dyDescent="0.2">
      <c r="A79" s="55" t="s">
        <v>33</v>
      </c>
      <c r="B79" s="32"/>
      <c r="C79" s="32"/>
      <c r="D79" s="32"/>
      <c r="E79" s="32"/>
      <c r="F79" s="32"/>
      <c r="G79" s="32"/>
      <c r="H79" s="32"/>
      <c r="I79" s="32"/>
      <c r="J79" s="285"/>
    </row>
    <row r="80" spans="1:10" ht="15" customHeight="1" x14ac:dyDescent="0.2">
      <c r="A80" s="32"/>
      <c r="B80" s="1584" t="s">
        <v>1059</v>
      </c>
      <c r="C80" s="57"/>
      <c r="D80" s="57"/>
      <c r="E80" s="57"/>
      <c r="F80" s="57"/>
      <c r="G80" s="57"/>
      <c r="H80" s="57"/>
      <c r="I80" s="57"/>
      <c r="J80" s="285"/>
    </row>
    <row r="81" spans="1:10" ht="15" customHeight="1" x14ac:dyDescent="0.2">
      <c r="A81" s="55"/>
      <c r="B81" s="58"/>
      <c r="C81" s="59"/>
      <c r="D81" s="59"/>
      <c r="E81" s="59"/>
      <c r="F81" s="59"/>
      <c r="G81" s="59"/>
      <c r="H81" s="59"/>
      <c r="I81" s="59"/>
      <c r="J81" s="285"/>
    </row>
    <row r="82" spans="1:10" ht="15" customHeight="1" x14ac:dyDescent="0.2">
      <c r="A82" s="32"/>
      <c r="B82" s="58"/>
      <c r="C82" s="59"/>
      <c r="D82" s="59"/>
      <c r="E82" s="59"/>
      <c r="F82" s="59"/>
      <c r="G82" s="59"/>
      <c r="H82" s="59"/>
      <c r="I82" s="382"/>
      <c r="J82" s="285"/>
    </row>
    <row r="83" spans="1:10" ht="15" customHeight="1" x14ac:dyDescent="0.2">
      <c r="A83" s="32"/>
      <c r="B83" s="58"/>
      <c r="C83" s="59"/>
      <c r="D83" s="59"/>
      <c r="E83" s="59"/>
      <c r="F83" s="59"/>
      <c r="G83" s="59"/>
      <c r="H83" s="59"/>
      <c r="I83" s="59"/>
      <c r="J83" s="285"/>
    </row>
    <row r="84" spans="1:10" ht="15" customHeight="1" x14ac:dyDescent="0.2">
      <c r="A84" s="32"/>
      <c r="B84" s="32"/>
      <c r="C84" s="32"/>
      <c r="D84" s="32"/>
      <c r="E84" s="32"/>
      <c r="F84" s="32"/>
      <c r="G84" s="32"/>
      <c r="H84" s="32"/>
      <c r="I84" s="32"/>
      <c r="J84" s="285"/>
    </row>
    <row r="85" spans="1:10" ht="12.75" x14ac:dyDescent="0.2">
      <c r="A85" s="55" t="s">
        <v>637</v>
      </c>
      <c r="B85" s="32"/>
      <c r="C85" s="57"/>
      <c r="D85" s="32"/>
      <c r="E85" s="32"/>
      <c r="F85" s="32"/>
      <c r="G85" s="32"/>
      <c r="H85" s="32"/>
      <c r="I85" s="32"/>
      <c r="J85" s="285"/>
    </row>
    <row r="86" spans="1:10" ht="12.75" x14ac:dyDescent="0.2">
      <c r="A86" s="32"/>
      <c r="B86" s="32"/>
      <c r="C86" s="59"/>
      <c r="D86" s="32"/>
      <c r="E86" s="32"/>
      <c r="F86" s="32"/>
      <c r="G86" s="32"/>
      <c r="H86" s="32"/>
      <c r="I86" s="32"/>
      <c r="J86" s="285"/>
    </row>
    <row r="87" spans="1:10" ht="12.75" x14ac:dyDescent="0.2">
      <c r="A87" s="32"/>
      <c r="B87" s="32"/>
      <c r="C87" s="59"/>
      <c r="D87" s="32"/>
      <c r="E87" s="32"/>
      <c r="F87" s="32"/>
      <c r="G87" s="32"/>
      <c r="H87" s="32"/>
      <c r="I87" s="32"/>
      <c r="J87" s="285"/>
    </row>
    <row r="88" spans="1:10" ht="12.75" x14ac:dyDescent="0.2">
      <c r="A88" s="32"/>
      <c r="B88" s="32"/>
      <c r="C88" s="59"/>
      <c r="D88" s="32"/>
      <c r="E88" s="32"/>
      <c r="F88" s="32"/>
      <c r="G88" s="32"/>
      <c r="H88" s="32"/>
      <c r="I88" s="32"/>
      <c r="J88" s="285"/>
    </row>
    <row r="89" spans="1:10" ht="12.75" x14ac:dyDescent="0.2">
      <c r="A89" s="32"/>
      <c r="B89" s="32"/>
      <c r="C89" s="32"/>
      <c r="D89" s="32"/>
      <c r="E89" s="32"/>
      <c r="F89" s="32"/>
      <c r="G89" s="32"/>
      <c r="H89" s="32"/>
      <c r="I89" s="32"/>
      <c r="J89" s="285"/>
    </row>
    <row r="90" spans="1:10" ht="12.75" x14ac:dyDescent="0.2">
      <c r="A90" s="32"/>
      <c r="B90" s="32"/>
      <c r="C90" s="32"/>
      <c r="D90" s="32"/>
      <c r="E90" s="32"/>
      <c r="F90" s="32"/>
      <c r="G90" s="32"/>
      <c r="H90" s="32"/>
      <c r="I90" s="32"/>
      <c r="J90" s="285"/>
    </row>
  </sheetData>
  <sheetProtection password="CD9E" sheet="1" objects="1" scenarios="1" selectLockedCells="1"/>
  <mergeCells count="7">
    <mergeCell ref="H12:I12"/>
    <mergeCell ref="H13:I13"/>
    <mergeCell ref="A12:B13"/>
    <mergeCell ref="C12:D12"/>
    <mergeCell ref="C13:D13"/>
    <mergeCell ref="E12:F12"/>
    <mergeCell ref="E13:F13"/>
  </mergeCells>
  <dataValidations count="1">
    <dataValidation type="list" allowBlank="1" showInputMessage="1" showErrorMessage="1" sqref="C85:C88">
      <formula1>ModelQuest</formula1>
    </dataValidation>
  </dataValidations>
  <hyperlinks>
    <hyperlink ref="A2" location="ExplNote!A1" display="Go to explanatory note"/>
    <hyperlink ref="A3" location="Cntry!A1" display="Go to country metadata"/>
    <hyperlink ref="A1" location="'List of tables'!A9" display="'List of tables'!A9"/>
  </hyperlinks>
  <pageMargins left="0.35433070866141736" right="0.35433070866141736" top="0.98425196850393704" bottom="0.98425196850393704" header="0.51181102362204722" footer="0.51181102362204722"/>
  <pageSetup paperSize="9" scale="42" orientation="portrait" r:id="rId1"/>
  <headerFooter alignWithMargins="0">
    <oddHeader>&amp;LCDH&amp;C &amp;F&amp;R&amp;A</oddHeader>
    <oddFooter>Page &amp;P of &amp;N</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FFFF99"/>
    <pageSetUpPr fitToPage="1"/>
  </sheetPr>
  <dimension ref="A1:P99"/>
  <sheetViews>
    <sheetView showGridLines="0" topLeftCell="A70" zoomScale="90" zoomScaleNormal="90" workbookViewId="0">
      <selection activeCell="B10" sqref="B10"/>
    </sheetView>
  </sheetViews>
  <sheetFormatPr baseColWidth="10" defaultColWidth="9.140625" defaultRowHeight="15" customHeight="1" x14ac:dyDescent="0.2"/>
  <cols>
    <col min="1" max="1" width="45" style="31" customWidth="1"/>
    <col min="2" max="2" width="12.7109375" style="31" customWidth="1"/>
    <col min="3" max="3" width="6.7109375" style="31" customWidth="1"/>
    <col min="4" max="4" width="12.7109375" style="31" customWidth="1"/>
    <col min="5" max="5" width="6.7109375" style="31" customWidth="1"/>
    <col min="6" max="6" width="9.7109375" style="31" customWidth="1"/>
    <col min="7" max="7" width="12.7109375" style="31" customWidth="1"/>
    <col min="8" max="8" width="6.7109375" style="31" customWidth="1"/>
    <col min="9" max="16384" width="9.140625" style="31"/>
  </cols>
  <sheetData>
    <row r="1" spans="1:9" s="66" customFormat="1" ht="12" customHeight="1" x14ac:dyDescent="0.2">
      <c r="A1" s="26" t="s">
        <v>6</v>
      </c>
    </row>
    <row r="2" spans="1:9" s="66" customFormat="1" ht="12" customHeight="1" x14ac:dyDescent="0.2">
      <c r="A2" s="28" t="s">
        <v>10</v>
      </c>
    </row>
    <row r="3" spans="1:9" s="66" customFormat="1" ht="12" customHeight="1" x14ac:dyDescent="0.2">
      <c r="A3" s="28" t="s">
        <v>7</v>
      </c>
    </row>
    <row r="4" spans="1:9" ht="15" customHeight="1" x14ac:dyDescent="0.2">
      <c r="A4" s="30" t="s">
        <v>19</v>
      </c>
      <c r="B4" s="30"/>
      <c r="C4" s="30"/>
      <c r="D4" s="30"/>
      <c r="E4" s="30"/>
      <c r="F4" s="30"/>
      <c r="G4" s="30"/>
      <c r="H4" s="30"/>
      <c r="I4" s="30"/>
    </row>
    <row r="5" spans="1:9" s="131" customFormat="1" ht="15" customHeight="1" x14ac:dyDescent="0.2"/>
    <row r="6" spans="1:9" s="131" customFormat="1" ht="15" customHeight="1" x14ac:dyDescent="0.2">
      <c r="A6" s="285"/>
      <c r="B6" s="285"/>
      <c r="C6" s="285"/>
      <c r="D6" s="285"/>
      <c r="E6" s="285"/>
      <c r="F6" s="285"/>
      <c r="G6" s="285"/>
      <c r="H6" s="285"/>
      <c r="I6" s="285"/>
    </row>
    <row r="7" spans="1:9" ht="15" customHeight="1" x14ac:dyDescent="0.25">
      <c r="A7" s="62" t="s">
        <v>207</v>
      </c>
      <c r="B7" s="32"/>
      <c r="C7" s="32"/>
      <c r="D7" s="32"/>
      <c r="E7" s="32"/>
      <c r="F7" s="32"/>
      <c r="G7" s="32"/>
      <c r="H7" s="32"/>
      <c r="I7" s="285"/>
    </row>
    <row r="8" spans="1:9" ht="15" customHeight="1" x14ac:dyDescent="0.2">
      <c r="A8" s="63" t="s">
        <v>21</v>
      </c>
      <c r="B8" s="32"/>
      <c r="C8" s="32"/>
      <c r="D8" s="32"/>
      <c r="E8" s="32"/>
      <c r="F8" s="32"/>
      <c r="G8" s="32"/>
      <c r="H8" s="32"/>
      <c r="I8" s="285"/>
    </row>
    <row r="9" spans="1:9" ht="15" customHeight="1" x14ac:dyDescent="0.2">
      <c r="A9" s="63"/>
      <c r="B9" s="32"/>
      <c r="C9" s="32"/>
      <c r="D9" s="32"/>
      <c r="E9" s="32"/>
      <c r="F9" s="32"/>
      <c r="G9" s="32"/>
      <c r="H9" s="32"/>
      <c r="I9" s="285"/>
    </row>
    <row r="10" spans="1:9" ht="15" customHeight="1" x14ac:dyDescent="0.2">
      <c r="A10" s="293" t="s">
        <v>34</v>
      </c>
      <c r="B10" s="385">
        <v>2011</v>
      </c>
      <c r="C10" s="32"/>
      <c r="D10" s="32"/>
      <c r="E10" s="32"/>
      <c r="F10" s="32"/>
      <c r="G10" s="32"/>
      <c r="H10" s="32"/>
      <c r="I10" s="285"/>
    </row>
    <row r="11" spans="1:9" ht="15" customHeight="1" x14ac:dyDescent="0.2">
      <c r="A11" s="32"/>
      <c r="B11" s="32"/>
      <c r="C11" s="32"/>
      <c r="D11" s="32"/>
      <c r="E11" s="32"/>
      <c r="F11" s="32"/>
      <c r="G11" s="32"/>
      <c r="H11" s="32"/>
      <c r="I11" s="285"/>
    </row>
    <row r="12" spans="1:9" ht="15" customHeight="1" x14ac:dyDescent="0.2">
      <c r="A12" s="993"/>
      <c r="B12" s="1673" t="s">
        <v>22</v>
      </c>
      <c r="C12" s="1674"/>
      <c r="D12" s="1674" t="s">
        <v>23</v>
      </c>
      <c r="E12" s="1674"/>
      <c r="F12" s="38" t="s">
        <v>24</v>
      </c>
      <c r="G12" s="1675" t="s">
        <v>25</v>
      </c>
      <c r="H12" s="1698"/>
      <c r="I12" s="285"/>
    </row>
    <row r="13" spans="1:9" ht="15" customHeight="1" x14ac:dyDescent="0.25">
      <c r="A13" s="310" t="s">
        <v>31</v>
      </c>
      <c r="B13" s="450"/>
      <c r="C13" s="510"/>
      <c r="D13" s="451"/>
      <c r="E13" s="451"/>
      <c r="F13" s="452"/>
      <c r="G13" s="1052">
        <f>SUM(G14,G15)</f>
        <v>7669.85</v>
      </c>
      <c r="H13" s="642"/>
      <c r="I13" s="285"/>
    </row>
    <row r="14" spans="1:9" ht="15" customHeight="1" x14ac:dyDescent="0.2">
      <c r="A14" s="311" t="str">
        <f>"Born in "&amp;Cntry!$D$8</f>
        <v>Born in Chile</v>
      </c>
      <c r="B14" s="453">
        <v>4555.58</v>
      </c>
      <c r="C14" s="647"/>
      <c r="D14" s="454">
        <v>1717.38</v>
      </c>
      <c r="E14" s="454"/>
      <c r="F14" s="455"/>
      <c r="G14" s="1053">
        <f>SUM(F14,D14,B14)</f>
        <v>6272.96</v>
      </c>
      <c r="H14" s="641"/>
      <c r="I14" s="285"/>
    </row>
    <row r="15" spans="1:9" ht="15" customHeight="1" x14ac:dyDescent="0.2">
      <c r="A15" s="311" t="s">
        <v>47</v>
      </c>
      <c r="B15" s="43">
        <v>998.29</v>
      </c>
      <c r="C15" s="995"/>
      <c r="D15" s="44">
        <v>398.6</v>
      </c>
      <c r="E15" s="44"/>
      <c r="F15" s="45"/>
      <c r="G15" s="1053">
        <f t="shared" ref="G15:G19" si="0">SUM(F15,D15,B15)</f>
        <v>1396.8899999999999</v>
      </c>
      <c r="H15" s="599"/>
      <c r="I15" s="285"/>
    </row>
    <row r="16" spans="1:9" ht="15" customHeight="1" x14ac:dyDescent="0.2">
      <c r="A16" s="312" t="str">
        <f>"- Permanent residents in "&amp;Cntry!$D$8</f>
        <v>- Permanent residents in Chile</v>
      </c>
      <c r="B16" s="43">
        <v>778.05</v>
      </c>
      <c r="C16" s="995"/>
      <c r="D16" s="44">
        <v>280.20999999999998</v>
      </c>
      <c r="E16" s="44"/>
      <c r="F16" s="45"/>
      <c r="G16" s="1053">
        <f>SUM(F16,D16,B16)</f>
        <v>1058.26</v>
      </c>
      <c r="H16" s="599"/>
      <c r="I16" s="285"/>
    </row>
    <row r="17" spans="1:9" ht="15" customHeight="1" x14ac:dyDescent="0.2">
      <c r="A17" s="312" t="str">
        <f>"- Non-permanent residents in "&amp;Cntry!$D$8</f>
        <v>- Non-permanent residents in Chile</v>
      </c>
      <c r="B17" s="43">
        <v>35.74</v>
      </c>
      <c r="C17" s="995"/>
      <c r="D17" s="44">
        <v>7.78</v>
      </c>
      <c r="E17" s="44"/>
      <c r="F17" s="45"/>
      <c r="G17" s="1053">
        <f t="shared" si="0"/>
        <v>43.52</v>
      </c>
      <c r="H17" s="599"/>
      <c r="I17" s="285"/>
    </row>
    <row r="18" spans="1:9" ht="15" customHeight="1" x14ac:dyDescent="0.2">
      <c r="A18" s="313" t="s">
        <v>208</v>
      </c>
      <c r="B18" s="43"/>
      <c r="C18" s="995"/>
      <c r="D18" s="44"/>
      <c r="E18" s="44"/>
      <c r="F18" s="45"/>
      <c r="G18" s="1053">
        <f t="shared" si="0"/>
        <v>0</v>
      </c>
      <c r="H18" s="599"/>
      <c r="I18" s="285"/>
    </row>
    <row r="19" spans="1:9" ht="15" customHeight="1" x14ac:dyDescent="0.2">
      <c r="A19" s="314" t="s">
        <v>209</v>
      </c>
      <c r="B19" s="456"/>
      <c r="C19" s="1028"/>
      <c r="D19" s="457"/>
      <c r="E19" s="457"/>
      <c r="F19" s="458"/>
      <c r="G19" s="1053">
        <f t="shared" si="0"/>
        <v>0</v>
      </c>
      <c r="H19" s="1022"/>
      <c r="I19" s="285"/>
    </row>
    <row r="20" spans="1:9" ht="15" customHeight="1" x14ac:dyDescent="0.2">
      <c r="A20" s="543" t="s">
        <v>210</v>
      </c>
      <c r="B20" s="606"/>
      <c r="C20" s="608"/>
      <c r="D20" s="607"/>
      <c r="E20" s="607"/>
      <c r="F20" s="608"/>
      <c r="G20" s="1054"/>
      <c r="H20" s="1060"/>
      <c r="I20" s="285"/>
    </row>
    <row r="21" spans="1:9" ht="15" customHeight="1" x14ac:dyDescent="0.2">
      <c r="A21" s="553" t="s">
        <v>658</v>
      </c>
      <c r="B21" s="609"/>
      <c r="C21" s="611"/>
      <c r="D21" s="610"/>
      <c r="E21" s="610"/>
      <c r="F21" s="611"/>
      <c r="G21" s="1055"/>
      <c r="H21" s="1061"/>
      <c r="I21" s="285"/>
    </row>
    <row r="22" spans="1:9" ht="15" customHeight="1" x14ac:dyDescent="0.2">
      <c r="A22" s="544" t="s">
        <v>64</v>
      </c>
      <c r="B22" s="545">
        <v>376</v>
      </c>
      <c r="C22" s="547"/>
      <c r="D22" s="546">
        <v>148</v>
      </c>
      <c r="E22" s="546"/>
      <c r="F22" s="547"/>
      <c r="G22" s="1056">
        <f>SUM(F22,D22,B22)</f>
        <v>524</v>
      </c>
      <c r="H22" s="1062"/>
      <c r="I22" s="285"/>
    </row>
    <row r="23" spans="1:9" ht="15" customHeight="1" x14ac:dyDescent="0.2">
      <c r="A23" s="544" t="s">
        <v>65</v>
      </c>
      <c r="B23" s="545">
        <v>4990</v>
      </c>
      <c r="C23" s="547"/>
      <c r="D23" s="546">
        <v>1906</v>
      </c>
      <c r="E23" s="546"/>
      <c r="F23" s="547"/>
      <c r="G23" s="1056">
        <f t="shared" ref="G23:G31" si="1">SUM(F23,D23,B23)</f>
        <v>6896</v>
      </c>
      <c r="H23" s="1062"/>
      <c r="I23" s="285"/>
    </row>
    <row r="24" spans="1:9" ht="15" customHeight="1" x14ac:dyDescent="0.2">
      <c r="A24" s="544" t="s">
        <v>66</v>
      </c>
      <c r="B24" s="545">
        <v>564</v>
      </c>
      <c r="C24" s="547"/>
      <c r="D24" s="546">
        <v>210</v>
      </c>
      <c r="E24" s="546"/>
      <c r="F24" s="547"/>
      <c r="G24" s="1056">
        <f t="shared" si="1"/>
        <v>774</v>
      </c>
      <c r="H24" s="1062"/>
      <c r="I24" s="285"/>
    </row>
    <row r="25" spans="1:9" ht="15" customHeight="1" x14ac:dyDescent="0.2">
      <c r="A25" s="544" t="s">
        <v>67</v>
      </c>
      <c r="B25" s="545"/>
      <c r="C25" s="547"/>
      <c r="D25" s="546"/>
      <c r="E25" s="546"/>
      <c r="F25" s="547"/>
      <c r="G25" s="1056">
        <f t="shared" si="1"/>
        <v>0</v>
      </c>
      <c r="H25" s="1062"/>
      <c r="I25" s="285"/>
    </row>
    <row r="26" spans="1:9" ht="15" customHeight="1" x14ac:dyDescent="0.2">
      <c r="A26" s="544" t="s">
        <v>68</v>
      </c>
      <c r="B26" s="545">
        <f>SUM(B27:B28)</f>
        <v>5121</v>
      </c>
      <c r="C26" s="547"/>
      <c r="D26" s="546">
        <f t="shared" ref="D26:F26" si="2">SUM(D27:D28)</f>
        <v>1941</v>
      </c>
      <c r="E26" s="546"/>
      <c r="F26" s="547">
        <f t="shared" si="2"/>
        <v>0</v>
      </c>
      <c r="G26" s="1056">
        <f t="shared" si="1"/>
        <v>7062</v>
      </c>
      <c r="H26" s="1062"/>
      <c r="I26" s="285"/>
    </row>
    <row r="27" spans="1:9" ht="15" customHeight="1" x14ac:dyDescent="0.2">
      <c r="A27" s="548" t="s">
        <v>641</v>
      </c>
      <c r="B27" s="545">
        <v>79</v>
      </c>
      <c r="C27" s="547"/>
      <c r="D27" s="546">
        <v>36</v>
      </c>
      <c r="E27" s="546"/>
      <c r="F27" s="547"/>
      <c r="G27" s="1056">
        <f t="shared" si="1"/>
        <v>115</v>
      </c>
      <c r="H27" s="1062"/>
      <c r="I27" s="285"/>
    </row>
    <row r="28" spans="1:9" ht="15" customHeight="1" x14ac:dyDescent="0.2">
      <c r="A28" s="548" t="s">
        <v>69</v>
      </c>
      <c r="B28" s="545">
        <v>5042</v>
      </c>
      <c r="C28" s="547"/>
      <c r="D28" s="546">
        <v>1905</v>
      </c>
      <c r="E28" s="546"/>
      <c r="F28" s="547"/>
      <c r="G28" s="1056">
        <f t="shared" si="1"/>
        <v>6947</v>
      </c>
      <c r="H28" s="1062"/>
      <c r="I28" s="285"/>
    </row>
    <row r="29" spans="1:9" ht="15" customHeight="1" x14ac:dyDescent="0.2">
      <c r="A29" s="544" t="s">
        <v>70</v>
      </c>
      <c r="B29" s="545">
        <v>42</v>
      </c>
      <c r="C29" s="547"/>
      <c r="D29" s="546">
        <v>16</v>
      </c>
      <c r="E29" s="546"/>
      <c r="F29" s="547"/>
      <c r="G29" s="1056">
        <f t="shared" si="1"/>
        <v>58</v>
      </c>
      <c r="H29" s="1062"/>
      <c r="I29" s="285"/>
    </row>
    <row r="30" spans="1:9" ht="15" customHeight="1" x14ac:dyDescent="0.2">
      <c r="A30" s="544" t="s">
        <v>71</v>
      </c>
      <c r="B30" s="545">
        <v>379</v>
      </c>
      <c r="C30" s="547"/>
      <c r="D30" s="546">
        <v>151</v>
      </c>
      <c r="E30" s="546"/>
      <c r="F30" s="547"/>
      <c r="G30" s="1056">
        <f t="shared" si="1"/>
        <v>530</v>
      </c>
      <c r="H30" s="1062"/>
      <c r="I30" s="285"/>
    </row>
    <row r="31" spans="1:9" ht="15" customHeight="1" x14ac:dyDescent="0.2">
      <c r="A31" s="549" t="s">
        <v>72</v>
      </c>
      <c r="B31" s="550">
        <v>4</v>
      </c>
      <c r="C31" s="552"/>
      <c r="D31" s="551">
        <v>8</v>
      </c>
      <c r="E31" s="551"/>
      <c r="F31" s="552"/>
      <c r="G31" s="1057">
        <f t="shared" si="1"/>
        <v>12</v>
      </c>
      <c r="H31" s="1063"/>
      <c r="I31" s="285"/>
    </row>
    <row r="32" spans="1:9" ht="15" customHeight="1" x14ac:dyDescent="0.2">
      <c r="A32" s="316" t="s">
        <v>211</v>
      </c>
      <c r="B32" s="453"/>
      <c r="C32" s="647"/>
      <c r="D32" s="454"/>
      <c r="E32" s="454"/>
      <c r="F32" s="455"/>
      <c r="G32" s="1053"/>
      <c r="H32" s="641"/>
      <c r="I32" s="285"/>
    </row>
    <row r="33" spans="1:9" ht="15" customHeight="1" x14ac:dyDescent="0.2">
      <c r="A33" s="315" t="s">
        <v>74</v>
      </c>
      <c r="B33" s="43">
        <v>186.15</v>
      </c>
      <c r="C33" s="995"/>
      <c r="D33" s="44">
        <v>83.65</v>
      </c>
      <c r="E33" s="44"/>
      <c r="F33" s="45"/>
      <c r="G33" s="997">
        <f>SUM(F33,D33,B33)</f>
        <v>269.8</v>
      </c>
      <c r="H33" s="599"/>
      <c r="I33" s="285"/>
    </row>
    <row r="34" spans="1:9" ht="15" customHeight="1" x14ac:dyDescent="0.2">
      <c r="A34" s="315" t="s">
        <v>75</v>
      </c>
      <c r="B34" s="43"/>
      <c r="C34" s="995"/>
      <c r="D34" s="44">
        <v>10.17</v>
      </c>
      <c r="E34" s="44"/>
      <c r="F34" s="45"/>
      <c r="G34" s="997">
        <f t="shared" ref="G34:G80" si="3">SUM(F34,D34,B34)</f>
        <v>10.17</v>
      </c>
      <c r="H34" s="599"/>
      <c r="I34" s="285"/>
    </row>
    <row r="35" spans="1:9" ht="15" customHeight="1" x14ac:dyDescent="0.2">
      <c r="A35" s="315" t="s">
        <v>76</v>
      </c>
      <c r="B35" s="43">
        <v>4.05</v>
      </c>
      <c r="C35" s="995"/>
      <c r="D35" s="44">
        <v>2.94</v>
      </c>
      <c r="E35" s="44"/>
      <c r="F35" s="45"/>
      <c r="G35" s="997">
        <f t="shared" si="3"/>
        <v>6.99</v>
      </c>
      <c r="H35" s="599"/>
      <c r="I35" s="285"/>
    </row>
    <row r="36" spans="1:9" ht="15" customHeight="1" x14ac:dyDescent="0.2">
      <c r="A36" s="315" t="s">
        <v>77</v>
      </c>
      <c r="B36" s="43">
        <v>18.059999999999999</v>
      </c>
      <c r="C36" s="995"/>
      <c r="D36" s="44"/>
      <c r="E36" s="44"/>
      <c r="F36" s="45"/>
      <c r="G36" s="997">
        <f t="shared" si="3"/>
        <v>18.059999999999999</v>
      </c>
      <c r="H36" s="599"/>
      <c r="I36" s="285"/>
    </row>
    <row r="37" spans="1:9" ht="15" customHeight="1" x14ac:dyDescent="0.2">
      <c r="A37" s="315" t="s">
        <v>78</v>
      </c>
      <c r="B37" s="43">
        <v>13.07</v>
      </c>
      <c r="C37" s="995"/>
      <c r="D37" s="44"/>
      <c r="E37" s="44"/>
      <c r="F37" s="45"/>
      <c r="G37" s="997">
        <f t="shared" si="3"/>
        <v>13.07</v>
      </c>
      <c r="H37" s="599"/>
      <c r="I37" s="285"/>
    </row>
    <row r="38" spans="1:9" ht="15" customHeight="1" x14ac:dyDescent="0.2">
      <c r="A38" s="315" t="s">
        <v>79</v>
      </c>
      <c r="B38" s="43">
        <v>8.1</v>
      </c>
      <c r="C38" s="995"/>
      <c r="D38" s="44">
        <v>8.49</v>
      </c>
      <c r="E38" s="44"/>
      <c r="F38" s="45"/>
      <c r="G38" s="997">
        <f t="shared" si="3"/>
        <v>16.59</v>
      </c>
      <c r="H38" s="599"/>
      <c r="I38" s="285"/>
    </row>
    <row r="39" spans="1:9" ht="15" customHeight="1" x14ac:dyDescent="0.2">
      <c r="A39" s="315" t="s">
        <v>80</v>
      </c>
      <c r="B39" s="43"/>
      <c r="C39" s="995"/>
      <c r="D39" s="44">
        <v>3.44</v>
      </c>
      <c r="E39" s="44"/>
      <c r="F39" s="45"/>
      <c r="G39" s="997">
        <f t="shared" si="3"/>
        <v>3.44</v>
      </c>
      <c r="H39" s="599"/>
      <c r="I39" s="285"/>
    </row>
    <row r="40" spans="1:9" ht="15" customHeight="1" x14ac:dyDescent="0.2">
      <c r="A40" s="315" t="s">
        <v>81</v>
      </c>
      <c r="B40" s="43">
        <v>4.05</v>
      </c>
      <c r="C40" s="995"/>
      <c r="D40" s="44"/>
      <c r="E40" s="44"/>
      <c r="F40" s="45"/>
      <c r="G40" s="997">
        <f t="shared" si="3"/>
        <v>4.05</v>
      </c>
      <c r="H40" s="599"/>
      <c r="I40" s="285"/>
    </row>
    <row r="41" spans="1:9" ht="15" customHeight="1" x14ac:dyDescent="0.2">
      <c r="A41" s="315" t="s">
        <v>82</v>
      </c>
      <c r="B41" s="43">
        <v>2.82</v>
      </c>
      <c r="C41" s="995"/>
      <c r="D41" s="44"/>
      <c r="E41" s="44"/>
      <c r="F41" s="45"/>
      <c r="G41" s="997">
        <f t="shared" si="3"/>
        <v>2.82</v>
      </c>
      <c r="H41" s="599"/>
      <c r="I41" s="285"/>
    </row>
    <row r="42" spans="1:9" ht="15" customHeight="1" x14ac:dyDescent="0.2">
      <c r="A42" s="315" t="s">
        <v>83</v>
      </c>
      <c r="B42" s="43"/>
      <c r="C42" s="995"/>
      <c r="D42" s="44"/>
      <c r="E42" s="44"/>
      <c r="F42" s="45"/>
      <c r="G42" s="997">
        <f t="shared" si="3"/>
        <v>0</v>
      </c>
      <c r="H42" s="599"/>
      <c r="I42" s="285"/>
    </row>
    <row r="43" spans="1:9" ht="15" customHeight="1" x14ac:dyDescent="0.2">
      <c r="A43" s="315" t="s">
        <v>84</v>
      </c>
      <c r="B43" s="43">
        <v>2.82</v>
      </c>
      <c r="C43" s="995"/>
      <c r="D43" s="44"/>
      <c r="E43" s="44"/>
      <c r="F43" s="45"/>
      <c r="G43" s="997">
        <f t="shared" si="3"/>
        <v>2.82</v>
      </c>
      <c r="H43" s="599"/>
      <c r="I43" s="285"/>
    </row>
    <row r="44" spans="1:9" ht="15" customHeight="1" x14ac:dyDescent="0.2">
      <c r="A44" s="315" t="s">
        <v>85</v>
      </c>
      <c r="B44" s="43"/>
      <c r="C44" s="995"/>
      <c r="D44" s="44">
        <v>3.11</v>
      </c>
      <c r="E44" s="44"/>
      <c r="F44" s="45"/>
      <c r="G44" s="997">
        <f t="shared" si="3"/>
        <v>3.11</v>
      </c>
      <c r="H44" s="599"/>
      <c r="I44" s="285"/>
    </row>
    <row r="45" spans="1:9" ht="15" customHeight="1" x14ac:dyDescent="0.2">
      <c r="A45" s="315" t="s">
        <v>86</v>
      </c>
      <c r="B45" s="43"/>
      <c r="C45" s="995"/>
      <c r="D45" s="44"/>
      <c r="E45" s="44"/>
      <c r="F45" s="45"/>
      <c r="G45" s="997">
        <f t="shared" si="3"/>
        <v>0</v>
      </c>
      <c r="H45" s="599"/>
      <c r="I45" s="285"/>
    </row>
    <row r="46" spans="1:9" ht="15" customHeight="1" x14ac:dyDescent="0.2">
      <c r="A46" s="315" t="s">
        <v>87</v>
      </c>
      <c r="B46" s="43"/>
      <c r="C46" s="995"/>
      <c r="D46" s="44"/>
      <c r="E46" s="44"/>
      <c r="F46" s="45"/>
      <c r="G46" s="997">
        <f t="shared" si="3"/>
        <v>0</v>
      </c>
      <c r="H46" s="599"/>
      <c r="I46" s="285"/>
    </row>
    <row r="47" spans="1:9" ht="15" customHeight="1" x14ac:dyDescent="0.2">
      <c r="A47" s="315" t="s">
        <v>88</v>
      </c>
      <c r="B47" s="43">
        <v>56.57</v>
      </c>
      <c r="C47" s="995"/>
      <c r="D47" s="44">
        <v>24.33</v>
      </c>
      <c r="E47" s="44"/>
      <c r="F47" s="45"/>
      <c r="G47" s="997">
        <f t="shared" si="3"/>
        <v>80.900000000000006</v>
      </c>
      <c r="H47" s="599"/>
      <c r="I47" s="285"/>
    </row>
    <row r="48" spans="1:9" ht="15" customHeight="1" x14ac:dyDescent="0.2">
      <c r="A48" s="315" t="s">
        <v>89</v>
      </c>
      <c r="B48" s="43">
        <v>85.96</v>
      </c>
      <c r="C48" s="995"/>
      <c r="D48" s="44">
        <v>28.28</v>
      </c>
      <c r="E48" s="44"/>
      <c r="F48" s="45"/>
      <c r="G48" s="997">
        <f t="shared" si="3"/>
        <v>114.24</v>
      </c>
      <c r="H48" s="599"/>
      <c r="I48" s="285"/>
    </row>
    <row r="49" spans="1:9" ht="15" customHeight="1" x14ac:dyDescent="0.2">
      <c r="A49" s="315" t="s">
        <v>90</v>
      </c>
      <c r="B49" s="43"/>
      <c r="C49" s="995"/>
      <c r="D49" s="44"/>
      <c r="E49" s="44"/>
      <c r="F49" s="45"/>
      <c r="G49" s="997">
        <f t="shared" si="3"/>
        <v>0</v>
      </c>
      <c r="H49" s="599"/>
      <c r="I49" s="285"/>
    </row>
    <row r="50" spans="1:9" ht="15" customHeight="1" x14ac:dyDescent="0.2">
      <c r="A50" s="315" t="s">
        <v>91</v>
      </c>
      <c r="B50" s="43"/>
      <c r="C50" s="995"/>
      <c r="D50" s="44"/>
      <c r="E50" s="44"/>
      <c r="F50" s="45"/>
      <c r="G50" s="997">
        <f t="shared" si="3"/>
        <v>0</v>
      </c>
      <c r="H50" s="599"/>
      <c r="I50" s="285"/>
    </row>
    <row r="51" spans="1:9" ht="15" customHeight="1" x14ac:dyDescent="0.2">
      <c r="A51" s="315" t="s">
        <v>92</v>
      </c>
      <c r="B51" s="43"/>
      <c r="C51" s="995"/>
      <c r="D51" s="44"/>
      <c r="E51" s="44"/>
      <c r="F51" s="45"/>
      <c r="G51" s="997">
        <f t="shared" si="3"/>
        <v>0</v>
      </c>
      <c r="H51" s="599"/>
      <c r="I51" s="285"/>
    </row>
    <row r="52" spans="1:9" ht="15" customHeight="1" x14ac:dyDescent="0.2">
      <c r="A52" s="315" t="s">
        <v>93</v>
      </c>
      <c r="B52" s="43">
        <v>11.32</v>
      </c>
      <c r="C52" s="995"/>
      <c r="D52" s="44"/>
      <c r="E52" s="44"/>
      <c r="F52" s="45"/>
      <c r="G52" s="997">
        <f t="shared" si="3"/>
        <v>11.32</v>
      </c>
      <c r="H52" s="599"/>
      <c r="I52" s="285"/>
    </row>
    <row r="53" spans="1:9" ht="15" customHeight="1" x14ac:dyDescent="0.2">
      <c r="A53" s="315" t="s">
        <v>94</v>
      </c>
      <c r="B53" s="43"/>
      <c r="C53" s="995"/>
      <c r="D53" s="44"/>
      <c r="E53" s="44"/>
      <c r="F53" s="45"/>
      <c r="G53" s="997">
        <f t="shared" si="3"/>
        <v>0</v>
      </c>
      <c r="H53" s="599"/>
      <c r="I53" s="285"/>
    </row>
    <row r="54" spans="1:9" ht="15" customHeight="1" x14ac:dyDescent="0.2">
      <c r="A54" s="315" t="s">
        <v>95</v>
      </c>
      <c r="B54" s="43">
        <v>52.57</v>
      </c>
      <c r="C54" s="995"/>
      <c r="D54" s="44">
        <v>8.49</v>
      </c>
      <c r="E54" s="44"/>
      <c r="F54" s="45"/>
      <c r="G54" s="997">
        <f t="shared" si="3"/>
        <v>61.06</v>
      </c>
      <c r="H54" s="599"/>
      <c r="I54" s="285"/>
    </row>
    <row r="55" spans="1:9" ht="15" customHeight="1" x14ac:dyDescent="0.2">
      <c r="A55" s="315" t="s">
        <v>96</v>
      </c>
      <c r="B55" s="43"/>
      <c r="C55" s="995"/>
      <c r="D55" s="44"/>
      <c r="E55" s="44"/>
      <c r="F55" s="45"/>
      <c r="G55" s="997">
        <f t="shared" si="3"/>
        <v>0</v>
      </c>
      <c r="H55" s="599"/>
      <c r="I55" s="285"/>
    </row>
    <row r="56" spans="1:9" ht="15" customHeight="1" x14ac:dyDescent="0.2">
      <c r="A56" s="315" t="s">
        <v>97</v>
      </c>
      <c r="B56" s="43"/>
      <c r="C56" s="995"/>
      <c r="D56" s="44"/>
      <c r="E56" s="44"/>
      <c r="F56" s="45"/>
      <c r="G56" s="997">
        <f t="shared" si="3"/>
        <v>0</v>
      </c>
      <c r="H56" s="599"/>
      <c r="I56" s="285"/>
    </row>
    <row r="57" spans="1:9" ht="15" customHeight="1" x14ac:dyDescent="0.2">
      <c r="A57" s="315" t="s">
        <v>98</v>
      </c>
      <c r="B57" s="43"/>
      <c r="C57" s="995"/>
      <c r="D57" s="44"/>
      <c r="E57" s="44"/>
      <c r="F57" s="45"/>
      <c r="G57" s="997">
        <f t="shared" si="3"/>
        <v>0</v>
      </c>
      <c r="H57" s="599"/>
      <c r="I57" s="285"/>
    </row>
    <row r="58" spans="1:9" ht="15" customHeight="1" x14ac:dyDescent="0.2">
      <c r="A58" s="315" t="s">
        <v>99</v>
      </c>
      <c r="B58" s="43"/>
      <c r="C58" s="995"/>
      <c r="D58" s="44"/>
      <c r="E58" s="44"/>
      <c r="F58" s="45"/>
      <c r="G58" s="997">
        <f t="shared" si="3"/>
        <v>0</v>
      </c>
      <c r="H58" s="599"/>
      <c r="I58" s="285"/>
    </row>
    <row r="59" spans="1:9" ht="15" customHeight="1" x14ac:dyDescent="0.2">
      <c r="A59" s="315" t="s">
        <v>100</v>
      </c>
      <c r="B59" s="43"/>
      <c r="C59" s="995"/>
      <c r="D59" s="44"/>
      <c r="E59" s="44"/>
      <c r="F59" s="45"/>
      <c r="G59" s="997">
        <f t="shared" si="3"/>
        <v>0</v>
      </c>
      <c r="H59" s="599"/>
      <c r="I59" s="285"/>
    </row>
    <row r="60" spans="1:9" ht="15" customHeight="1" x14ac:dyDescent="0.2">
      <c r="A60" s="315" t="s">
        <v>101</v>
      </c>
      <c r="B60" s="43"/>
      <c r="C60" s="995"/>
      <c r="D60" s="44"/>
      <c r="E60" s="44"/>
      <c r="F60" s="45"/>
      <c r="G60" s="997">
        <f t="shared" si="3"/>
        <v>0</v>
      </c>
      <c r="H60" s="599"/>
      <c r="I60" s="285"/>
    </row>
    <row r="61" spans="1:9" ht="15" customHeight="1" x14ac:dyDescent="0.2">
      <c r="A61" s="315" t="s">
        <v>102</v>
      </c>
      <c r="B61" s="43"/>
      <c r="C61" s="995"/>
      <c r="D61" s="44"/>
      <c r="E61" s="44"/>
      <c r="F61" s="45"/>
      <c r="G61" s="997">
        <f t="shared" si="3"/>
        <v>0</v>
      </c>
      <c r="H61" s="599"/>
      <c r="I61" s="285"/>
    </row>
    <row r="62" spans="1:9" ht="15" customHeight="1" x14ac:dyDescent="0.2">
      <c r="A62" s="315" t="s">
        <v>103</v>
      </c>
      <c r="B62" s="43">
        <v>20.18</v>
      </c>
      <c r="C62" s="995"/>
      <c r="D62" s="44">
        <v>6.64</v>
      </c>
      <c r="E62" s="44"/>
      <c r="F62" s="45"/>
      <c r="G62" s="997">
        <f t="shared" si="3"/>
        <v>26.82</v>
      </c>
      <c r="H62" s="599"/>
      <c r="I62" s="285"/>
    </row>
    <row r="63" spans="1:9" ht="15" customHeight="1" x14ac:dyDescent="0.2">
      <c r="A63" s="315" t="s">
        <v>104</v>
      </c>
      <c r="B63" s="43">
        <v>14.94</v>
      </c>
      <c r="C63" s="995"/>
      <c r="D63" s="44"/>
      <c r="E63" s="44"/>
      <c r="F63" s="45"/>
      <c r="G63" s="997">
        <f t="shared" si="3"/>
        <v>14.94</v>
      </c>
      <c r="H63" s="599"/>
      <c r="I63" s="285"/>
    </row>
    <row r="64" spans="1:9" ht="15" customHeight="1" x14ac:dyDescent="0.2">
      <c r="A64" s="315" t="s">
        <v>212</v>
      </c>
      <c r="B64" s="43"/>
      <c r="C64" s="995"/>
      <c r="D64" s="44">
        <v>5.17</v>
      </c>
      <c r="E64" s="44"/>
      <c r="F64" s="45"/>
      <c r="G64" s="997">
        <f t="shared" si="3"/>
        <v>5.17</v>
      </c>
      <c r="H64" s="599"/>
      <c r="I64" s="285"/>
    </row>
    <row r="65" spans="1:9" ht="15" customHeight="1" x14ac:dyDescent="0.2">
      <c r="A65" s="315" t="s">
        <v>105</v>
      </c>
      <c r="B65" s="43"/>
      <c r="C65" s="995"/>
      <c r="D65" s="44"/>
      <c r="E65" s="44"/>
      <c r="F65" s="45"/>
      <c r="G65" s="997">
        <f t="shared" si="3"/>
        <v>0</v>
      </c>
      <c r="H65" s="599"/>
      <c r="I65" s="285"/>
    </row>
    <row r="66" spans="1:9" ht="15" customHeight="1" x14ac:dyDescent="0.2">
      <c r="A66" s="315" t="s">
        <v>106</v>
      </c>
      <c r="B66" s="43"/>
      <c r="C66" s="995"/>
      <c r="D66" s="44">
        <v>11.64</v>
      </c>
      <c r="E66" s="44"/>
      <c r="F66" s="45"/>
      <c r="G66" s="997">
        <f t="shared" si="3"/>
        <v>11.64</v>
      </c>
      <c r="H66" s="599"/>
      <c r="I66" s="285"/>
    </row>
    <row r="67" spans="1:9" ht="15" customHeight="1" x14ac:dyDescent="0.2">
      <c r="A67" s="315" t="s">
        <v>107</v>
      </c>
      <c r="B67" s="43">
        <v>4.05</v>
      </c>
      <c r="C67" s="995"/>
      <c r="D67" s="44"/>
      <c r="E67" s="44"/>
      <c r="F67" s="45"/>
      <c r="G67" s="997">
        <f t="shared" si="3"/>
        <v>4.05</v>
      </c>
      <c r="H67" s="599"/>
      <c r="I67" s="285"/>
    </row>
    <row r="68" spans="1:9" ht="15" customHeight="1" x14ac:dyDescent="0.2">
      <c r="A68" s="315" t="s">
        <v>108</v>
      </c>
      <c r="B68" s="43">
        <v>8.68</v>
      </c>
      <c r="C68" s="995"/>
      <c r="D68" s="44">
        <v>3.32</v>
      </c>
      <c r="E68" s="44"/>
      <c r="F68" s="45" t="s">
        <v>1034</v>
      </c>
      <c r="G68" s="997">
        <f t="shared" si="3"/>
        <v>12</v>
      </c>
      <c r="H68" s="599"/>
      <c r="I68" s="285"/>
    </row>
    <row r="69" spans="1:9" ht="15" customHeight="1" x14ac:dyDescent="0.2">
      <c r="A69" s="315" t="s">
        <v>13</v>
      </c>
      <c r="B69" s="43">
        <v>8.68</v>
      </c>
      <c r="C69" s="995"/>
      <c r="D69" s="44">
        <v>8.2799999999999994</v>
      </c>
      <c r="E69" s="44"/>
      <c r="F69" s="45"/>
      <c r="G69" s="997">
        <f>SUM(F69,D69,B69)</f>
        <v>16.96</v>
      </c>
      <c r="H69" s="599"/>
      <c r="I69" s="285"/>
    </row>
    <row r="70" spans="1:9" ht="15" customHeight="1" x14ac:dyDescent="0.2">
      <c r="A70" s="315" t="s">
        <v>213</v>
      </c>
      <c r="B70" s="43"/>
      <c r="C70" s="995"/>
      <c r="D70" s="44"/>
      <c r="E70" s="44"/>
      <c r="F70" s="45"/>
      <c r="G70" s="997">
        <f t="shared" si="3"/>
        <v>0</v>
      </c>
      <c r="H70" s="599"/>
      <c r="I70" s="285"/>
    </row>
    <row r="71" spans="1:9" ht="15" customHeight="1" x14ac:dyDescent="0.2">
      <c r="A71" s="315" t="s">
        <v>109</v>
      </c>
      <c r="B71" s="43">
        <v>5.86</v>
      </c>
      <c r="C71" s="995"/>
      <c r="D71" s="44"/>
      <c r="E71" s="44"/>
      <c r="F71" s="45"/>
      <c r="G71" s="997">
        <f t="shared" si="3"/>
        <v>5.86</v>
      </c>
      <c r="H71" s="599"/>
      <c r="I71" s="285"/>
    </row>
    <row r="72" spans="1:9" ht="15" customHeight="1" x14ac:dyDescent="0.2">
      <c r="A72" s="315" t="s">
        <v>110</v>
      </c>
      <c r="B72" s="43">
        <v>87.34</v>
      </c>
      <c r="C72" s="995"/>
      <c r="D72" s="44">
        <v>41.05</v>
      </c>
      <c r="E72" s="44"/>
      <c r="F72" s="45"/>
      <c r="G72" s="997">
        <f t="shared" si="3"/>
        <v>128.38999999999999</v>
      </c>
      <c r="H72" s="599"/>
      <c r="I72" s="285"/>
    </row>
    <row r="73" spans="1:9" ht="15" customHeight="1" x14ac:dyDescent="0.2">
      <c r="A73" s="315" t="s">
        <v>111</v>
      </c>
      <c r="B73" s="43">
        <v>6.04</v>
      </c>
      <c r="C73" s="995"/>
      <c r="D73" s="44">
        <v>7.04</v>
      </c>
      <c r="E73" s="44"/>
      <c r="F73" s="45"/>
      <c r="G73" s="997">
        <f t="shared" si="3"/>
        <v>13.08</v>
      </c>
      <c r="H73" s="599"/>
      <c r="I73" s="285"/>
    </row>
    <row r="74" spans="1:9" ht="15" customHeight="1" x14ac:dyDescent="0.2">
      <c r="A74" s="315" t="s">
        <v>112</v>
      </c>
      <c r="B74" s="43"/>
      <c r="C74" s="995"/>
      <c r="D74" s="44"/>
      <c r="E74" s="44"/>
      <c r="F74" s="45"/>
      <c r="G74" s="997">
        <f t="shared" si="3"/>
        <v>0</v>
      </c>
      <c r="H74" s="599"/>
      <c r="I74" s="285"/>
    </row>
    <row r="75" spans="1:9" ht="15" customHeight="1" x14ac:dyDescent="0.2">
      <c r="A75" s="315" t="s">
        <v>113</v>
      </c>
      <c r="B75" s="43"/>
      <c r="C75" s="995"/>
      <c r="D75" s="44"/>
      <c r="E75" s="44"/>
      <c r="F75" s="45"/>
      <c r="G75" s="997">
        <f t="shared" si="3"/>
        <v>0</v>
      </c>
      <c r="H75" s="599"/>
      <c r="I75" s="285"/>
    </row>
    <row r="76" spans="1:9" ht="15" customHeight="1" x14ac:dyDescent="0.2">
      <c r="A76" s="315" t="s">
        <v>114</v>
      </c>
      <c r="B76" s="43"/>
      <c r="C76" s="995"/>
      <c r="D76" s="44"/>
      <c r="E76" s="44"/>
      <c r="F76" s="45"/>
      <c r="G76" s="997">
        <f t="shared" si="3"/>
        <v>0</v>
      </c>
      <c r="H76" s="599"/>
      <c r="I76" s="285"/>
    </row>
    <row r="77" spans="1:9" ht="15" customHeight="1" x14ac:dyDescent="0.2">
      <c r="A77" s="315" t="s">
        <v>115</v>
      </c>
      <c r="B77" s="43">
        <v>8.65</v>
      </c>
      <c r="C77" s="995"/>
      <c r="D77" s="44"/>
      <c r="E77" s="44"/>
      <c r="F77" s="45"/>
      <c r="G77" s="997">
        <f t="shared" si="3"/>
        <v>8.65</v>
      </c>
      <c r="H77" s="599"/>
      <c r="I77" s="285"/>
    </row>
    <row r="78" spans="1:9" ht="15" customHeight="1" x14ac:dyDescent="0.2">
      <c r="A78" s="315" t="s">
        <v>116</v>
      </c>
      <c r="B78" s="43">
        <v>12.73</v>
      </c>
      <c r="C78" s="995"/>
      <c r="D78" s="44">
        <v>10.99</v>
      </c>
      <c r="E78" s="44"/>
      <c r="F78" s="45"/>
      <c r="G78" s="997">
        <f t="shared" si="3"/>
        <v>23.72</v>
      </c>
      <c r="H78" s="599"/>
      <c r="I78" s="285"/>
    </row>
    <row r="79" spans="1:9" ht="15" customHeight="1" x14ac:dyDescent="0.2">
      <c r="A79" s="315" t="s">
        <v>117</v>
      </c>
      <c r="B79" s="43">
        <v>50.75</v>
      </c>
      <c r="C79" s="1051"/>
      <c r="D79" s="44">
        <v>20.420000000000002</v>
      </c>
      <c r="E79" s="459"/>
      <c r="F79" s="460"/>
      <c r="G79" s="1058">
        <f>SUM(F79,D79,B79)</f>
        <v>71.17</v>
      </c>
      <c r="H79" s="1064"/>
      <c r="I79" s="285"/>
    </row>
    <row r="80" spans="1:9" ht="15" customHeight="1" x14ac:dyDescent="0.2">
      <c r="A80" s="317" t="s">
        <v>209</v>
      </c>
      <c r="B80" s="461"/>
      <c r="C80" s="463"/>
      <c r="D80" s="462"/>
      <c r="E80" s="462"/>
      <c r="F80" s="463"/>
      <c r="G80" s="1059">
        <f t="shared" si="3"/>
        <v>0</v>
      </c>
      <c r="H80" s="1065"/>
      <c r="I80" s="285"/>
    </row>
    <row r="81" spans="1:16" s="277" customFormat="1" ht="15" customHeight="1" x14ac:dyDescent="0.2">
      <c r="A81" s="318"/>
      <c r="B81" s="319"/>
      <c r="C81" s="319"/>
      <c r="D81" s="319"/>
      <c r="E81" s="319"/>
      <c r="F81" s="319"/>
      <c r="G81" s="320"/>
      <c r="H81" s="320"/>
      <c r="I81" s="285"/>
    </row>
    <row r="82" spans="1:16" s="144" customFormat="1" ht="15" customHeight="1" x14ac:dyDescent="0.2">
      <c r="A82" s="321" t="s">
        <v>118</v>
      </c>
      <c r="B82" s="322"/>
      <c r="C82" s="322"/>
      <c r="D82" s="322"/>
      <c r="E82" s="322"/>
      <c r="F82" s="322"/>
      <c r="G82" s="322"/>
      <c r="H82" s="322"/>
      <c r="I82" s="285"/>
    </row>
    <row r="83" spans="1:16" s="144" customFormat="1" ht="15" customHeight="1" x14ac:dyDescent="0.2">
      <c r="A83" s="323" t="s">
        <v>1020</v>
      </c>
      <c r="B83" s="318"/>
      <c r="C83" s="318"/>
      <c r="D83" s="318"/>
      <c r="E83" s="318"/>
      <c r="F83" s="318"/>
      <c r="G83" s="318"/>
      <c r="H83" s="318"/>
      <c r="I83" s="285"/>
    </row>
    <row r="84" spans="1:16" s="144" customFormat="1" ht="15" customHeight="1" x14ac:dyDescent="0.2">
      <c r="A84" s="285"/>
      <c r="B84" s="318"/>
      <c r="C84" s="318"/>
      <c r="D84" s="318"/>
      <c r="E84" s="318"/>
      <c r="F84" s="318"/>
      <c r="G84" s="318"/>
      <c r="H84" s="318"/>
      <c r="I84" s="285"/>
    </row>
    <row r="85" spans="1:16" ht="12.75" x14ac:dyDescent="0.2">
      <c r="A85" s="55" t="s">
        <v>32</v>
      </c>
      <c r="B85" s="1585" t="s">
        <v>1042</v>
      </c>
      <c r="C85" s="56"/>
      <c r="D85" s="57"/>
      <c r="E85" s="57"/>
      <c r="F85" s="57"/>
      <c r="G85" s="57"/>
      <c r="H85" s="57"/>
      <c r="I85" s="285"/>
    </row>
    <row r="86" spans="1:16" ht="12.75" x14ac:dyDescent="0.2">
      <c r="A86" s="32"/>
      <c r="B86" s="1585" t="s">
        <v>1043</v>
      </c>
      <c r="C86" s="58"/>
      <c r="D86" s="59"/>
      <c r="E86" s="59"/>
      <c r="F86" s="59"/>
      <c r="G86" s="59"/>
      <c r="H86" s="59"/>
      <c r="I86" s="285"/>
    </row>
    <row r="87" spans="1:16" ht="12.75" x14ac:dyDescent="0.2">
      <c r="A87" s="32"/>
      <c r="B87" s="58" t="s">
        <v>1067</v>
      </c>
      <c r="C87" s="58"/>
      <c r="D87" s="59"/>
      <c r="E87" s="59"/>
      <c r="F87" s="59"/>
      <c r="G87" s="59"/>
      <c r="H87" s="59"/>
      <c r="I87" s="285"/>
    </row>
    <row r="88" spans="1:16" ht="12.75" x14ac:dyDescent="0.2">
      <c r="A88" s="32"/>
      <c r="B88" s="58" t="s">
        <v>1068</v>
      </c>
      <c r="C88" s="58"/>
      <c r="D88" s="59"/>
      <c r="E88" s="59"/>
      <c r="F88" s="59"/>
      <c r="G88" s="59"/>
      <c r="H88" s="59"/>
      <c r="I88" s="285"/>
    </row>
    <row r="89" spans="1:16" ht="12.75" x14ac:dyDescent="0.2">
      <c r="A89" s="32"/>
      <c r="B89" s="32"/>
      <c r="C89" s="32"/>
      <c r="D89" s="32"/>
      <c r="E89" s="32"/>
      <c r="F89" s="32"/>
      <c r="G89" s="32"/>
      <c r="H89" s="32"/>
      <c r="I89" s="285"/>
    </row>
    <row r="90" spans="1:16" ht="12.75" x14ac:dyDescent="0.2">
      <c r="A90" s="55" t="s">
        <v>33</v>
      </c>
      <c r="B90" s="1584" t="s">
        <v>1059</v>
      </c>
      <c r="C90" s="56"/>
      <c r="D90" s="57"/>
      <c r="E90" s="57"/>
      <c r="F90" s="57"/>
      <c r="G90" s="57"/>
      <c r="H90" s="57"/>
      <c r="I90" s="285"/>
    </row>
    <row r="91" spans="1:16" ht="12.75" x14ac:dyDescent="0.2">
      <c r="A91" s="32"/>
      <c r="B91" s="58"/>
      <c r="C91" s="58"/>
      <c r="D91" s="59"/>
      <c r="E91" s="59"/>
      <c r="F91" s="59"/>
      <c r="G91" s="59"/>
      <c r="H91" s="59"/>
      <c r="I91" s="285"/>
    </row>
    <row r="92" spans="1:16" ht="12.75" x14ac:dyDescent="0.2">
      <c r="A92" s="32"/>
      <c r="B92" s="58"/>
      <c r="C92" s="58"/>
      <c r="D92" s="59"/>
      <c r="E92" s="59"/>
      <c r="F92" s="59"/>
      <c r="G92" s="59"/>
      <c r="H92" s="59"/>
      <c r="I92" s="285"/>
    </row>
    <row r="93" spans="1:16" ht="12.75" x14ac:dyDescent="0.2">
      <c r="A93" s="32"/>
      <c r="B93" s="58"/>
      <c r="C93" s="58"/>
      <c r="D93" s="59"/>
      <c r="E93" s="59"/>
      <c r="F93" s="59"/>
      <c r="G93" s="59"/>
      <c r="H93" s="59"/>
      <c r="I93" s="285"/>
    </row>
    <row r="94" spans="1:16" ht="12.75" x14ac:dyDescent="0.2">
      <c r="A94" s="32"/>
      <c r="B94" s="32"/>
      <c r="C94" s="32"/>
      <c r="D94" s="32"/>
      <c r="E94" s="32"/>
      <c r="F94" s="32"/>
      <c r="G94" s="32"/>
      <c r="H94" s="32"/>
      <c r="I94" s="285"/>
    </row>
    <row r="95" spans="1:16" ht="12.75" x14ac:dyDescent="0.2">
      <c r="A95" s="55" t="s">
        <v>642</v>
      </c>
      <c r="B95" s="532"/>
      <c r="C95" s="32"/>
      <c r="D95" s="32"/>
      <c r="E95" s="32"/>
      <c r="F95" s="32"/>
      <c r="G95" s="32"/>
      <c r="H95" s="32"/>
      <c r="I95" s="285"/>
      <c r="J95"/>
      <c r="K95"/>
      <c r="L95"/>
      <c r="M95"/>
      <c r="N95"/>
      <c r="O95"/>
      <c r="P95"/>
    </row>
    <row r="96" spans="1:16" ht="12.75" x14ac:dyDescent="0.2">
      <c r="A96" s="32" t="s">
        <v>643</v>
      </c>
      <c r="B96" s="533"/>
      <c r="C96" s="32"/>
      <c r="D96" s="32"/>
      <c r="E96" s="32"/>
      <c r="F96" s="32"/>
      <c r="G96" s="32"/>
      <c r="H96" s="32"/>
      <c r="I96" s="285"/>
      <c r="J96"/>
      <c r="K96"/>
      <c r="L96"/>
      <c r="M96"/>
      <c r="N96"/>
      <c r="O96"/>
      <c r="P96"/>
    </row>
    <row r="97" spans="1:16" ht="12.75" x14ac:dyDescent="0.2">
      <c r="A97" s="32"/>
      <c r="B97" s="533"/>
      <c r="C97" s="32"/>
      <c r="D97" s="32"/>
      <c r="E97" s="32"/>
      <c r="F97" s="32"/>
      <c r="G97" s="32"/>
      <c r="H97" s="32"/>
      <c r="I97" s="285"/>
      <c r="J97"/>
      <c r="K97"/>
      <c r="L97"/>
      <c r="M97"/>
      <c r="N97"/>
      <c r="O97"/>
      <c r="P97"/>
    </row>
    <row r="98" spans="1:16" ht="12.75" x14ac:dyDescent="0.2">
      <c r="A98" s="32"/>
      <c r="B98" s="533"/>
      <c r="C98" s="32"/>
      <c r="D98" s="32"/>
      <c r="E98" s="32"/>
      <c r="F98" s="32"/>
      <c r="G98" s="32"/>
      <c r="H98" s="32"/>
      <c r="I98" s="285"/>
      <c r="J98"/>
      <c r="K98"/>
      <c r="L98"/>
      <c r="M98"/>
      <c r="N98"/>
      <c r="O98"/>
      <c r="P98"/>
    </row>
    <row r="99" spans="1:16" ht="12.75" x14ac:dyDescent="0.2">
      <c r="A99" s="32"/>
      <c r="B99" s="32"/>
      <c r="C99" s="32"/>
      <c r="D99" s="32"/>
      <c r="E99" s="32"/>
      <c r="F99" s="32"/>
      <c r="G99" s="32"/>
      <c r="H99" s="32"/>
      <c r="I99" s="285"/>
      <c r="J99"/>
      <c r="K99"/>
      <c r="L99"/>
      <c r="M99"/>
      <c r="N99"/>
      <c r="O99"/>
      <c r="P99"/>
    </row>
  </sheetData>
  <sheetProtection password="CD9E" sheet="1" objects="1" scenarios="1" selectLockedCells="1"/>
  <mergeCells count="3">
    <mergeCell ref="B12:C12"/>
    <mergeCell ref="D12:E12"/>
    <mergeCell ref="G12:H12"/>
  </mergeCells>
  <dataValidations count="1">
    <dataValidation type="list" allowBlank="1" showInputMessage="1" showErrorMessage="1" sqref="B95:B98">
      <formula1>ModelQuest</formula1>
    </dataValidation>
  </dataValidations>
  <hyperlinks>
    <hyperlink ref="A2" location="ExplNote!A1" display="Go to explanatory note"/>
    <hyperlink ref="A3" location="Cntry!A1" display="Go to country metadata"/>
    <hyperlink ref="A1" location="'List of tables'!A9" display="'List of tables'!A9"/>
  </hyperlinks>
  <pageMargins left="0.35433070866141736" right="0.35433070866141736" top="0.98425196850393704" bottom="0.98425196850393704" header="0.51181102362204722" footer="0.51181102362204722"/>
  <pageSetup paperSize="9" scale="47" orientation="portrait" r:id="rId1"/>
  <headerFooter alignWithMargins="0">
    <oddHeader>&amp;LCDH&amp;C &amp;F&amp;R&amp;A</oddHeader>
    <oddFooter>Page &amp;P of &amp;N</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tabColor rgb="FFFFFF99"/>
  </sheetPr>
  <dimension ref="A1:N41"/>
  <sheetViews>
    <sheetView showGridLines="0" topLeftCell="A7" zoomScale="90" zoomScaleNormal="90" workbookViewId="0">
      <selection activeCell="L26" sqref="L26"/>
    </sheetView>
  </sheetViews>
  <sheetFormatPr baseColWidth="10" defaultColWidth="9.140625" defaultRowHeight="15" customHeight="1" x14ac:dyDescent="0.2"/>
  <cols>
    <col min="1" max="1" width="21.42578125" style="31" customWidth="1"/>
    <col min="2" max="2" width="12.7109375" style="31" customWidth="1"/>
    <col min="3" max="3" width="6.7109375" style="31" customWidth="1"/>
    <col min="4" max="4" width="12.7109375" style="31" customWidth="1"/>
    <col min="5" max="5" width="6.7109375" style="31" customWidth="1"/>
    <col min="6" max="6" width="12.7109375" style="31" customWidth="1"/>
    <col min="7" max="7" width="6.7109375" style="31" customWidth="1"/>
    <col min="8" max="8" width="9.42578125" style="31" customWidth="1"/>
    <col min="9" max="9" width="12.7109375" style="31" customWidth="1"/>
    <col min="10" max="10" width="6.7109375" style="31" customWidth="1"/>
    <col min="11" max="11" width="10.5703125" style="31" customWidth="1"/>
    <col min="12" max="12" width="12.7109375" style="31" customWidth="1"/>
    <col min="13" max="13" width="6.7109375" style="31" customWidth="1"/>
    <col min="14" max="16384" width="9.140625" style="31"/>
  </cols>
  <sheetData>
    <row r="1" spans="1:14" s="66" customFormat="1" ht="12" customHeight="1" x14ac:dyDescent="0.2">
      <c r="A1" s="26" t="s">
        <v>6</v>
      </c>
    </row>
    <row r="2" spans="1:14" s="66" customFormat="1" ht="12" customHeight="1" x14ac:dyDescent="0.2">
      <c r="A2" s="28" t="s">
        <v>10</v>
      </c>
    </row>
    <row r="3" spans="1:14" s="66" customFormat="1" ht="12" customHeight="1" x14ac:dyDescent="0.2">
      <c r="A3" s="28" t="s">
        <v>7</v>
      </c>
    </row>
    <row r="4" spans="1:14" ht="15" customHeight="1" x14ac:dyDescent="0.2">
      <c r="A4" s="30" t="s">
        <v>19</v>
      </c>
      <c r="B4" s="30"/>
      <c r="C4" s="30"/>
      <c r="D4" s="30"/>
      <c r="E4" s="30"/>
      <c r="F4" s="30"/>
      <c r="G4" s="30"/>
      <c r="H4" s="30"/>
      <c r="I4" s="30"/>
      <c r="J4" s="30"/>
      <c r="K4" s="30"/>
      <c r="L4" s="30"/>
      <c r="M4" s="30"/>
      <c r="N4" s="30"/>
    </row>
    <row r="5" spans="1:14" s="131" customFormat="1" ht="15" customHeight="1" x14ac:dyDescent="0.2"/>
    <row r="6" spans="1:14" s="131" customFormat="1" ht="15" customHeight="1" x14ac:dyDescent="0.2">
      <c r="A6" s="285"/>
      <c r="B6" s="285"/>
      <c r="C6" s="285"/>
      <c r="D6" s="285"/>
      <c r="E6" s="285"/>
      <c r="F6" s="285"/>
      <c r="G6" s="285"/>
      <c r="H6" s="285"/>
      <c r="I6" s="285"/>
      <c r="J6" s="285"/>
      <c r="K6" s="285"/>
      <c r="L6" s="285"/>
      <c r="M6" s="285"/>
      <c r="N6" s="285"/>
    </row>
    <row r="7" spans="1:14" ht="15" customHeight="1" x14ac:dyDescent="0.25">
      <c r="A7" s="62" t="s">
        <v>789</v>
      </c>
      <c r="B7" s="32"/>
      <c r="C7" s="32"/>
      <c r="D7" s="32"/>
      <c r="E7" s="32"/>
      <c r="F7" s="32"/>
      <c r="G7" s="32"/>
      <c r="H7" s="32"/>
      <c r="I7" s="32"/>
      <c r="J7" s="32"/>
      <c r="K7" s="32"/>
      <c r="L7" s="32"/>
      <c r="M7" s="32"/>
      <c r="N7" s="285"/>
    </row>
    <row r="8" spans="1:14" ht="15" customHeight="1" x14ac:dyDescent="0.2">
      <c r="A8" s="63" t="s">
        <v>21</v>
      </c>
      <c r="B8" s="32"/>
      <c r="C8" s="32"/>
      <c r="D8" s="32"/>
      <c r="E8" s="32"/>
      <c r="F8" s="32"/>
      <c r="G8" s="32"/>
      <c r="H8" s="32"/>
      <c r="I8" s="32"/>
      <c r="J8" s="32"/>
      <c r="K8" s="32"/>
      <c r="L8" s="32"/>
      <c r="M8" s="32"/>
      <c r="N8" s="285"/>
    </row>
    <row r="9" spans="1:14" customFormat="1" ht="15" customHeight="1" x14ac:dyDescent="0.2">
      <c r="A9" s="32"/>
      <c r="B9" s="32"/>
      <c r="C9" s="32"/>
      <c r="D9" s="32"/>
      <c r="E9" s="32"/>
      <c r="F9" s="32"/>
      <c r="G9" s="32"/>
      <c r="H9" s="32"/>
      <c r="I9" s="32"/>
      <c r="J9" s="32"/>
      <c r="K9" s="32"/>
      <c r="L9" s="32"/>
      <c r="M9" s="32"/>
      <c r="N9" s="32"/>
    </row>
    <row r="10" spans="1:14" ht="15" customHeight="1" x14ac:dyDescent="0.2">
      <c r="A10" s="293" t="s">
        <v>34</v>
      </c>
      <c r="B10" s="385">
        <v>2011</v>
      </c>
      <c r="C10" s="32"/>
      <c r="D10" s="32"/>
      <c r="E10" s="32"/>
      <c r="F10" s="32"/>
      <c r="G10" s="32"/>
      <c r="H10" s="32"/>
      <c r="I10" s="32"/>
      <c r="J10" s="32"/>
      <c r="K10" s="32"/>
      <c r="L10" s="32"/>
      <c r="M10" s="32"/>
      <c r="N10" s="32"/>
    </row>
    <row r="11" spans="1:14" ht="15" customHeight="1" x14ac:dyDescent="0.2">
      <c r="A11" s="63"/>
      <c r="B11" s="32"/>
      <c r="C11" s="32"/>
      <c r="D11" s="32"/>
      <c r="E11" s="32"/>
      <c r="F11" s="32"/>
      <c r="G11" s="32"/>
      <c r="H11" s="32"/>
      <c r="I11" s="32"/>
      <c r="J11" s="32"/>
      <c r="K11" s="32"/>
      <c r="L11" s="32"/>
      <c r="M11" s="32"/>
      <c r="N11" s="285"/>
    </row>
    <row r="12" spans="1:14" ht="15" customHeight="1" x14ac:dyDescent="0.2">
      <c r="A12" s="1713"/>
      <c r="B12" s="1692"/>
      <c r="C12" s="1693"/>
      <c r="D12" s="300" t="s">
        <v>214</v>
      </c>
      <c r="E12" s="300"/>
      <c r="F12" s="300"/>
      <c r="G12" s="300"/>
      <c r="H12" s="300"/>
      <c r="I12" s="301"/>
      <c r="J12" s="301"/>
      <c r="K12" s="302" t="s">
        <v>24</v>
      </c>
      <c r="L12" s="299"/>
      <c r="M12" s="303"/>
      <c r="N12" s="285"/>
    </row>
    <row r="13" spans="1:14" ht="15" customHeight="1" x14ac:dyDescent="0.2">
      <c r="A13" s="1699"/>
      <c r="B13" s="1694" t="s">
        <v>215</v>
      </c>
      <c r="C13" s="1695"/>
      <c r="D13" s="304" t="s">
        <v>35</v>
      </c>
      <c r="E13" s="304"/>
      <c r="F13" s="304"/>
      <c r="G13" s="304"/>
      <c r="H13" s="304"/>
      <c r="I13" s="1021"/>
      <c r="J13" s="1021"/>
      <c r="K13" s="305" t="s">
        <v>573</v>
      </c>
      <c r="L13" s="1689" t="s">
        <v>25</v>
      </c>
      <c r="M13" s="1690"/>
      <c r="N13" s="285"/>
    </row>
    <row r="14" spans="1:14" ht="36.75" customHeight="1" x14ac:dyDescent="0.2">
      <c r="A14" s="306"/>
      <c r="B14" s="1696" t="str">
        <f>Cntry!$D$8</f>
        <v>Chile</v>
      </c>
      <c r="C14" s="1697"/>
      <c r="D14" s="1691" t="s">
        <v>43</v>
      </c>
      <c r="E14" s="1691"/>
      <c r="F14" s="1691" t="s">
        <v>44</v>
      </c>
      <c r="G14" s="1691"/>
      <c r="H14" s="307" t="s">
        <v>45</v>
      </c>
      <c r="I14" s="1687" t="s">
        <v>42</v>
      </c>
      <c r="J14" s="1688"/>
      <c r="K14" s="308" t="s">
        <v>572</v>
      </c>
      <c r="L14" s="1024"/>
      <c r="M14" s="309"/>
      <c r="N14" s="285"/>
    </row>
    <row r="15" spans="1:14" ht="15" customHeight="1" x14ac:dyDescent="0.2">
      <c r="A15" s="40" t="s">
        <v>26</v>
      </c>
      <c r="B15" s="400">
        <v>358.46999699999998</v>
      </c>
      <c r="C15" s="641"/>
      <c r="D15" s="401">
        <v>94.38</v>
      </c>
      <c r="E15" s="1017"/>
      <c r="F15" s="402">
        <v>6.54</v>
      </c>
      <c r="G15" s="1019"/>
      <c r="H15" s="403">
        <v>22</v>
      </c>
      <c r="I15" s="404">
        <f>SUM(H15,F15,D15)</f>
        <v>122.91999999999999</v>
      </c>
      <c r="J15" s="403"/>
      <c r="K15" s="404"/>
      <c r="L15" s="1025">
        <f>SUM(K15,I15,B15)</f>
        <v>481.38999699999999</v>
      </c>
      <c r="M15" s="1040"/>
      <c r="N15" s="285"/>
    </row>
    <row r="16" spans="1:14" ht="15" customHeight="1" x14ac:dyDescent="0.2">
      <c r="A16" s="40" t="s">
        <v>27</v>
      </c>
      <c r="B16" s="421">
        <v>2188.1699800000001</v>
      </c>
      <c r="C16" s="1036"/>
      <c r="D16" s="442">
        <v>437.05</v>
      </c>
      <c r="E16" s="557"/>
      <c r="F16" s="423">
        <v>12.15</v>
      </c>
      <c r="G16" s="1036"/>
      <c r="H16" s="424">
        <v>143</v>
      </c>
      <c r="I16" s="425">
        <f t="shared" ref="I16:I20" si="0">SUM(H16,F16,D16)</f>
        <v>592.20000000000005</v>
      </c>
      <c r="J16" s="424"/>
      <c r="K16" s="425"/>
      <c r="L16" s="1032">
        <f t="shared" ref="L16:L20" si="1">SUM(K16,I16,B16)</f>
        <v>2780.3699800000004</v>
      </c>
      <c r="M16" s="1041"/>
      <c r="N16" s="285"/>
    </row>
    <row r="17" spans="1:14" ht="15" customHeight="1" x14ac:dyDescent="0.2">
      <c r="A17" s="40" t="s">
        <v>28</v>
      </c>
      <c r="B17" s="421">
        <v>1701.1799000000001</v>
      </c>
      <c r="C17" s="1036"/>
      <c r="D17" s="442">
        <v>285.22000000000003</v>
      </c>
      <c r="E17" s="557"/>
      <c r="F17" s="423">
        <v>11.72</v>
      </c>
      <c r="G17" s="1036"/>
      <c r="H17" s="424">
        <v>53</v>
      </c>
      <c r="I17" s="425">
        <f t="shared" si="0"/>
        <v>349.94000000000005</v>
      </c>
      <c r="J17" s="424"/>
      <c r="K17" s="425"/>
      <c r="L17" s="1032">
        <f t="shared" si="1"/>
        <v>2051.1199000000001</v>
      </c>
      <c r="M17" s="1041"/>
      <c r="N17" s="285"/>
    </row>
    <row r="18" spans="1:14" ht="15" customHeight="1" x14ac:dyDescent="0.2">
      <c r="A18" s="40" t="s">
        <v>29</v>
      </c>
      <c r="B18" s="421">
        <v>1356.49</v>
      </c>
      <c r="C18" s="1036"/>
      <c r="D18" s="442">
        <v>144.37</v>
      </c>
      <c r="E18" s="557"/>
      <c r="F18" s="423">
        <v>8.65</v>
      </c>
      <c r="G18" s="1036"/>
      <c r="H18" s="424">
        <v>32</v>
      </c>
      <c r="I18" s="425">
        <f t="shared" si="0"/>
        <v>185.02</v>
      </c>
      <c r="J18" s="424"/>
      <c r="K18" s="425"/>
      <c r="L18" s="1032">
        <f t="shared" si="1"/>
        <v>1541.51</v>
      </c>
      <c r="M18" s="1041"/>
      <c r="N18" s="285"/>
    </row>
    <row r="19" spans="1:14" ht="15" customHeight="1" x14ac:dyDescent="0.2">
      <c r="A19" s="40" t="s">
        <v>574</v>
      </c>
      <c r="B19" s="421">
        <v>668.65</v>
      </c>
      <c r="C19" s="1036"/>
      <c r="D19" s="442">
        <v>97.24</v>
      </c>
      <c r="E19" s="557"/>
      <c r="F19" s="423">
        <v>4.46</v>
      </c>
      <c r="G19" s="1036"/>
      <c r="H19" s="424">
        <v>45</v>
      </c>
      <c r="I19" s="425">
        <f>SUM(H19,F19,D19)</f>
        <v>146.69999999999999</v>
      </c>
      <c r="J19" s="424"/>
      <c r="K19" s="425"/>
      <c r="L19" s="1032">
        <f>SUM(K19,I19,B19)</f>
        <v>815.34999999999991</v>
      </c>
      <c r="M19" s="1041"/>
      <c r="N19" s="285"/>
    </row>
    <row r="20" spans="1:14" ht="15" customHeight="1" x14ac:dyDescent="0.2">
      <c r="A20" s="46" t="s">
        <v>24</v>
      </c>
      <c r="B20" s="427"/>
      <c r="C20" s="1037"/>
      <c r="D20" s="446"/>
      <c r="E20" s="559"/>
      <c r="F20" s="428"/>
      <c r="G20" s="1037"/>
      <c r="H20" s="429"/>
      <c r="I20" s="430">
        <f t="shared" si="0"/>
        <v>0</v>
      </c>
      <c r="J20" s="429"/>
      <c r="K20" s="430"/>
      <c r="L20" s="1033">
        <f t="shared" si="1"/>
        <v>0</v>
      </c>
      <c r="M20" s="1042"/>
      <c r="N20" s="285"/>
    </row>
    <row r="21" spans="1:14" ht="15" customHeight="1" x14ac:dyDescent="0.2">
      <c r="A21" s="50" t="s">
        <v>31</v>
      </c>
      <c r="B21" s="432">
        <f>SUM(B15:B20)</f>
        <v>6272.9598769999993</v>
      </c>
      <c r="C21" s="1038"/>
      <c r="D21" s="1039">
        <f>SUM(D15:D20)</f>
        <v>1058.26</v>
      </c>
      <c r="E21" s="1035"/>
      <c r="F21" s="433">
        <f t="shared" ref="F21" si="2">SUM(F15:F20)</f>
        <v>43.52</v>
      </c>
      <c r="G21" s="1038"/>
      <c r="H21" s="434">
        <f>SUM(H15:H20)</f>
        <v>295</v>
      </c>
      <c r="I21" s="435">
        <f>SUM(H21,F21,D21)</f>
        <v>1396.78</v>
      </c>
      <c r="J21" s="434"/>
      <c r="K21" s="435"/>
      <c r="L21" s="1034">
        <f>SUM(K21,I21,B21)</f>
        <v>7669.7398769999991</v>
      </c>
      <c r="M21" s="1043"/>
      <c r="N21" s="285"/>
    </row>
    <row r="22" spans="1:14" ht="15" customHeight="1" x14ac:dyDescent="0.2">
      <c r="A22" s="54" t="s">
        <v>575</v>
      </c>
      <c r="B22" s="32"/>
      <c r="C22" s="32"/>
      <c r="D22" s="32"/>
      <c r="E22" s="32"/>
      <c r="F22" s="32"/>
      <c r="G22" s="32"/>
      <c r="H22" s="32"/>
      <c r="I22" s="32"/>
      <c r="J22" s="32"/>
      <c r="K22" s="32"/>
      <c r="L22" s="32"/>
      <c r="M22" s="32"/>
      <c r="N22" s="285"/>
    </row>
    <row r="23" spans="1:14" ht="15" customHeight="1" x14ac:dyDescent="0.2">
      <c r="A23" s="32"/>
      <c r="B23" s="32"/>
      <c r="C23" s="32"/>
      <c r="D23" s="32"/>
      <c r="E23" s="32"/>
      <c r="F23" s="32"/>
      <c r="G23" s="32"/>
      <c r="H23" s="32"/>
      <c r="I23" s="32"/>
      <c r="J23" s="32"/>
      <c r="K23" s="32"/>
      <c r="L23" s="32"/>
      <c r="M23" s="32"/>
      <c r="N23" s="285"/>
    </row>
    <row r="24" spans="1:14" ht="15" customHeight="1" x14ac:dyDescent="0.2">
      <c r="A24" s="55" t="s">
        <v>32</v>
      </c>
      <c r="B24" s="56" t="s">
        <v>1065</v>
      </c>
      <c r="C24" s="56"/>
      <c r="D24" s="57"/>
      <c r="E24" s="57"/>
      <c r="F24" s="57"/>
      <c r="G24" s="57"/>
      <c r="H24" s="57"/>
      <c r="I24" s="57"/>
      <c r="J24" s="57"/>
      <c r="K24" s="57"/>
      <c r="L24" s="57"/>
      <c r="M24" s="57"/>
      <c r="N24" s="285"/>
    </row>
    <row r="25" spans="1:14" ht="15" customHeight="1" x14ac:dyDescent="0.2">
      <c r="A25" s="32"/>
      <c r="B25" s="58" t="s">
        <v>1069</v>
      </c>
      <c r="C25" s="58"/>
      <c r="D25" s="59"/>
      <c r="E25" s="59"/>
      <c r="F25" s="59"/>
      <c r="G25" s="59"/>
      <c r="H25" s="59"/>
      <c r="I25" s="59"/>
      <c r="J25" s="59"/>
      <c r="K25" s="59"/>
      <c r="L25" s="59"/>
      <c r="M25" s="59"/>
      <c r="N25" s="285"/>
    </row>
    <row r="26" spans="1:14" ht="15" customHeight="1" x14ac:dyDescent="0.2">
      <c r="A26" s="32"/>
      <c r="B26" s="465"/>
      <c r="C26" s="58"/>
      <c r="D26" s="59"/>
      <c r="E26" s="59"/>
      <c r="F26" s="59"/>
      <c r="G26" s="59"/>
      <c r="H26" s="59"/>
      <c r="I26" s="59"/>
      <c r="J26" s="59"/>
      <c r="K26" s="59"/>
      <c r="L26" s="59"/>
      <c r="M26" s="59"/>
      <c r="N26" s="285"/>
    </row>
    <row r="27" spans="1:14" ht="15" customHeight="1" x14ac:dyDescent="0.2">
      <c r="A27" s="32"/>
      <c r="B27" s="58"/>
      <c r="C27" s="58"/>
      <c r="D27" s="59"/>
      <c r="E27" s="59"/>
      <c r="F27" s="59"/>
      <c r="G27" s="59"/>
      <c r="H27" s="59"/>
      <c r="I27" s="59"/>
      <c r="J27" s="59"/>
      <c r="K27" s="59"/>
      <c r="L27" s="59"/>
      <c r="M27" s="59"/>
      <c r="N27" s="285"/>
    </row>
    <row r="28" spans="1:14" ht="15" customHeight="1" x14ac:dyDescent="0.2">
      <c r="A28" s="32"/>
      <c r="B28" s="32"/>
      <c r="C28" s="32"/>
      <c r="D28" s="32"/>
      <c r="E28" s="32"/>
      <c r="F28" s="32"/>
      <c r="G28" s="32"/>
      <c r="H28" s="32"/>
      <c r="I28" s="32"/>
      <c r="J28" s="32"/>
      <c r="K28" s="32"/>
      <c r="L28" s="32"/>
      <c r="M28" s="32"/>
      <c r="N28" s="285"/>
    </row>
    <row r="29" spans="1:14" ht="15" customHeight="1" x14ac:dyDescent="0.2">
      <c r="A29" s="55" t="s">
        <v>33</v>
      </c>
      <c r="B29" s="1584" t="s">
        <v>1059</v>
      </c>
      <c r="C29" s="56"/>
      <c r="D29" s="57"/>
      <c r="E29" s="57"/>
      <c r="F29" s="57"/>
      <c r="G29" s="57"/>
      <c r="H29" s="57"/>
      <c r="I29" s="57"/>
      <c r="J29" s="57"/>
      <c r="K29" s="57"/>
      <c r="L29" s="57"/>
      <c r="M29" s="57"/>
      <c r="N29" s="285"/>
    </row>
    <row r="30" spans="1:14" ht="15" customHeight="1" x14ac:dyDescent="0.2">
      <c r="A30" s="32"/>
      <c r="B30" s="58"/>
      <c r="C30" s="58"/>
      <c r="D30" s="59"/>
      <c r="E30" s="59"/>
      <c r="F30" s="59"/>
      <c r="G30" s="59"/>
      <c r="H30" s="59"/>
      <c r="I30" s="59"/>
      <c r="J30" s="59"/>
      <c r="K30" s="59"/>
      <c r="L30" s="59"/>
      <c r="M30" s="59"/>
      <c r="N30" s="285"/>
    </row>
    <row r="31" spans="1:14" ht="15" customHeight="1" x14ac:dyDescent="0.2">
      <c r="A31" s="32"/>
      <c r="B31" s="58"/>
      <c r="C31" s="58"/>
      <c r="D31" s="59"/>
      <c r="E31" s="59"/>
      <c r="F31" s="59"/>
      <c r="G31" s="59"/>
      <c r="H31" s="59"/>
      <c r="I31" s="59"/>
      <c r="J31" s="59"/>
      <c r="K31" s="59"/>
      <c r="L31" s="59"/>
      <c r="M31" s="59"/>
      <c r="N31" s="285"/>
    </row>
    <row r="32" spans="1:14" ht="15" customHeight="1" x14ac:dyDescent="0.2">
      <c r="A32" s="32"/>
      <c r="B32" s="58"/>
      <c r="C32" s="58"/>
      <c r="D32" s="59"/>
      <c r="E32" s="59"/>
      <c r="F32" s="59"/>
      <c r="G32" s="59"/>
      <c r="H32" s="59"/>
      <c r="I32" s="59"/>
      <c r="J32" s="59"/>
      <c r="K32" s="59"/>
      <c r="L32" s="59"/>
      <c r="M32" s="59"/>
      <c r="N32" s="285"/>
    </row>
    <row r="33" spans="1:14" ht="15" customHeight="1" x14ac:dyDescent="0.2">
      <c r="A33" s="32"/>
      <c r="B33" s="32"/>
      <c r="C33" s="32"/>
      <c r="D33" s="32"/>
      <c r="E33" s="32"/>
      <c r="F33" s="32"/>
      <c r="G33" s="32"/>
      <c r="H33" s="32"/>
      <c r="I33" s="32"/>
      <c r="J33" s="32"/>
      <c r="K33" s="32"/>
      <c r="L33" s="32"/>
      <c r="M33" s="32"/>
      <c r="N33" s="285"/>
    </row>
    <row r="34" spans="1:14" ht="12.75" x14ac:dyDescent="0.2">
      <c r="A34" s="55" t="s">
        <v>637</v>
      </c>
      <c r="B34" s="32"/>
      <c r="C34" s="32"/>
      <c r="D34" s="32"/>
      <c r="E34" s="32"/>
      <c r="F34" s="32"/>
      <c r="G34" s="32"/>
      <c r="H34" s="32"/>
      <c r="I34" s="32"/>
      <c r="J34" s="32"/>
      <c r="K34" s="32"/>
      <c r="L34" s="32"/>
      <c r="M34" s="32"/>
      <c r="N34" s="285"/>
    </row>
    <row r="35" spans="1:14" ht="12.75" x14ac:dyDescent="0.2">
      <c r="A35" s="32"/>
      <c r="B35" s="32"/>
      <c r="C35" s="32"/>
      <c r="D35" s="32"/>
      <c r="E35" s="32"/>
      <c r="F35" s="32"/>
      <c r="G35" s="32"/>
      <c r="H35" s="32"/>
      <c r="I35" s="32"/>
      <c r="J35" s="32"/>
      <c r="K35" s="32"/>
      <c r="L35" s="32"/>
      <c r="M35" s="32"/>
      <c r="N35" s="285"/>
    </row>
    <row r="36" spans="1:14" ht="12.75" x14ac:dyDescent="0.2">
      <c r="A36" s="32"/>
      <c r="B36" s="532"/>
      <c r="C36" s="32"/>
      <c r="D36" s="32"/>
      <c r="E36" s="32"/>
      <c r="F36" s="32"/>
      <c r="G36" s="32"/>
      <c r="H36" s="32"/>
      <c r="I36" s="32"/>
      <c r="J36" s="32"/>
      <c r="K36" s="32"/>
      <c r="L36" s="32"/>
      <c r="M36" s="32"/>
      <c r="N36" s="285"/>
    </row>
    <row r="37" spans="1:14" ht="12.75" x14ac:dyDescent="0.2">
      <c r="A37" s="32"/>
      <c r="B37" s="533"/>
      <c r="C37" s="32"/>
      <c r="D37" s="32"/>
      <c r="E37" s="32"/>
      <c r="F37" s="32"/>
      <c r="G37" s="32"/>
      <c r="H37" s="32"/>
      <c r="I37" s="32"/>
      <c r="J37" s="32"/>
      <c r="K37" s="32"/>
      <c r="L37" s="32"/>
      <c r="M37" s="32"/>
      <c r="N37" s="285"/>
    </row>
    <row r="38" spans="1:14" ht="12.75" x14ac:dyDescent="0.2">
      <c r="A38" s="32"/>
      <c r="B38" s="533"/>
      <c r="C38" s="32"/>
      <c r="D38" s="32"/>
      <c r="E38" s="32"/>
      <c r="F38" s="32"/>
      <c r="G38" s="32"/>
      <c r="H38" s="32"/>
      <c r="I38" s="32"/>
      <c r="J38" s="32"/>
      <c r="K38" s="32"/>
      <c r="L38" s="32"/>
      <c r="M38" s="32"/>
      <c r="N38" s="285"/>
    </row>
    <row r="39" spans="1:14" ht="12.75" x14ac:dyDescent="0.2">
      <c r="A39" s="32"/>
      <c r="B39" s="533"/>
      <c r="C39" s="32"/>
      <c r="D39" s="32"/>
      <c r="E39" s="32"/>
      <c r="F39" s="32"/>
      <c r="G39" s="32"/>
      <c r="H39" s="32"/>
      <c r="I39" s="32"/>
      <c r="J39" s="32"/>
      <c r="K39" s="32"/>
      <c r="L39" s="32"/>
      <c r="M39" s="32"/>
      <c r="N39" s="285"/>
    </row>
    <row r="40" spans="1:14" ht="12.75" x14ac:dyDescent="0.2">
      <c r="A40" s="32"/>
      <c r="B40" s="32"/>
      <c r="C40" s="32"/>
      <c r="D40" s="32"/>
      <c r="E40" s="32"/>
      <c r="F40" s="32"/>
      <c r="G40" s="32"/>
      <c r="H40" s="32"/>
      <c r="I40" s="32"/>
      <c r="J40" s="32"/>
      <c r="K40" s="32"/>
      <c r="L40" s="32"/>
      <c r="M40" s="32"/>
      <c r="N40" s="285"/>
    </row>
    <row r="41" spans="1:14" ht="15" customHeight="1" x14ac:dyDescent="0.2">
      <c r="A41" s="32"/>
      <c r="B41" s="32"/>
      <c r="C41" s="32"/>
      <c r="D41" s="32"/>
      <c r="E41" s="32"/>
      <c r="F41" s="32"/>
      <c r="G41" s="32"/>
      <c r="H41" s="32"/>
      <c r="I41" s="32"/>
      <c r="J41" s="32"/>
      <c r="K41" s="32"/>
      <c r="L41" s="32"/>
      <c r="M41" s="32"/>
      <c r="N41" s="285"/>
    </row>
  </sheetData>
  <sheetProtection password="CD9E" sheet="1" objects="1" scenarios="1" selectLockedCells="1"/>
  <mergeCells count="8">
    <mergeCell ref="A12:A13"/>
    <mergeCell ref="B13:C13"/>
    <mergeCell ref="B14:C14"/>
    <mergeCell ref="B12:C12"/>
    <mergeCell ref="L13:M13"/>
    <mergeCell ref="D14:E14"/>
    <mergeCell ref="F14:G14"/>
    <mergeCell ref="I14:J14"/>
  </mergeCells>
  <dataValidations count="1">
    <dataValidation type="list" allowBlank="1" showInputMessage="1" showErrorMessage="1" sqref="B36:B39">
      <formula1>ModelQuest</formula1>
    </dataValidation>
  </dataValidations>
  <hyperlinks>
    <hyperlink ref="A2" location="ExplNote!A1" display="Go to explanatory note"/>
    <hyperlink ref="A3" location="Cntry!A1" display="Go to country metadata"/>
    <hyperlink ref="A1" location="'List of tables'!A9" display="'List of tables'!A9"/>
  </hyperlinks>
  <pageMargins left="0.35433070866141736" right="0.35433070866141736" top="0.98425196850393704" bottom="0.98425196850393704" header="0.51181102362204722" footer="0.51181102362204722"/>
  <pageSetup paperSize="9" scale="55" orientation="landscape" r:id="rId1"/>
  <headerFooter alignWithMargins="0">
    <oddHeader>&amp;LCDH&amp;C &amp;F&amp;R&amp;A</oddHeader>
    <oddFooter>Page &amp;P of &amp;N</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rgb="FFFFFF99"/>
    <pageSetUpPr fitToPage="1"/>
  </sheetPr>
  <dimension ref="A1:Q93"/>
  <sheetViews>
    <sheetView showGridLines="0" topLeftCell="A43" zoomScale="80" zoomScaleNormal="80" workbookViewId="0">
      <selection activeCell="C10" sqref="C10"/>
    </sheetView>
  </sheetViews>
  <sheetFormatPr baseColWidth="10" defaultColWidth="9.140625" defaultRowHeight="15" customHeight="1" x14ac:dyDescent="0.2"/>
  <cols>
    <col min="1" max="1" width="5.5703125" style="31" customWidth="1"/>
    <col min="2" max="2" width="75.7109375" style="31" customWidth="1"/>
    <col min="3" max="3" width="12.7109375" style="31" customWidth="1"/>
    <col min="4" max="4" width="6.7109375" style="31" customWidth="1"/>
    <col min="5" max="5" width="12.7109375" style="31" customWidth="1"/>
    <col min="6" max="6" width="6.7109375" style="31" customWidth="1"/>
    <col min="7" max="7" width="11.5703125" style="31" customWidth="1"/>
    <col min="8" max="8" width="12.7109375" style="31" customWidth="1"/>
    <col min="9" max="9" width="6.7109375" style="31" customWidth="1"/>
    <col min="10" max="16384" width="9.140625" style="31"/>
  </cols>
  <sheetData>
    <row r="1" spans="1:10" s="66" customFormat="1" ht="12" customHeight="1" x14ac:dyDescent="0.2">
      <c r="A1" s="26" t="s">
        <v>6</v>
      </c>
    </row>
    <row r="2" spans="1:10" s="66" customFormat="1" ht="12" customHeight="1" x14ac:dyDescent="0.2">
      <c r="A2" s="28" t="s">
        <v>10</v>
      </c>
    </row>
    <row r="3" spans="1:10" s="66" customFormat="1" ht="12" customHeight="1" x14ac:dyDescent="0.2">
      <c r="A3" s="28" t="s">
        <v>7</v>
      </c>
    </row>
    <row r="4" spans="1:10" ht="15" customHeight="1" x14ac:dyDescent="0.2">
      <c r="A4" s="30" t="s">
        <v>19</v>
      </c>
      <c r="B4" s="30"/>
      <c r="C4" s="30"/>
      <c r="D4" s="30"/>
      <c r="E4" s="30"/>
      <c r="F4" s="30"/>
      <c r="G4" s="30"/>
      <c r="H4" s="30"/>
      <c r="I4" s="30"/>
      <c r="J4" s="30"/>
    </row>
    <row r="5" spans="1:10" s="131" customFormat="1" ht="15" customHeight="1" x14ac:dyDescent="0.2"/>
    <row r="6" spans="1:10" s="131" customFormat="1" ht="15" customHeight="1" x14ac:dyDescent="0.2">
      <c r="A6" s="285"/>
      <c r="B6" s="285"/>
      <c r="C6" s="285"/>
      <c r="D6" s="285"/>
      <c r="E6" s="285"/>
      <c r="F6" s="285"/>
      <c r="G6" s="285"/>
      <c r="H6" s="285"/>
      <c r="I6" s="285"/>
      <c r="J6" s="285"/>
    </row>
    <row r="7" spans="1:10" ht="15" customHeight="1" x14ac:dyDescent="0.25">
      <c r="A7" s="62" t="s">
        <v>217</v>
      </c>
      <c r="B7" s="32"/>
      <c r="C7" s="32"/>
      <c r="D7" s="32"/>
      <c r="E7" s="32"/>
      <c r="F7" s="32"/>
      <c r="G7" s="32"/>
      <c r="H7" s="32"/>
      <c r="I7" s="32"/>
      <c r="J7" s="285"/>
    </row>
    <row r="8" spans="1:10" ht="15" customHeight="1" x14ac:dyDescent="0.2">
      <c r="A8" s="63" t="s">
        <v>21</v>
      </c>
      <c r="B8" s="32"/>
      <c r="C8" s="32"/>
      <c r="D8" s="32"/>
      <c r="E8" s="32"/>
      <c r="F8" s="32"/>
      <c r="G8" s="32"/>
      <c r="H8" s="32"/>
      <c r="I8" s="32"/>
      <c r="J8" s="285"/>
    </row>
    <row r="9" spans="1:10" customFormat="1" ht="15" customHeight="1" x14ac:dyDescent="0.2">
      <c r="A9" s="32"/>
      <c r="B9" s="32"/>
      <c r="C9" s="32"/>
      <c r="D9" s="32"/>
      <c r="E9" s="32"/>
      <c r="F9" s="32"/>
      <c r="G9" s="32"/>
      <c r="H9" s="32"/>
      <c r="I9" s="32"/>
      <c r="J9" s="32"/>
    </row>
    <row r="10" spans="1:10" ht="15" customHeight="1" x14ac:dyDescent="0.2">
      <c r="A10" s="32"/>
      <c r="B10" s="293" t="s">
        <v>34</v>
      </c>
      <c r="C10" s="385">
        <v>2011</v>
      </c>
      <c r="D10" s="32"/>
      <c r="E10" s="32"/>
      <c r="F10" s="32"/>
      <c r="G10" s="32"/>
      <c r="H10" s="32"/>
      <c r="I10" s="32"/>
      <c r="J10" s="32"/>
    </row>
    <row r="11" spans="1:10" ht="15" customHeight="1" x14ac:dyDescent="0.2">
      <c r="A11" s="35"/>
      <c r="B11" s="35"/>
      <c r="C11" s="32"/>
      <c r="D11" s="32"/>
      <c r="E11" s="32"/>
      <c r="F11" s="32"/>
      <c r="G11" s="32"/>
      <c r="H11" s="32"/>
      <c r="I11" s="32"/>
      <c r="J11" s="285"/>
    </row>
    <row r="12" spans="1:10" ht="15" customHeight="1" x14ac:dyDescent="0.2">
      <c r="A12" s="1703" t="s">
        <v>801</v>
      </c>
      <c r="B12" s="1704"/>
      <c r="C12" s="1707" t="s">
        <v>215</v>
      </c>
      <c r="D12" s="1708"/>
      <c r="E12" s="1711" t="s">
        <v>119</v>
      </c>
      <c r="F12" s="1711"/>
      <c r="G12" s="287" t="s">
        <v>24</v>
      </c>
      <c r="H12" s="1700" t="s">
        <v>25</v>
      </c>
      <c r="I12" s="1698"/>
      <c r="J12" s="285"/>
    </row>
    <row r="13" spans="1:10" ht="32.25" customHeight="1" x14ac:dyDescent="0.2">
      <c r="A13" s="1705"/>
      <c r="B13" s="1706"/>
      <c r="C13" s="1709" t="str">
        <f>Cntry!$D$8</f>
        <v>Chile</v>
      </c>
      <c r="D13" s="1710"/>
      <c r="E13" s="1712" t="s">
        <v>218</v>
      </c>
      <c r="F13" s="1712"/>
      <c r="G13" s="324" t="s">
        <v>216</v>
      </c>
      <c r="H13" s="1701"/>
      <c r="I13" s="1702"/>
      <c r="J13" s="285"/>
    </row>
    <row r="14" spans="1:10" ht="15" customHeight="1" x14ac:dyDescent="0.2">
      <c r="A14" s="289"/>
      <c r="B14" s="326" t="s">
        <v>31</v>
      </c>
      <c r="C14" s="436">
        <f>SUM(C15:C69)</f>
        <v>6272.96</v>
      </c>
      <c r="D14" s="555"/>
      <c r="E14" s="437">
        <f t="shared" ref="E14:G14" si="0">SUM(E15:E69)</f>
        <v>1396.8899999999994</v>
      </c>
      <c r="F14" s="1044"/>
      <c r="G14" s="438">
        <f t="shared" si="0"/>
        <v>0</v>
      </c>
      <c r="H14" s="508">
        <f>SUM(H15:H69)</f>
        <v>7669.85</v>
      </c>
      <c r="I14" s="1030"/>
      <c r="J14" s="285"/>
    </row>
    <row r="15" spans="1:10" ht="15" customHeight="1" x14ac:dyDescent="0.2">
      <c r="A15" s="290">
        <v>1</v>
      </c>
      <c r="B15" s="327" t="s">
        <v>121</v>
      </c>
      <c r="C15" s="439"/>
      <c r="D15" s="556"/>
      <c r="E15" s="440"/>
      <c r="F15" s="1045"/>
      <c r="G15" s="441"/>
      <c r="H15" s="565"/>
      <c r="I15" s="1031"/>
      <c r="J15" s="285"/>
    </row>
    <row r="16" spans="1:10" ht="15" customHeight="1" x14ac:dyDescent="0.2">
      <c r="A16" s="292" t="s">
        <v>122</v>
      </c>
      <c r="B16" s="328" t="s">
        <v>123</v>
      </c>
      <c r="C16" s="439">
        <v>201.38</v>
      </c>
      <c r="D16" s="556"/>
      <c r="E16" s="440">
        <v>100.17</v>
      </c>
      <c r="F16" s="1045"/>
      <c r="G16" s="441"/>
      <c r="H16" s="997">
        <f>SUM(G16,E16,C16)</f>
        <v>301.55</v>
      </c>
      <c r="I16" s="599"/>
      <c r="J16" s="285"/>
    </row>
    <row r="17" spans="1:10" ht="15" customHeight="1" x14ac:dyDescent="0.2">
      <c r="A17" s="292" t="s">
        <v>124</v>
      </c>
      <c r="B17" s="561" t="s">
        <v>125</v>
      </c>
      <c r="C17" s="442">
        <v>14.06</v>
      </c>
      <c r="D17" s="557"/>
      <c r="E17" s="423"/>
      <c r="F17" s="1036"/>
      <c r="G17" s="426"/>
      <c r="H17" s="997">
        <f t="shared" ref="H17:H69" si="1">SUM(G17,E17,C17)</f>
        <v>14.06</v>
      </c>
      <c r="I17" s="599"/>
      <c r="J17" s="285"/>
    </row>
    <row r="18" spans="1:10" ht="15" customHeight="1" x14ac:dyDescent="0.2">
      <c r="A18" s="292" t="s">
        <v>126</v>
      </c>
      <c r="B18" s="328" t="s">
        <v>127</v>
      </c>
      <c r="C18" s="442">
        <v>299.45999999999998</v>
      </c>
      <c r="D18" s="557"/>
      <c r="E18" s="423">
        <v>139.30000000000001</v>
      </c>
      <c r="F18" s="1036"/>
      <c r="G18" s="426"/>
      <c r="H18" s="997">
        <f t="shared" si="1"/>
        <v>438.76</v>
      </c>
      <c r="I18" s="599"/>
      <c r="J18" s="285"/>
    </row>
    <row r="19" spans="1:10" ht="15" customHeight="1" x14ac:dyDescent="0.2">
      <c r="A19" s="292" t="s">
        <v>128</v>
      </c>
      <c r="B19" s="328" t="s">
        <v>129</v>
      </c>
      <c r="C19" s="442">
        <v>479.9</v>
      </c>
      <c r="D19" s="557"/>
      <c r="E19" s="423">
        <v>115.21</v>
      </c>
      <c r="F19" s="1036"/>
      <c r="G19" s="426"/>
      <c r="H19" s="997">
        <f t="shared" si="1"/>
        <v>595.11</v>
      </c>
      <c r="I19" s="599"/>
      <c r="J19" s="285"/>
    </row>
    <row r="20" spans="1:10" ht="15" customHeight="1" x14ac:dyDescent="0.2">
      <c r="A20" s="292" t="s">
        <v>130</v>
      </c>
      <c r="B20" s="328" t="s">
        <v>131</v>
      </c>
      <c r="C20" s="442">
        <v>371.15</v>
      </c>
      <c r="D20" s="557"/>
      <c r="E20" s="423">
        <v>56.56</v>
      </c>
      <c r="F20" s="1036"/>
      <c r="G20" s="426"/>
      <c r="H20" s="997">
        <f t="shared" si="1"/>
        <v>427.71</v>
      </c>
      <c r="I20" s="599"/>
      <c r="J20" s="285"/>
    </row>
    <row r="21" spans="1:10" ht="15" customHeight="1" x14ac:dyDescent="0.2">
      <c r="A21" s="292" t="s">
        <v>132</v>
      </c>
      <c r="B21" s="328" t="s">
        <v>133</v>
      </c>
      <c r="C21" s="442">
        <v>787.41</v>
      </c>
      <c r="D21" s="557"/>
      <c r="E21" s="423">
        <v>156.54</v>
      </c>
      <c r="F21" s="1036"/>
      <c r="G21" s="426"/>
      <c r="H21" s="997">
        <f t="shared" si="1"/>
        <v>943.94999999999993</v>
      </c>
      <c r="I21" s="599"/>
      <c r="J21" s="285"/>
    </row>
    <row r="22" spans="1:10" ht="15" customHeight="1" x14ac:dyDescent="0.2">
      <c r="A22" s="292">
        <v>1.7</v>
      </c>
      <c r="B22" s="328" t="s">
        <v>134</v>
      </c>
      <c r="C22" s="442">
        <v>53.49</v>
      </c>
      <c r="D22" s="557"/>
      <c r="E22" s="423">
        <v>10.38</v>
      </c>
      <c r="F22" s="1036"/>
      <c r="G22" s="426"/>
      <c r="H22" s="997">
        <f t="shared" si="1"/>
        <v>63.870000000000005</v>
      </c>
      <c r="I22" s="599"/>
      <c r="J22" s="285"/>
    </row>
    <row r="23" spans="1:10" ht="15" customHeight="1" x14ac:dyDescent="0.2">
      <c r="A23" s="294"/>
      <c r="B23" s="330" t="s">
        <v>135</v>
      </c>
      <c r="C23" s="443">
        <v>25.86</v>
      </c>
      <c r="D23" s="558"/>
      <c r="E23" s="444"/>
      <c r="F23" s="1046"/>
      <c r="G23" s="445"/>
      <c r="H23" s="1011">
        <f t="shared" si="1"/>
        <v>25.86</v>
      </c>
      <c r="I23" s="1048"/>
      <c r="J23" s="285"/>
    </row>
    <row r="24" spans="1:10" ht="15" customHeight="1" x14ac:dyDescent="0.2">
      <c r="A24" s="290">
        <v>2</v>
      </c>
      <c r="B24" s="327" t="s">
        <v>136</v>
      </c>
      <c r="C24" s="439"/>
      <c r="D24" s="556"/>
      <c r="E24" s="440"/>
      <c r="F24" s="1045"/>
      <c r="G24" s="441"/>
      <c r="H24" s="565"/>
      <c r="I24" s="1031"/>
      <c r="J24" s="285"/>
    </row>
    <row r="25" spans="1:10" ht="15" customHeight="1" x14ac:dyDescent="0.2">
      <c r="A25" s="292" t="s">
        <v>137</v>
      </c>
      <c r="B25" s="328" t="s">
        <v>138</v>
      </c>
      <c r="C25" s="442">
        <v>140.12</v>
      </c>
      <c r="D25" s="557"/>
      <c r="E25" s="423">
        <v>15.24</v>
      </c>
      <c r="F25" s="1036"/>
      <c r="G25" s="426"/>
      <c r="H25" s="997">
        <f t="shared" si="1"/>
        <v>155.36000000000001</v>
      </c>
      <c r="I25" s="599"/>
      <c r="J25" s="285"/>
    </row>
    <row r="26" spans="1:10" ht="15" customHeight="1" x14ac:dyDescent="0.2">
      <c r="A26" s="292" t="s">
        <v>139</v>
      </c>
      <c r="B26" s="328" t="s">
        <v>140</v>
      </c>
      <c r="C26" s="442">
        <v>298.54000000000002</v>
      </c>
      <c r="D26" s="557"/>
      <c r="E26" s="423">
        <v>84.88</v>
      </c>
      <c r="F26" s="1036"/>
      <c r="G26" s="426"/>
      <c r="H26" s="997">
        <f t="shared" si="1"/>
        <v>383.42</v>
      </c>
      <c r="I26" s="599"/>
      <c r="J26" s="285"/>
    </row>
    <row r="27" spans="1:10" ht="15" customHeight="1" x14ac:dyDescent="0.2">
      <c r="A27" s="292" t="s">
        <v>141</v>
      </c>
      <c r="B27" s="328" t="s">
        <v>142</v>
      </c>
      <c r="C27" s="442">
        <v>94.57</v>
      </c>
      <c r="D27" s="557"/>
      <c r="E27" s="423">
        <v>23.33</v>
      </c>
      <c r="F27" s="1036"/>
      <c r="G27" s="426"/>
      <c r="H27" s="997">
        <f t="shared" si="1"/>
        <v>117.89999999999999</v>
      </c>
      <c r="I27" s="599"/>
      <c r="J27" s="285"/>
    </row>
    <row r="28" spans="1:10" ht="15" customHeight="1" x14ac:dyDescent="0.2">
      <c r="A28" s="292" t="s">
        <v>143</v>
      </c>
      <c r="B28" s="328" t="s">
        <v>144</v>
      </c>
      <c r="C28" s="442">
        <v>101.8</v>
      </c>
      <c r="D28" s="557"/>
      <c r="E28" s="423">
        <v>41.29</v>
      </c>
      <c r="F28" s="1036"/>
      <c r="G28" s="426"/>
      <c r="H28" s="997">
        <f t="shared" si="1"/>
        <v>143.09</v>
      </c>
      <c r="I28" s="599"/>
      <c r="J28" s="285"/>
    </row>
    <row r="29" spans="1:10" ht="15" customHeight="1" x14ac:dyDescent="0.2">
      <c r="A29" s="292" t="s">
        <v>145</v>
      </c>
      <c r="B29" s="328" t="s">
        <v>146</v>
      </c>
      <c r="C29" s="442">
        <v>86.34</v>
      </c>
      <c r="D29" s="557"/>
      <c r="E29" s="423">
        <v>21.79</v>
      </c>
      <c r="F29" s="1036"/>
      <c r="G29" s="426"/>
      <c r="H29" s="997">
        <f t="shared" si="1"/>
        <v>108.13</v>
      </c>
      <c r="I29" s="599"/>
      <c r="J29" s="285"/>
    </row>
    <row r="30" spans="1:10" ht="15" customHeight="1" x14ac:dyDescent="0.2">
      <c r="A30" s="292" t="s">
        <v>147</v>
      </c>
      <c r="B30" s="328" t="s">
        <v>148</v>
      </c>
      <c r="C30" s="442">
        <v>13.57</v>
      </c>
      <c r="D30" s="557"/>
      <c r="E30" s="423"/>
      <c r="F30" s="1036"/>
      <c r="G30" s="426"/>
      <c r="H30" s="997">
        <f t="shared" si="1"/>
        <v>13.57</v>
      </c>
      <c r="I30" s="599"/>
      <c r="J30" s="285"/>
    </row>
    <row r="31" spans="1:10" ht="15" customHeight="1" x14ac:dyDescent="0.2">
      <c r="A31" s="292" t="s">
        <v>149</v>
      </c>
      <c r="B31" s="328" t="s">
        <v>150</v>
      </c>
      <c r="C31" s="442">
        <v>56.1</v>
      </c>
      <c r="D31" s="557"/>
      <c r="E31" s="423"/>
      <c r="F31" s="1036"/>
      <c r="G31" s="426"/>
      <c r="H31" s="997">
        <f t="shared" si="1"/>
        <v>56.1</v>
      </c>
      <c r="I31" s="599"/>
      <c r="J31" s="285"/>
    </row>
    <row r="32" spans="1:10" ht="15" customHeight="1" x14ac:dyDescent="0.2">
      <c r="A32" s="292" t="s">
        <v>151</v>
      </c>
      <c r="B32" s="328" t="s">
        <v>152</v>
      </c>
      <c r="C32" s="442">
        <v>20.6</v>
      </c>
      <c r="D32" s="557"/>
      <c r="E32" s="423"/>
      <c r="F32" s="1036"/>
      <c r="G32" s="426"/>
      <c r="H32" s="997">
        <f t="shared" si="1"/>
        <v>20.6</v>
      </c>
      <c r="I32" s="599"/>
      <c r="J32" s="285"/>
    </row>
    <row r="33" spans="1:10" ht="15" customHeight="1" x14ac:dyDescent="0.2">
      <c r="A33" s="292" t="s">
        <v>153</v>
      </c>
      <c r="B33" s="328" t="s">
        <v>154</v>
      </c>
      <c r="C33" s="442">
        <v>37.93</v>
      </c>
      <c r="D33" s="557"/>
      <c r="E33" s="423">
        <v>4.5599999999999996</v>
      </c>
      <c r="F33" s="1036"/>
      <c r="G33" s="426"/>
      <c r="H33" s="997">
        <f t="shared" si="1"/>
        <v>42.49</v>
      </c>
      <c r="I33" s="599"/>
      <c r="J33" s="285"/>
    </row>
    <row r="34" spans="1:10" ht="15" customHeight="1" x14ac:dyDescent="0.2">
      <c r="A34" s="296">
        <v>2.1</v>
      </c>
      <c r="B34" s="328" t="s">
        <v>155</v>
      </c>
      <c r="C34" s="442">
        <v>2.82</v>
      </c>
      <c r="D34" s="557"/>
      <c r="E34" s="423"/>
      <c r="F34" s="1036"/>
      <c r="G34" s="426"/>
      <c r="H34" s="997">
        <f t="shared" si="1"/>
        <v>2.82</v>
      </c>
      <c r="I34" s="599"/>
      <c r="J34" s="285"/>
    </row>
    <row r="35" spans="1:10" ht="15" customHeight="1" x14ac:dyDescent="0.2">
      <c r="A35" s="292">
        <v>2.11</v>
      </c>
      <c r="B35" s="328" t="s">
        <v>156</v>
      </c>
      <c r="C35" s="442">
        <v>196.18</v>
      </c>
      <c r="D35" s="557"/>
      <c r="E35" s="423">
        <v>58.13</v>
      </c>
      <c r="F35" s="1036"/>
      <c r="G35" s="426"/>
      <c r="H35" s="997">
        <f t="shared" si="1"/>
        <v>254.31</v>
      </c>
      <c r="I35" s="599"/>
      <c r="J35" s="285"/>
    </row>
    <row r="36" spans="1:10" ht="15" customHeight="1" x14ac:dyDescent="0.2">
      <c r="A36" s="294"/>
      <c r="B36" s="330" t="s">
        <v>157</v>
      </c>
      <c r="C36" s="443">
        <v>9.5</v>
      </c>
      <c r="D36" s="558"/>
      <c r="E36" s="444"/>
      <c r="F36" s="1046"/>
      <c r="G36" s="445"/>
      <c r="H36" s="1011">
        <f t="shared" si="1"/>
        <v>9.5</v>
      </c>
      <c r="I36" s="1048"/>
      <c r="J36" s="285"/>
    </row>
    <row r="37" spans="1:10" ht="15" customHeight="1" x14ac:dyDescent="0.2">
      <c r="A37" s="290">
        <v>3</v>
      </c>
      <c r="B37" s="327" t="s">
        <v>158</v>
      </c>
      <c r="C37" s="439"/>
      <c r="D37" s="556"/>
      <c r="E37" s="440"/>
      <c r="F37" s="1045"/>
      <c r="G37" s="441"/>
      <c r="H37" s="565"/>
      <c r="I37" s="1031"/>
      <c r="J37" s="285"/>
    </row>
    <row r="38" spans="1:10" ht="15" customHeight="1" x14ac:dyDescent="0.2">
      <c r="A38" s="292" t="s">
        <v>159</v>
      </c>
      <c r="B38" s="328" t="s">
        <v>160</v>
      </c>
      <c r="C38" s="442">
        <v>120.89</v>
      </c>
      <c r="D38" s="557"/>
      <c r="E38" s="423">
        <v>24.35</v>
      </c>
      <c r="F38" s="1036"/>
      <c r="G38" s="426"/>
      <c r="H38" s="997">
        <f t="shared" si="1"/>
        <v>145.24</v>
      </c>
      <c r="I38" s="599"/>
      <c r="J38" s="285"/>
    </row>
    <row r="39" spans="1:10" ht="15" customHeight="1" x14ac:dyDescent="0.2">
      <c r="A39" s="292" t="s">
        <v>161</v>
      </c>
      <c r="B39" s="328" t="s">
        <v>162</v>
      </c>
      <c r="C39" s="442">
        <v>56.4</v>
      </c>
      <c r="D39" s="557"/>
      <c r="E39" s="423">
        <v>8.61</v>
      </c>
      <c r="F39" s="1036"/>
      <c r="G39" s="426"/>
      <c r="H39" s="997">
        <f t="shared" si="1"/>
        <v>65.009999999999991</v>
      </c>
      <c r="I39" s="599"/>
      <c r="J39" s="285"/>
    </row>
    <row r="40" spans="1:10" ht="15" customHeight="1" x14ac:dyDescent="0.2">
      <c r="A40" s="292" t="s">
        <v>163</v>
      </c>
      <c r="B40" s="328" t="s">
        <v>164</v>
      </c>
      <c r="C40" s="442">
        <v>254.61</v>
      </c>
      <c r="D40" s="557"/>
      <c r="E40" s="423">
        <v>28.23</v>
      </c>
      <c r="F40" s="1036"/>
      <c r="G40" s="426"/>
      <c r="H40" s="997">
        <f t="shared" si="1"/>
        <v>282.84000000000003</v>
      </c>
      <c r="I40" s="599"/>
      <c r="J40" s="285"/>
    </row>
    <row r="41" spans="1:10" ht="15" customHeight="1" x14ac:dyDescent="0.2">
      <c r="A41" s="292">
        <v>3.4</v>
      </c>
      <c r="B41" s="328" t="s">
        <v>165</v>
      </c>
      <c r="C41" s="442">
        <v>58.05</v>
      </c>
      <c r="D41" s="557"/>
      <c r="E41" s="423"/>
      <c r="F41" s="1036"/>
      <c r="G41" s="426"/>
      <c r="H41" s="997">
        <f t="shared" si="1"/>
        <v>58.05</v>
      </c>
      <c r="I41" s="599"/>
      <c r="J41" s="285"/>
    </row>
    <row r="42" spans="1:10" ht="15" customHeight="1" x14ac:dyDescent="0.2">
      <c r="A42" s="292">
        <v>3.5</v>
      </c>
      <c r="B42" s="328" t="s">
        <v>166</v>
      </c>
      <c r="C42" s="442">
        <v>62.93</v>
      </c>
      <c r="D42" s="557"/>
      <c r="E42" s="423">
        <v>8.11</v>
      </c>
      <c r="F42" s="1036"/>
      <c r="G42" s="426"/>
      <c r="H42" s="997">
        <f t="shared" si="1"/>
        <v>71.039999999999992</v>
      </c>
      <c r="I42" s="599"/>
      <c r="J42" s="285"/>
    </row>
    <row r="43" spans="1:10" ht="15" customHeight="1" x14ac:dyDescent="0.2">
      <c r="A43" s="294"/>
      <c r="B43" s="330" t="s">
        <v>167</v>
      </c>
      <c r="C43" s="443"/>
      <c r="D43" s="558"/>
      <c r="E43" s="444"/>
      <c r="F43" s="1046"/>
      <c r="G43" s="445"/>
      <c r="H43" s="1011">
        <f t="shared" si="1"/>
        <v>0</v>
      </c>
      <c r="I43" s="1048"/>
      <c r="J43" s="285"/>
    </row>
    <row r="44" spans="1:10" ht="15" customHeight="1" x14ac:dyDescent="0.2">
      <c r="A44" s="290">
        <v>4</v>
      </c>
      <c r="B44" s="327" t="s">
        <v>168</v>
      </c>
      <c r="C44" s="439"/>
      <c r="D44" s="556"/>
      <c r="E44" s="440"/>
      <c r="F44" s="1045"/>
      <c r="G44" s="441"/>
      <c r="H44" s="565"/>
      <c r="I44" s="1031"/>
      <c r="J44" s="285"/>
    </row>
    <row r="45" spans="1:10" ht="15" customHeight="1" x14ac:dyDescent="0.2">
      <c r="A45" s="292" t="s">
        <v>169</v>
      </c>
      <c r="B45" s="328" t="s">
        <v>170</v>
      </c>
      <c r="C45" s="442">
        <v>166.94</v>
      </c>
      <c r="D45" s="557"/>
      <c r="E45" s="423">
        <v>16.489999999999998</v>
      </c>
      <c r="F45" s="1036"/>
      <c r="G45" s="426"/>
      <c r="H45" s="997">
        <f t="shared" si="1"/>
        <v>183.43</v>
      </c>
      <c r="I45" s="599"/>
      <c r="J45" s="285"/>
    </row>
    <row r="46" spans="1:10" ht="15" customHeight="1" x14ac:dyDescent="0.2">
      <c r="A46" s="292" t="s">
        <v>171</v>
      </c>
      <c r="B46" s="328" t="s">
        <v>172</v>
      </c>
      <c r="C46" s="442">
        <v>50.54</v>
      </c>
      <c r="D46" s="557"/>
      <c r="E46" s="423">
        <v>5.86</v>
      </c>
      <c r="F46" s="1036"/>
      <c r="G46" s="426"/>
      <c r="H46" s="997">
        <f t="shared" si="1"/>
        <v>56.4</v>
      </c>
      <c r="I46" s="599"/>
      <c r="J46" s="285"/>
    </row>
    <row r="47" spans="1:10" ht="15" customHeight="1" x14ac:dyDescent="0.2">
      <c r="A47" s="292">
        <v>4.3</v>
      </c>
      <c r="B47" s="328" t="s">
        <v>173</v>
      </c>
      <c r="C47" s="442">
        <v>53.78</v>
      </c>
      <c r="D47" s="557"/>
      <c r="E47" s="423">
        <v>9.08</v>
      </c>
      <c r="F47" s="1036"/>
      <c r="G47" s="426"/>
      <c r="H47" s="997">
        <f t="shared" si="1"/>
        <v>62.86</v>
      </c>
      <c r="I47" s="599"/>
      <c r="J47" s="285"/>
    </row>
    <row r="48" spans="1:10" ht="15" customHeight="1" x14ac:dyDescent="0.2">
      <c r="A48" s="292">
        <v>4.4000000000000004</v>
      </c>
      <c r="B48" s="328" t="s">
        <v>174</v>
      </c>
      <c r="C48" s="442">
        <v>67.459999999999994</v>
      </c>
      <c r="D48" s="557"/>
      <c r="E48" s="423">
        <v>6.99</v>
      </c>
      <c r="F48" s="1036"/>
      <c r="G48" s="426"/>
      <c r="H48" s="997">
        <f t="shared" si="1"/>
        <v>74.449999999999989</v>
      </c>
      <c r="I48" s="599"/>
      <c r="J48" s="285"/>
    </row>
    <row r="49" spans="1:10" ht="15" customHeight="1" x14ac:dyDescent="0.2">
      <c r="A49" s="292">
        <v>4.5</v>
      </c>
      <c r="B49" s="328" t="s">
        <v>175</v>
      </c>
      <c r="C49" s="442">
        <v>100.92</v>
      </c>
      <c r="D49" s="557"/>
      <c r="E49" s="423">
        <v>17.05</v>
      </c>
      <c r="F49" s="1036"/>
      <c r="G49" s="426"/>
      <c r="H49" s="997">
        <f t="shared" si="1"/>
        <v>117.97</v>
      </c>
      <c r="I49" s="599"/>
      <c r="J49" s="285"/>
    </row>
    <row r="50" spans="1:10" ht="15" customHeight="1" x14ac:dyDescent="0.2">
      <c r="A50" s="294"/>
      <c r="B50" s="330" t="s">
        <v>176</v>
      </c>
      <c r="C50" s="443">
        <v>3.11</v>
      </c>
      <c r="D50" s="558"/>
      <c r="E50" s="444"/>
      <c r="F50" s="1046"/>
      <c r="G50" s="445"/>
      <c r="H50" s="1011">
        <f t="shared" si="1"/>
        <v>3.11</v>
      </c>
      <c r="I50" s="1048"/>
      <c r="J50" s="285"/>
    </row>
    <row r="51" spans="1:10" ht="15" customHeight="1" x14ac:dyDescent="0.2">
      <c r="A51" s="290">
        <v>5</v>
      </c>
      <c r="B51" s="327" t="s">
        <v>177</v>
      </c>
      <c r="C51" s="439"/>
      <c r="D51" s="556"/>
      <c r="E51" s="440"/>
      <c r="F51" s="1045"/>
      <c r="G51" s="441"/>
      <c r="H51" s="565"/>
      <c r="I51" s="1031"/>
      <c r="J51" s="285"/>
    </row>
    <row r="52" spans="1:10" ht="15" customHeight="1" x14ac:dyDescent="0.2">
      <c r="A52" s="292" t="s">
        <v>178</v>
      </c>
      <c r="B52" s="328" t="s">
        <v>179</v>
      </c>
      <c r="C52" s="442">
        <v>201.19</v>
      </c>
      <c r="D52" s="557"/>
      <c r="E52" s="423">
        <v>17.97</v>
      </c>
      <c r="F52" s="1036"/>
      <c r="G52" s="426"/>
      <c r="H52" s="997">
        <f t="shared" si="1"/>
        <v>219.16</v>
      </c>
      <c r="I52" s="599"/>
      <c r="J52" s="285"/>
    </row>
    <row r="53" spans="1:10" ht="15" customHeight="1" x14ac:dyDescent="0.2">
      <c r="A53" s="292" t="s">
        <v>180</v>
      </c>
      <c r="B53" s="328" t="s">
        <v>181</v>
      </c>
      <c r="C53" s="442">
        <v>270.81</v>
      </c>
      <c r="D53" s="557"/>
      <c r="E53" s="423">
        <v>115.21</v>
      </c>
      <c r="F53" s="1036"/>
      <c r="G53" s="426"/>
      <c r="H53" s="997">
        <f t="shared" si="1"/>
        <v>386.02</v>
      </c>
      <c r="I53" s="599"/>
      <c r="J53" s="285"/>
    </row>
    <row r="54" spans="1:10" ht="15" customHeight="1" x14ac:dyDescent="0.2">
      <c r="A54" s="292" t="s">
        <v>182</v>
      </c>
      <c r="B54" s="328" t="s">
        <v>183</v>
      </c>
      <c r="C54" s="442">
        <v>296.64999999999998</v>
      </c>
      <c r="D54" s="557"/>
      <c r="E54" s="423">
        <v>28.55</v>
      </c>
      <c r="F54" s="1036"/>
      <c r="G54" s="426"/>
      <c r="H54" s="997">
        <f t="shared" si="1"/>
        <v>325.2</v>
      </c>
      <c r="I54" s="599"/>
      <c r="J54" s="285"/>
    </row>
    <row r="55" spans="1:10" ht="15" customHeight="1" x14ac:dyDescent="0.2">
      <c r="A55" s="292" t="s">
        <v>184</v>
      </c>
      <c r="B55" s="328" t="s">
        <v>185</v>
      </c>
      <c r="C55" s="442">
        <v>116.1</v>
      </c>
      <c r="D55" s="557"/>
      <c r="E55" s="423">
        <v>36.630000000000003</v>
      </c>
      <c r="F55" s="1036"/>
      <c r="G55" s="426"/>
      <c r="H55" s="997">
        <f t="shared" si="1"/>
        <v>152.72999999999999</v>
      </c>
      <c r="I55" s="599"/>
      <c r="J55" s="285"/>
    </row>
    <row r="56" spans="1:10" ht="15" customHeight="1" x14ac:dyDescent="0.2">
      <c r="A56" s="292" t="s">
        <v>186</v>
      </c>
      <c r="B56" s="328" t="s">
        <v>187</v>
      </c>
      <c r="C56" s="442">
        <v>147.93</v>
      </c>
      <c r="D56" s="557"/>
      <c r="E56" s="423">
        <v>22.87</v>
      </c>
      <c r="F56" s="1036"/>
      <c r="G56" s="426"/>
      <c r="H56" s="997">
        <f t="shared" si="1"/>
        <v>170.8</v>
      </c>
      <c r="I56" s="599"/>
      <c r="J56" s="285"/>
    </row>
    <row r="57" spans="1:10" ht="15" customHeight="1" x14ac:dyDescent="0.2">
      <c r="A57" s="292">
        <v>5.6</v>
      </c>
      <c r="B57" s="328" t="s">
        <v>188</v>
      </c>
      <c r="C57" s="442">
        <v>40.49</v>
      </c>
      <c r="D57" s="557"/>
      <c r="E57" s="423">
        <v>21.78</v>
      </c>
      <c r="F57" s="1036"/>
      <c r="G57" s="426"/>
      <c r="H57" s="997">
        <f t="shared" si="1"/>
        <v>62.27</v>
      </c>
      <c r="I57" s="599"/>
      <c r="J57" s="285"/>
    </row>
    <row r="58" spans="1:10" ht="15" customHeight="1" x14ac:dyDescent="0.2">
      <c r="A58" s="292">
        <v>5.7</v>
      </c>
      <c r="B58" s="328" t="s">
        <v>189</v>
      </c>
      <c r="C58" s="442">
        <v>28.7</v>
      </c>
      <c r="D58" s="557"/>
      <c r="E58" s="423">
        <v>3.12</v>
      </c>
      <c r="F58" s="1036"/>
      <c r="G58" s="426"/>
      <c r="H58" s="997">
        <f t="shared" si="1"/>
        <v>31.82</v>
      </c>
      <c r="I58" s="599"/>
      <c r="J58" s="285"/>
    </row>
    <row r="59" spans="1:10" ht="15" customHeight="1" x14ac:dyDescent="0.2">
      <c r="A59" s="292">
        <v>5.8</v>
      </c>
      <c r="B59" s="328" t="s">
        <v>190</v>
      </c>
      <c r="C59" s="442">
        <v>71.099999999999994</v>
      </c>
      <c r="D59" s="557"/>
      <c r="E59" s="423">
        <v>11.33</v>
      </c>
      <c r="F59" s="1036"/>
      <c r="G59" s="426"/>
      <c r="H59" s="997">
        <f t="shared" si="1"/>
        <v>82.429999999999993</v>
      </c>
      <c r="I59" s="599"/>
      <c r="J59" s="285"/>
    </row>
    <row r="60" spans="1:10" ht="15" customHeight="1" x14ac:dyDescent="0.2">
      <c r="A60" s="292">
        <v>5.9</v>
      </c>
      <c r="B60" s="328" t="s">
        <v>191</v>
      </c>
      <c r="C60" s="442">
        <v>194.5</v>
      </c>
      <c r="D60" s="557"/>
      <c r="E60" s="423">
        <v>30.84</v>
      </c>
      <c r="F60" s="1036"/>
      <c r="G60" s="426"/>
      <c r="H60" s="997">
        <f t="shared" si="1"/>
        <v>225.34</v>
      </c>
      <c r="I60" s="599"/>
      <c r="J60" s="285"/>
    </row>
    <row r="61" spans="1:10" ht="15" customHeight="1" x14ac:dyDescent="0.2">
      <c r="A61" s="294"/>
      <c r="B61" s="330" t="s">
        <v>192</v>
      </c>
      <c r="C61" s="443">
        <v>7.42</v>
      </c>
      <c r="D61" s="558"/>
      <c r="E61" s="444"/>
      <c r="F61" s="1046"/>
      <c r="G61" s="445"/>
      <c r="H61" s="1011">
        <f t="shared" si="1"/>
        <v>7.42</v>
      </c>
      <c r="I61" s="1048"/>
      <c r="J61" s="285"/>
    </row>
    <row r="62" spans="1:10" ht="15" customHeight="1" x14ac:dyDescent="0.2">
      <c r="A62" s="290">
        <v>6</v>
      </c>
      <c r="B62" s="327" t="s">
        <v>193</v>
      </c>
      <c r="C62" s="439"/>
      <c r="D62" s="556"/>
      <c r="E62" s="440"/>
      <c r="F62" s="1045"/>
      <c r="G62" s="441"/>
      <c r="H62" s="565"/>
      <c r="I62" s="1031"/>
      <c r="J62" s="285"/>
    </row>
    <row r="63" spans="1:10" ht="15" customHeight="1" x14ac:dyDescent="0.2">
      <c r="A63" s="292" t="s">
        <v>194</v>
      </c>
      <c r="B63" s="328" t="s">
        <v>195</v>
      </c>
      <c r="C63" s="442">
        <v>119.01</v>
      </c>
      <c r="D63" s="557"/>
      <c r="E63" s="423">
        <v>37.26</v>
      </c>
      <c r="F63" s="1036"/>
      <c r="G63" s="426"/>
      <c r="H63" s="997">
        <f t="shared" si="1"/>
        <v>156.27000000000001</v>
      </c>
      <c r="I63" s="599"/>
      <c r="J63" s="285"/>
    </row>
    <row r="64" spans="1:10" ht="15" customHeight="1" x14ac:dyDescent="0.2">
      <c r="A64" s="292" t="s">
        <v>196</v>
      </c>
      <c r="B64" s="328" t="s">
        <v>197</v>
      </c>
      <c r="C64" s="442">
        <v>166.78</v>
      </c>
      <c r="D64" s="557"/>
      <c r="E64" s="423">
        <v>12.08</v>
      </c>
      <c r="F64" s="1036"/>
      <c r="G64" s="426"/>
      <c r="H64" s="997">
        <f t="shared" si="1"/>
        <v>178.86</v>
      </c>
      <c r="I64" s="599"/>
      <c r="J64" s="285"/>
    </row>
    <row r="65" spans="1:10" ht="15" customHeight="1" x14ac:dyDescent="0.2">
      <c r="A65" s="292" t="s">
        <v>198</v>
      </c>
      <c r="B65" s="328" t="s">
        <v>199</v>
      </c>
      <c r="C65" s="442">
        <v>145.44999999999999</v>
      </c>
      <c r="D65" s="557"/>
      <c r="E65" s="423">
        <v>63.79</v>
      </c>
      <c r="F65" s="1036"/>
      <c r="G65" s="426"/>
      <c r="H65" s="997">
        <f t="shared" si="1"/>
        <v>209.23999999999998</v>
      </c>
      <c r="I65" s="599"/>
      <c r="J65" s="285"/>
    </row>
    <row r="66" spans="1:10" ht="15" customHeight="1" x14ac:dyDescent="0.2">
      <c r="A66" s="292" t="s">
        <v>200</v>
      </c>
      <c r="B66" s="328" t="s">
        <v>201</v>
      </c>
      <c r="C66" s="442">
        <v>60.03</v>
      </c>
      <c r="D66" s="557"/>
      <c r="E66" s="423">
        <v>12.85</v>
      </c>
      <c r="F66" s="1036"/>
      <c r="G66" s="426"/>
      <c r="H66" s="997">
        <f t="shared" si="1"/>
        <v>72.88</v>
      </c>
      <c r="I66" s="599"/>
      <c r="J66" s="285"/>
    </row>
    <row r="67" spans="1:10" ht="15" customHeight="1" x14ac:dyDescent="0.2">
      <c r="A67" s="292" t="s">
        <v>202</v>
      </c>
      <c r="B67" s="328" t="s">
        <v>203</v>
      </c>
      <c r="C67" s="446">
        <v>120.39</v>
      </c>
      <c r="D67" s="559"/>
      <c r="E67" s="428">
        <v>30.46</v>
      </c>
      <c r="F67" s="1037"/>
      <c r="G67" s="431"/>
      <c r="H67" s="997">
        <f t="shared" si="1"/>
        <v>150.85</v>
      </c>
      <c r="I67" s="599"/>
      <c r="J67" s="285"/>
    </row>
    <row r="68" spans="1:10" ht="15" customHeight="1" x14ac:dyDescent="0.2">
      <c r="A68" s="294"/>
      <c r="B68" s="330" t="s">
        <v>204</v>
      </c>
      <c r="C68" s="443"/>
      <c r="D68" s="558"/>
      <c r="E68" s="444"/>
      <c r="F68" s="1046"/>
      <c r="G68" s="445"/>
      <c r="H68" s="1011">
        <f t="shared" si="1"/>
        <v>0</v>
      </c>
      <c r="I68" s="1048"/>
      <c r="J68" s="285"/>
    </row>
    <row r="69" spans="1:10" ht="15" customHeight="1" x14ac:dyDescent="0.2">
      <c r="A69" s="297"/>
      <c r="B69" s="331" t="s">
        <v>205</v>
      </c>
      <c r="C69" s="447"/>
      <c r="D69" s="560"/>
      <c r="E69" s="448"/>
      <c r="F69" s="1047"/>
      <c r="G69" s="449"/>
      <c r="H69" s="1049">
        <f t="shared" si="1"/>
        <v>0</v>
      </c>
      <c r="I69" s="1050"/>
      <c r="J69" s="285"/>
    </row>
    <row r="70" spans="1:10" ht="15" customHeight="1" x14ac:dyDescent="0.2">
      <c r="A70" s="32"/>
      <c r="B70" s="298"/>
      <c r="C70" s="32"/>
      <c r="D70" s="32"/>
      <c r="E70" s="32"/>
      <c r="F70" s="32"/>
      <c r="G70" s="32"/>
      <c r="H70" s="32"/>
      <c r="I70" s="32"/>
      <c r="J70" s="285"/>
    </row>
    <row r="71" spans="1:10" ht="15" customHeight="1" x14ac:dyDescent="0.2">
      <c r="A71" s="32"/>
      <c r="B71" s="32"/>
      <c r="C71" s="32"/>
      <c r="D71" s="32"/>
      <c r="E71" s="32"/>
      <c r="F71" s="32"/>
      <c r="G71" s="32"/>
      <c r="H71" s="32"/>
      <c r="I71" s="32"/>
      <c r="J71" s="285"/>
    </row>
    <row r="72" spans="1:10" ht="15" customHeight="1" x14ac:dyDescent="0.2">
      <c r="A72" s="32"/>
      <c r="B72" s="32"/>
      <c r="C72" s="32"/>
      <c r="D72" s="32"/>
      <c r="E72" s="32"/>
      <c r="F72" s="32"/>
      <c r="G72" s="32"/>
      <c r="H72" s="32"/>
      <c r="I72" s="32"/>
      <c r="J72" s="285"/>
    </row>
    <row r="73" spans="1:10" ht="15" customHeight="1" x14ac:dyDescent="0.2">
      <c r="A73" s="32"/>
      <c r="B73" s="32"/>
      <c r="C73" s="32"/>
      <c r="D73" s="32"/>
      <c r="E73" s="32"/>
      <c r="F73" s="32"/>
      <c r="G73" s="32"/>
      <c r="H73" s="32"/>
      <c r="I73" s="32"/>
      <c r="J73" s="285"/>
    </row>
    <row r="74" spans="1:10" ht="15" customHeight="1" x14ac:dyDescent="0.2">
      <c r="A74" s="55" t="s">
        <v>32</v>
      </c>
      <c r="B74" s="32"/>
      <c r="C74" s="32"/>
      <c r="D74" s="32"/>
      <c r="E74" s="32"/>
      <c r="F74" s="32"/>
      <c r="G74" s="32"/>
      <c r="H74" s="32"/>
      <c r="I74" s="32"/>
      <c r="J74" s="285"/>
    </row>
    <row r="75" spans="1:10" ht="15" customHeight="1" x14ac:dyDescent="0.2">
      <c r="A75" s="55"/>
      <c r="B75" s="56"/>
      <c r="C75" s="57"/>
      <c r="D75" s="57"/>
      <c r="E75" s="57"/>
      <c r="F75" s="57"/>
      <c r="G75" s="57"/>
      <c r="H75" s="57"/>
      <c r="I75" s="57"/>
      <c r="J75" s="285"/>
    </row>
    <row r="76" spans="1:10" ht="15" customHeight="1" x14ac:dyDescent="0.2">
      <c r="A76" s="32"/>
      <c r="B76" s="58"/>
      <c r="C76" s="59"/>
      <c r="D76" s="59"/>
      <c r="E76" s="59"/>
      <c r="F76" s="59"/>
      <c r="G76" s="59"/>
      <c r="H76" s="59"/>
      <c r="I76" s="59"/>
      <c r="J76" s="285"/>
    </row>
    <row r="77" spans="1:10" ht="15" customHeight="1" x14ac:dyDescent="0.2">
      <c r="A77" s="32"/>
      <c r="B77" s="58"/>
      <c r="C77" s="59"/>
      <c r="D77" s="59"/>
      <c r="E77" s="59"/>
      <c r="F77" s="59"/>
      <c r="G77" s="59"/>
      <c r="H77" s="59"/>
      <c r="I77" s="59"/>
      <c r="J77" s="285"/>
    </row>
    <row r="78" spans="1:10" ht="15" customHeight="1" x14ac:dyDescent="0.2">
      <c r="A78" s="32"/>
      <c r="B78" s="58"/>
      <c r="C78" s="59"/>
      <c r="D78" s="59"/>
      <c r="E78" s="59"/>
      <c r="F78" s="59"/>
      <c r="G78" s="59"/>
      <c r="H78" s="59"/>
      <c r="I78" s="59"/>
      <c r="J78" s="285"/>
    </row>
    <row r="79" spans="1:10" ht="15" customHeight="1" x14ac:dyDescent="0.2">
      <c r="A79" s="32"/>
      <c r="B79" s="32"/>
      <c r="C79" s="32"/>
      <c r="D79" s="32"/>
      <c r="E79" s="32"/>
      <c r="F79" s="32"/>
      <c r="G79" s="32"/>
      <c r="H79" s="32"/>
      <c r="I79" s="32"/>
      <c r="J79" s="285"/>
    </row>
    <row r="80" spans="1:10" ht="15" customHeight="1" x14ac:dyDescent="0.2">
      <c r="A80" s="55" t="s">
        <v>33</v>
      </c>
      <c r="B80" s="32"/>
      <c r="C80" s="32"/>
      <c r="D80" s="32"/>
      <c r="E80" s="32"/>
      <c r="F80" s="32"/>
      <c r="G80" s="32"/>
      <c r="H80" s="32"/>
      <c r="I80" s="32"/>
      <c r="J80" s="285"/>
    </row>
    <row r="81" spans="1:17" ht="15" customHeight="1" x14ac:dyDescent="0.2">
      <c r="A81" s="55"/>
      <c r="B81" s="1584" t="s">
        <v>1059</v>
      </c>
      <c r="C81" s="57"/>
      <c r="D81" s="57"/>
      <c r="E81" s="57"/>
      <c r="F81" s="57"/>
      <c r="G81" s="57"/>
      <c r="H81" s="57"/>
      <c r="I81" s="57"/>
      <c r="J81" s="285"/>
    </row>
    <row r="82" spans="1:17" ht="15" customHeight="1" x14ac:dyDescent="0.2">
      <c r="A82" s="32"/>
      <c r="B82" s="58"/>
      <c r="C82" s="59"/>
      <c r="D82" s="59"/>
      <c r="E82" s="59"/>
      <c r="F82" s="59"/>
      <c r="G82" s="59"/>
      <c r="H82" s="59"/>
      <c r="I82" s="59"/>
      <c r="J82" s="285"/>
    </row>
    <row r="83" spans="1:17" ht="15" customHeight="1" x14ac:dyDescent="0.2">
      <c r="A83" s="32"/>
      <c r="B83" s="58"/>
      <c r="C83" s="59"/>
      <c r="D83" s="59"/>
      <c r="E83" s="59"/>
      <c r="F83" s="59"/>
      <c r="G83" s="59"/>
      <c r="H83" s="59"/>
      <c r="I83" s="59"/>
      <c r="J83" s="285"/>
    </row>
    <row r="84" spans="1:17" ht="15" customHeight="1" x14ac:dyDescent="0.2">
      <c r="A84" s="32"/>
      <c r="B84" s="58"/>
      <c r="C84" s="59"/>
      <c r="D84" s="59"/>
      <c r="E84" s="59"/>
      <c r="F84" s="59"/>
      <c r="G84" s="59"/>
      <c r="H84" s="59"/>
      <c r="I84" s="59"/>
      <c r="J84" s="285"/>
    </row>
    <row r="85" spans="1:17" ht="15" customHeight="1" x14ac:dyDescent="0.2">
      <c r="A85" s="32"/>
      <c r="B85" s="32"/>
      <c r="C85" s="32"/>
      <c r="D85" s="32"/>
      <c r="E85" s="32"/>
      <c r="F85" s="32"/>
      <c r="G85" s="32"/>
      <c r="H85" s="32"/>
      <c r="I85" s="32"/>
      <c r="J85" s="285"/>
      <c r="K85"/>
      <c r="L85"/>
      <c r="M85"/>
      <c r="N85"/>
      <c r="O85"/>
      <c r="P85"/>
      <c r="Q85"/>
    </row>
    <row r="86" spans="1:17" ht="12.75" x14ac:dyDescent="0.2">
      <c r="A86" s="55" t="s">
        <v>637</v>
      </c>
      <c r="B86" s="32"/>
      <c r="C86" s="532"/>
      <c r="D86" s="32"/>
      <c r="E86" s="32"/>
      <c r="F86" s="32"/>
      <c r="G86" s="32"/>
      <c r="H86" s="32"/>
      <c r="I86" s="32"/>
      <c r="J86" s="285"/>
      <c r="K86"/>
      <c r="L86"/>
      <c r="M86"/>
      <c r="N86"/>
      <c r="O86"/>
      <c r="P86"/>
      <c r="Q86"/>
    </row>
    <row r="87" spans="1:17" ht="12.75" x14ac:dyDescent="0.2">
      <c r="A87" s="32"/>
      <c r="B87" s="32"/>
      <c r="C87" s="533"/>
      <c r="D87" s="32"/>
      <c r="E87" s="32"/>
      <c r="F87" s="32"/>
      <c r="G87" s="32"/>
      <c r="H87" s="32"/>
      <c r="I87" s="32"/>
      <c r="J87" s="285"/>
      <c r="K87"/>
      <c r="L87"/>
      <c r="M87"/>
      <c r="N87"/>
      <c r="O87"/>
      <c r="P87"/>
      <c r="Q87"/>
    </row>
    <row r="88" spans="1:17" ht="12.75" x14ac:dyDescent="0.2">
      <c r="A88" s="32"/>
      <c r="B88" s="32"/>
      <c r="C88" s="533"/>
      <c r="D88" s="32"/>
      <c r="E88" s="32"/>
      <c r="F88" s="32"/>
      <c r="G88" s="32"/>
      <c r="H88" s="32"/>
      <c r="I88" s="32"/>
      <c r="J88" s="285"/>
      <c r="K88"/>
      <c r="L88"/>
      <c r="M88"/>
      <c r="N88"/>
      <c r="O88"/>
      <c r="P88"/>
      <c r="Q88"/>
    </row>
    <row r="89" spans="1:17" ht="12.75" x14ac:dyDescent="0.2">
      <c r="A89" s="32"/>
      <c r="B89" s="32"/>
      <c r="C89" s="533"/>
      <c r="D89" s="32"/>
      <c r="E89" s="32"/>
      <c r="F89" s="32"/>
      <c r="G89" s="32"/>
      <c r="H89" s="32"/>
      <c r="I89" s="32"/>
      <c r="J89" s="285"/>
      <c r="K89"/>
      <c r="L89"/>
      <c r="M89"/>
      <c r="N89"/>
      <c r="O89"/>
      <c r="P89"/>
      <c r="Q89"/>
    </row>
    <row r="90" spans="1:17" ht="12.75" x14ac:dyDescent="0.2">
      <c r="A90" s="32"/>
      <c r="B90" s="32"/>
      <c r="C90" s="32"/>
      <c r="D90" s="32"/>
      <c r="E90" s="32"/>
      <c r="F90" s="32"/>
      <c r="G90" s="32"/>
      <c r="H90" s="32"/>
      <c r="I90" s="32"/>
      <c r="J90" s="285"/>
      <c r="K90"/>
      <c r="L90"/>
      <c r="M90"/>
      <c r="N90"/>
      <c r="O90"/>
      <c r="P90"/>
      <c r="Q90"/>
    </row>
    <row r="91" spans="1:17" ht="12.75" x14ac:dyDescent="0.2">
      <c r="A91" s="32"/>
      <c r="B91" s="32"/>
      <c r="C91" s="32"/>
      <c r="D91" s="32"/>
      <c r="E91" s="32"/>
      <c r="F91" s="32"/>
      <c r="G91" s="32"/>
      <c r="H91" s="32"/>
      <c r="I91" s="32"/>
      <c r="J91" s="285"/>
      <c r="K91"/>
      <c r="L91"/>
      <c r="M91"/>
      <c r="N91"/>
      <c r="O91"/>
      <c r="P91"/>
      <c r="Q91"/>
    </row>
    <row r="92" spans="1:17" ht="15" customHeight="1" x14ac:dyDescent="0.2">
      <c r="J92"/>
      <c r="K92"/>
      <c r="L92"/>
      <c r="M92"/>
      <c r="N92"/>
      <c r="O92"/>
      <c r="P92"/>
      <c r="Q92"/>
    </row>
    <row r="93" spans="1:17" ht="15" customHeight="1" x14ac:dyDescent="0.2">
      <c r="J93"/>
      <c r="K93"/>
      <c r="L93"/>
      <c r="M93"/>
      <c r="N93"/>
      <c r="O93"/>
      <c r="P93"/>
      <c r="Q93"/>
    </row>
  </sheetData>
  <sheetProtection password="CD9E" sheet="1" objects="1" scenarios="1" selectLockedCells="1"/>
  <mergeCells count="7">
    <mergeCell ref="A12:B13"/>
    <mergeCell ref="C12:D12"/>
    <mergeCell ref="E12:F12"/>
    <mergeCell ref="H12:I12"/>
    <mergeCell ref="C13:D13"/>
    <mergeCell ref="E13:F13"/>
    <mergeCell ref="H13:I13"/>
  </mergeCells>
  <dataValidations count="1">
    <dataValidation type="list" allowBlank="1" showInputMessage="1" showErrorMessage="1" sqref="C86:C89">
      <formula1>ModelQuest</formula1>
    </dataValidation>
  </dataValidations>
  <hyperlinks>
    <hyperlink ref="A2" location="ExplNote!A1" display="Go to explanatory note"/>
    <hyperlink ref="A3" location="Cntry!A1" display="Go to country metadata"/>
    <hyperlink ref="A1" location="'List of tables'!A9" display="'List of tables'!A9"/>
  </hyperlinks>
  <pageMargins left="0.35433070866141736" right="0.35433070866141736" top="0.98425196850393704" bottom="0.98425196850393704" header="0.51181102362204722" footer="0.51181102362204722"/>
  <pageSetup paperSize="9" scale="43" orientation="portrait" r:id="rId1"/>
  <headerFooter alignWithMargins="0">
    <oddHeader>&amp;LCDH&amp;C &amp;F&amp;R&amp;A</oddHeader>
    <oddFooter>Page &amp;P of &amp;N</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indexed="46"/>
    <pageSetUpPr fitToPage="1"/>
  </sheetPr>
  <dimension ref="A1:AC46"/>
  <sheetViews>
    <sheetView showGridLines="0" topLeftCell="A4" zoomScale="90" zoomScaleNormal="90" workbookViewId="0">
      <selection activeCell="B15" sqref="B15"/>
    </sheetView>
  </sheetViews>
  <sheetFormatPr baseColWidth="10" defaultColWidth="9.140625" defaultRowHeight="15" customHeight="1" x14ac:dyDescent="0.2"/>
  <cols>
    <col min="1" max="1" width="67.42578125" style="31" customWidth="1"/>
    <col min="2" max="2" width="16.85546875" style="31" customWidth="1"/>
    <col min="3" max="3" width="6.7109375" style="31" customWidth="1"/>
    <col min="4" max="4" width="11" style="31" customWidth="1"/>
    <col min="5" max="5" width="6.7109375" style="31" customWidth="1"/>
    <col min="6" max="6" width="10.5703125" style="31" customWidth="1"/>
    <col min="7" max="7" width="6.7109375" style="31" customWidth="1"/>
    <col min="8" max="8" width="10.140625" style="31" customWidth="1"/>
    <col min="9" max="9" width="10.85546875" style="31" customWidth="1"/>
    <col min="10" max="10" width="6.7109375" style="31" customWidth="1"/>
    <col min="11" max="11" width="11.42578125" style="31" customWidth="1"/>
    <col min="12" max="12" width="12.42578125" style="31" customWidth="1"/>
    <col min="13" max="13" width="6.7109375" style="31" customWidth="1"/>
    <col min="14" max="16384" width="9.140625" style="31"/>
  </cols>
  <sheetData>
    <row r="1" spans="1:14" s="66" customFormat="1" ht="12" customHeight="1" x14ac:dyDescent="0.2">
      <c r="A1" s="26" t="s">
        <v>6</v>
      </c>
    </row>
    <row r="2" spans="1:14" s="66" customFormat="1" ht="12" customHeight="1" x14ac:dyDescent="0.2">
      <c r="A2" s="28" t="s">
        <v>10</v>
      </c>
    </row>
    <row r="3" spans="1:14" s="66" customFormat="1" ht="12" customHeight="1" x14ac:dyDescent="0.2">
      <c r="A3" s="28" t="s">
        <v>7</v>
      </c>
    </row>
    <row r="4" spans="1:14" ht="15" customHeight="1" x14ac:dyDescent="0.2">
      <c r="A4" s="67" t="s">
        <v>219</v>
      </c>
      <c r="B4" s="67"/>
      <c r="C4" s="67"/>
      <c r="D4" s="67"/>
      <c r="E4" s="67"/>
      <c r="F4" s="67"/>
      <c r="G4" s="67"/>
      <c r="H4" s="67"/>
      <c r="I4" s="67"/>
      <c r="J4" s="67"/>
      <c r="K4" s="67"/>
      <c r="L4" s="67"/>
      <c r="M4" s="67"/>
      <c r="N4" s="68"/>
    </row>
    <row r="5" spans="1:14" s="131" customFormat="1" ht="15" customHeight="1" x14ac:dyDescent="0.2"/>
    <row r="6" spans="1:14" s="131" customFormat="1" ht="15" customHeight="1" x14ac:dyDescent="0.2">
      <c r="A6" s="249"/>
      <c r="B6" s="249"/>
      <c r="C6" s="249"/>
      <c r="D6" s="249"/>
      <c r="E6" s="249"/>
      <c r="F6" s="249"/>
      <c r="G6" s="249"/>
      <c r="H6" s="249"/>
      <c r="I6" s="249"/>
      <c r="J6" s="249"/>
      <c r="K6" s="249"/>
      <c r="L6" s="249"/>
      <c r="M6" s="249"/>
      <c r="N6" s="249"/>
    </row>
    <row r="7" spans="1:14" ht="15" customHeight="1" x14ac:dyDescent="0.25">
      <c r="A7" s="69" t="s">
        <v>790</v>
      </c>
      <c r="B7" s="68"/>
      <c r="C7" s="68"/>
      <c r="D7" s="68"/>
      <c r="E7" s="68"/>
      <c r="F7" s="68"/>
      <c r="G7" s="68"/>
      <c r="H7" s="68"/>
      <c r="I7" s="68"/>
      <c r="J7" s="68"/>
      <c r="K7" s="68"/>
      <c r="L7" s="68"/>
      <c r="M7" s="68"/>
      <c r="N7" s="68"/>
    </row>
    <row r="8" spans="1:14" ht="15" customHeight="1" x14ac:dyDescent="0.2">
      <c r="A8" s="70" t="s">
        <v>21</v>
      </c>
      <c r="B8" s="68"/>
      <c r="C8" s="68"/>
      <c r="D8" s="68"/>
      <c r="E8" s="68"/>
      <c r="F8" s="68"/>
      <c r="G8" s="68"/>
      <c r="H8" s="68"/>
      <c r="I8" s="68"/>
      <c r="J8" s="68"/>
      <c r="K8" s="68"/>
      <c r="L8" s="68"/>
      <c r="M8" s="68"/>
      <c r="N8" s="68"/>
    </row>
    <row r="9" spans="1:14" ht="15" customHeight="1" x14ac:dyDescent="0.2">
      <c r="A9" s="250"/>
      <c r="B9" s="251" t="s">
        <v>34</v>
      </c>
      <c r="C9" s="251"/>
      <c r="D9" s="385">
        <v>2011</v>
      </c>
      <c r="E9" s="264"/>
      <c r="F9" s="264"/>
      <c r="G9" s="264"/>
      <c r="H9" s="68"/>
      <c r="I9" s="68"/>
      <c r="J9" s="68"/>
      <c r="K9" s="68"/>
      <c r="L9" s="68"/>
      <c r="M9" s="68"/>
      <c r="N9" s="68"/>
    </row>
    <row r="10" spans="1:14" ht="15" customHeight="1" x14ac:dyDescent="0.2">
      <c r="A10" s="68"/>
      <c r="B10" s="68"/>
      <c r="C10" s="68"/>
      <c r="D10" s="68"/>
      <c r="E10" s="68"/>
      <c r="F10" s="68"/>
      <c r="G10" s="68"/>
      <c r="H10" s="68"/>
      <c r="I10" s="68"/>
      <c r="J10" s="68"/>
      <c r="K10" s="68"/>
      <c r="L10" s="68"/>
      <c r="M10" s="68"/>
      <c r="N10" s="68"/>
    </row>
    <row r="11" spans="1:14" ht="15" customHeight="1" x14ac:dyDescent="0.25">
      <c r="A11" s="271"/>
      <c r="B11" s="1716"/>
      <c r="C11" s="1717"/>
      <c r="D11" s="280" t="s">
        <v>50</v>
      </c>
      <c r="E11" s="280"/>
      <c r="F11" s="280"/>
      <c r="G11" s="280"/>
      <c r="H11" s="280"/>
      <c r="I11" s="281"/>
      <c r="J11" s="281"/>
      <c r="K11" s="1428" t="s">
        <v>24</v>
      </c>
      <c r="L11" s="279"/>
      <c r="M11" s="282"/>
      <c r="N11" s="68"/>
    </row>
    <row r="12" spans="1:14" ht="15" customHeight="1" x14ac:dyDescent="0.2">
      <c r="A12" s="1714" t="s">
        <v>49</v>
      </c>
      <c r="B12" s="1723" t="s">
        <v>646</v>
      </c>
      <c r="C12" s="1724"/>
      <c r="D12" s="283" t="s">
        <v>35</v>
      </c>
      <c r="E12" s="283"/>
      <c r="F12" s="283"/>
      <c r="G12" s="283"/>
      <c r="H12" s="283"/>
      <c r="I12" s="1072"/>
      <c r="J12" s="1072"/>
      <c r="K12" s="1427" t="s">
        <v>52</v>
      </c>
      <c r="L12" s="1718" t="s">
        <v>25</v>
      </c>
      <c r="M12" s="1719"/>
      <c r="N12" s="68"/>
    </row>
    <row r="13" spans="1:14" ht="37.5" customHeight="1" x14ac:dyDescent="0.2">
      <c r="A13" s="1715"/>
      <c r="B13" s="1725" t="str">
        <f>Cntry!$D$8</f>
        <v>Chile</v>
      </c>
      <c r="C13" s="1726"/>
      <c r="D13" s="1720" t="s">
        <v>43</v>
      </c>
      <c r="E13" s="1720"/>
      <c r="F13" s="1720" t="s">
        <v>44</v>
      </c>
      <c r="G13" s="1720"/>
      <c r="H13" s="1426" t="s">
        <v>45</v>
      </c>
      <c r="I13" s="1721" t="s">
        <v>42</v>
      </c>
      <c r="J13" s="1722"/>
      <c r="K13" s="284"/>
      <c r="L13" s="1076"/>
      <c r="M13" s="1077"/>
      <c r="N13" s="68"/>
    </row>
    <row r="14" spans="1:14" ht="15" customHeight="1" x14ac:dyDescent="0.25">
      <c r="A14" s="272" t="s">
        <v>31</v>
      </c>
      <c r="B14" s="466">
        <v>6406</v>
      </c>
      <c r="C14" s="1066"/>
      <c r="D14" s="467">
        <v>1220</v>
      </c>
      <c r="E14" s="1069"/>
      <c r="F14" s="468">
        <v>44</v>
      </c>
      <c r="G14" s="1073"/>
      <c r="H14" s="469"/>
      <c r="I14" s="470">
        <f>SUM(H14,F14,D14)</f>
        <v>1264</v>
      </c>
      <c r="J14" s="470"/>
      <c r="K14" s="470"/>
      <c r="L14" s="1066">
        <f>SUM(K14,I14,B14)</f>
        <v>7670</v>
      </c>
      <c r="M14" s="1030"/>
      <c r="N14" s="68"/>
    </row>
    <row r="15" spans="1:14" ht="15" customHeight="1" x14ac:dyDescent="0.2">
      <c r="A15" s="257" t="str">
        <f>"Doctorate degree received in "&amp;Cntry!$D$8</f>
        <v>Doctorate degree received in Chile</v>
      </c>
      <c r="B15" s="471">
        <v>2230</v>
      </c>
      <c r="C15" s="1025"/>
      <c r="D15" s="464">
        <v>333</v>
      </c>
      <c r="E15" s="556"/>
      <c r="F15" s="440">
        <v>4</v>
      </c>
      <c r="G15" s="1045"/>
      <c r="H15" s="472"/>
      <c r="I15" s="473">
        <f>SUM(H15,F15,D15)</f>
        <v>337</v>
      </c>
      <c r="J15" s="473"/>
      <c r="K15" s="473"/>
      <c r="L15" s="1025">
        <f t="shared" ref="L15:L17" si="0">SUM(K15,I15,B15)</f>
        <v>2567</v>
      </c>
      <c r="M15" s="1031"/>
      <c r="N15" s="68"/>
    </row>
    <row r="16" spans="1:14" ht="15" customHeight="1" x14ac:dyDescent="0.2">
      <c r="A16" s="257" t="s">
        <v>220</v>
      </c>
      <c r="B16" s="421">
        <f>B14-B15</f>
        <v>4176</v>
      </c>
      <c r="C16" s="1032"/>
      <c r="D16" s="422">
        <f>D14-D15</f>
        <v>887</v>
      </c>
      <c r="E16" s="557"/>
      <c r="F16" s="423">
        <f>F14-F15</f>
        <v>40</v>
      </c>
      <c r="G16" s="1036"/>
      <c r="H16" s="424"/>
      <c r="I16" s="425">
        <f>SUM(H16,F16,D16)</f>
        <v>927</v>
      </c>
      <c r="J16" s="425"/>
      <c r="K16" s="425"/>
      <c r="L16" s="1032">
        <f t="shared" si="0"/>
        <v>5103</v>
      </c>
      <c r="M16" s="599"/>
      <c r="N16" s="68"/>
    </row>
    <row r="17" spans="1:20" ht="15" customHeight="1" x14ac:dyDescent="0.2">
      <c r="A17" s="273" t="s">
        <v>221</v>
      </c>
      <c r="B17" s="474"/>
      <c r="C17" s="1067"/>
      <c r="D17" s="475"/>
      <c r="E17" s="1070"/>
      <c r="F17" s="476"/>
      <c r="G17" s="1074"/>
      <c r="H17" s="477"/>
      <c r="I17" s="478"/>
      <c r="J17" s="478"/>
      <c r="K17" s="478"/>
      <c r="L17" s="1067">
        <f t="shared" si="0"/>
        <v>0</v>
      </c>
      <c r="M17" s="1022"/>
      <c r="N17" s="68"/>
    </row>
    <row r="18" spans="1:20" ht="15" customHeight="1" x14ac:dyDescent="0.2">
      <c r="A18" s="274" t="s">
        <v>773</v>
      </c>
      <c r="B18" s="626"/>
      <c r="C18" s="1068"/>
      <c r="D18" s="627"/>
      <c r="E18" s="1071"/>
      <c r="F18" s="628"/>
      <c r="G18" s="1075"/>
      <c r="H18" s="629"/>
      <c r="I18" s="630"/>
      <c r="J18" s="630"/>
      <c r="K18" s="630"/>
      <c r="L18" s="1068"/>
      <c r="M18" s="641"/>
      <c r="N18" s="68"/>
    </row>
    <row r="19" spans="1:20" ht="15" customHeight="1" x14ac:dyDescent="0.2">
      <c r="A19" s="275" t="s">
        <v>64</v>
      </c>
      <c r="B19" s="421">
        <v>2498</v>
      </c>
      <c r="C19" s="1032"/>
      <c r="D19" s="422">
        <v>483.13</v>
      </c>
      <c r="E19" s="557"/>
      <c r="F19" s="423">
        <v>18.420000000000002</v>
      </c>
      <c r="G19" s="1036"/>
      <c r="H19" s="426"/>
      <c r="I19" s="425">
        <f>SUM(H19,F19,D19)</f>
        <v>501.55</v>
      </c>
      <c r="J19" s="425"/>
      <c r="K19" s="425"/>
      <c r="L19" s="1032">
        <f>SUM(K19,I19,B19)</f>
        <v>2999.55</v>
      </c>
      <c r="M19" s="599"/>
      <c r="N19" s="68"/>
    </row>
    <row r="20" spans="1:20" ht="15" customHeight="1" x14ac:dyDescent="0.2">
      <c r="A20" s="275" t="s">
        <v>65</v>
      </c>
      <c r="B20" s="421">
        <v>6112</v>
      </c>
      <c r="C20" s="1032"/>
      <c r="D20" s="422">
        <v>1025.8</v>
      </c>
      <c r="E20" s="557"/>
      <c r="F20" s="423">
        <v>43.52</v>
      </c>
      <c r="G20" s="1036"/>
      <c r="H20" s="426"/>
      <c r="I20" s="425">
        <f t="shared" ref="I20:I28" si="1">SUM(H20,F20,D20)</f>
        <v>1069.32</v>
      </c>
      <c r="J20" s="425"/>
      <c r="K20" s="425"/>
      <c r="L20" s="1032">
        <f t="shared" ref="L20:L28" si="2">SUM(K20,I20,B20)</f>
        <v>7181.32</v>
      </c>
      <c r="M20" s="599"/>
      <c r="N20" s="68"/>
    </row>
    <row r="21" spans="1:20" ht="15" customHeight="1" x14ac:dyDescent="0.2">
      <c r="A21" s="275" t="s">
        <v>66</v>
      </c>
      <c r="B21" s="421">
        <v>294</v>
      </c>
      <c r="C21" s="1032"/>
      <c r="D21" s="422">
        <v>194.56</v>
      </c>
      <c r="E21" s="557"/>
      <c r="F21" s="423"/>
      <c r="G21" s="1036"/>
      <c r="H21" s="426"/>
      <c r="I21" s="425">
        <f t="shared" si="1"/>
        <v>194.56</v>
      </c>
      <c r="J21" s="425"/>
      <c r="K21" s="425"/>
      <c r="L21" s="1032">
        <f t="shared" si="2"/>
        <v>488.56</v>
      </c>
      <c r="M21" s="599"/>
      <c r="N21" s="68"/>
    </row>
    <row r="22" spans="1:20" ht="15" customHeight="1" x14ac:dyDescent="0.2">
      <c r="A22" s="275" t="s">
        <v>67</v>
      </c>
      <c r="B22" s="421">
        <v>3</v>
      </c>
      <c r="C22" s="1032"/>
      <c r="D22" s="422"/>
      <c r="E22" s="557"/>
      <c r="F22" s="423"/>
      <c r="G22" s="1036"/>
      <c r="H22" s="426"/>
      <c r="I22" s="425">
        <f t="shared" si="1"/>
        <v>0</v>
      </c>
      <c r="J22" s="425"/>
      <c r="K22" s="425"/>
      <c r="L22" s="1032">
        <f t="shared" si="2"/>
        <v>3</v>
      </c>
      <c r="M22" s="599"/>
      <c r="N22" s="68"/>
    </row>
    <row r="23" spans="1:20" ht="15" customHeight="1" x14ac:dyDescent="0.2">
      <c r="A23" s="275" t="s">
        <v>68</v>
      </c>
      <c r="B23" s="421">
        <f>SUM(B24:B25)</f>
        <v>3780</v>
      </c>
      <c r="C23" s="1032"/>
      <c r="D23" s="422">
        <v>690.31</v>
      </c>
      <c r="E23" s="557"/>
      <c r="F23" s="423">
        <v>21.88</v>
      </c>
      <c r="G23" s="1036"/>
      <c r="H23" s="426"/>
      <c r="I23" s="425">
        <f t="shared" si="1"/>
        <v>712.18999999999994</v>
      </c>
      <c r="J23" s="425"/>
      <c r="K23" s="425"/>
      <c r="L23" s="1032">
        <f t="shared" si="2"/>
        <v>4492.1899999999996</v>
      </c>
      <c r="M23" s="599"/>
      <c r="N23" s="68"/>
    </row>
    <row r="24" spans="1:20" ht="15" customHeight="1" x14ac:dyDescent="0.2">
      <c r="A24" s="623" t="s">
        <v>222</v>
      </c>
      <c r="B24" s="421">
        <v>1287</v>
      </c>
      <c r="C24" s="1032"/>
      <c r="D24" s="422">
        <v>206.13</v>
      </c>
      <c r="E24" s="557"/>
      <c r="F24" s="423">
        <v>17.829999999999998</v>
      </c>
      <c r="G24" s="1036"/>
      <c r="H24" s="426"/>
      <c r="I24" s="425">
        <f t="shared" si="1"/>
        <v>223.95999999999998</v>
      </c>
      <c r="J24" s="425"/>
      <c r="K24" s="425"/>
      <c r="L24" s="1032">
        <f t="shared" si="2"/>
        <v>1510.96</v>
      </c>
      <c r="M24" s="599"/>
      <c r="N24" s="68"/>
    </row>
    <row r="25" spans="1:20" ht="15" customHeight="1" x14ac:dyDescent="0.2">
      <c r="A25" s="623" t="s">
        <v>69</v>
      </c>
      <c r="B25" s="421">
        <v>2493</v>
      </c>
      <c r="C25" s="1032"/>
      <c r="D25" s="422">
        <v>484.18</v>
      </c>
      <c r="E25" s="557"/>
      <c r="F25" s="423">
        <v>4.05</v>
      </c>
      <c r="G25" s="1036"/>
      <c r="H25" s="426"/>
      <c r="I25" s="425">
        <f t="shared" si="1"/>
        <v>488.23</v>
      </c>
      <c r="J25" s="425"/>
      <c r="K25" s="425"/>
      <c r="L25" s="1032">
        <f t="shared" si="2"/>
        <v>2981.23</v>
      </c>
      <c r="M25" s="599"/>
      <c r="N25" s="68"/>
    </row>
    <row r="26" spans="1:20" ht="15" customHeight="1" x14ac:dyDescent="0.2">
      <c r="A26" s="275" t="s">
        <v>70</v>
      </c>
      <c r="B26" s="421">
        <v>57</v>
      </c>
      <c r="C26" s="1032"/>
      <c r="D26" s="422">
        <v>25.4</v>
      </c>
      <c r="E26" s="557"/>
      <c r="F26" s="423">
        <v>3.22</v>
      </c>
      <c r="G26" s="1036"/>
      <c r="H26" s="426"/>
      <c r="I26" s="425">
        <f t="shared" si="1"/>
        <v>28.619999999999997</v>
      </c>
      <c r="J26" s="425"/>
      <c r="K26" s="425"/>
      <c r="L26" s="1032">
        <f t="shared" si="2"/>
        <v>85.62</v>
      </c>
      <c r="M26" s="599"/>
      <c r="N26" s="68"/>
    </row>
    <row r="27" spans="1:20" ht="15" customHeight="1" x14ac:dyDescent="0.2">
      <c r="A27" s="275" t="s">
        <v>71</v>
      </c>
      <c r="B27" s="421">
        <v>2526</v>
      </c>
      <c r="C27" s="1032"/>
      <c r="D27" s="422">
        <v>489.57</v>
      </c>
      <c r="E27" s="557"/>
      <c r="F27" s="423">
        <v>18.420000000000002</v>
      </c>
      <c r="G27" s="1036"/>
      <c r="H27" s="426"/>
      <c r="I27" s="425">
        <f t="shared" si="1"/>
        <v>507.99</v>
      </c>
      <c r="J27" s="425"/>
      <c r="K27" s="425"/>
      <c r="L27" s="1032">
        <f t="shared" si="2"/>
        <v>3033.99</v>
      </c>
      <c r="M27" s="599"/>
      <c r="N27" s="68"/>
    </row>
    <row r="28" spans="1:20" ht="15" customHeight="1" x14ac:dyDescent="0.2">
      <c r="A28" s="624" t="s">
        <v>72</v>
      </c>
      <c r="B28" s="474">
        <v>40</v>
      </c>
      <c r="C28" s="1067"/>
      <c r="D28" s="475">
        <v>9.2200000000000006</v>
      </c>
      <c r="E28" s="1070"/>
      <c r="F28" s="476"/>
      <c r="G28" s="1074"/>
      <c r="H28" s="625"/>
      <c r="I28" s="478">
        <f t="shared" si="1"/>
        <v>9.2200000000000006</v>
      </c>
      <c r="J28" s="478"/>
      <c r="K28" s="478"/>
      <c r="L28" s="1067">
        <f t="shared" si="2"/>
        <v>49.22</v>
      </c>
      <c r="M28" s="1022"/>
      <c r="N28" s="68"/>
    </row>
    <row r="29" spans="1:20" s="144" customFormat="1" ht="15" customHeight="1" x14ac:dyDescent="0.2">
      <c r="A29" s="278" t="s">
        <v>664</v>
      </c>
      <c r="B29" s="276"/>
      <c r="C29" s="276"/>
      <c r="D29" s="276"/>
      <c r="E29" s="276"/>
      <c r="F29" s="276"/>
      <c r="G29" s="276"/>
      <c r="H29" s="276"/>
      <c r="I29" s="276"/>
      <c r="J29" s="276"/>
      <c r="K29" s="68"/>
      <c r="L29" s="68"/>
      <c r="M29" s="68"/>
      <c r="N29" s="68"/>
      <c r="O29" s="31"/>
      <c r="P29" s="31"/>
      <c r="Q29" s="31"/>
      <c r="R29" s="31"/>
      <c r="S29" s="31"/>
      <c r="T29" s="31"/>
    </row>
    <row r="30" spans="1:20" s="144" customFormat="1" ht="15" customHeight="1" x14ac:dyDescent="0.2">
      <c r="A30" s="249"/>
      <c r="B30" s="276"/>
      <c r="C30" s="276"/>
      <c r="D30" s="276"/>
      <c r="E30" s="276"/>
      <c r="F30" s="276"/>
      <c r="G30" s="276"/>
      <c r="H30" s="276"/>
      <c r="I30" s="276"/>
      <c r="J30" s="276"/>
      <c r="K30" s="68"/>
      <c r="L30" s="68"/>
      <c r="M30" s="68"/>
      <c r="N30" s="68"/>
      <c r="O30" s="31"/>
      <c r="P30" s="31"/>
      <c r="Q30" s="31"/>
      <c r="R30" s="31"/>
      <c r="S30" s="31"/>
      <c r="T30" s="31"/>
    </row>
    <row r="31" spans="1:20" ht="12.75" x14ac:dyDescent="0.2">
      <c r="A31" s="71" t="s">
        <v>32</v>
      </c>
      <c r="B31" s="56"/>
      <c r="C31" s="56"/>
      <c r="D31" s="57"/>
      <c r="E31" s="57"/>
      <c r="F31" s="57"/>
      <c r="G31" s="57"/>
      <c r="H31" s="57"/>
      <c r="I31" s="57"/>
      <c r="J31" s="57"/>
      <c r="K31" s="57"/>
      <c r="L31" s="57"/>
      <c r="M31" s="57"/>
      <c r="N31" s="68"/>
    </row>
    <row r="32" spans="1:20" ht="12.75" x14ac:dyDescent="0.2">
      <c r="A32" s="68"/>
      <c r="B32" s="58"/>
      <c r="C32" s="58"/>
      <c r="D32" s="59"/>
      <c r="E32" s="59"/>
      <c r="F32" s="59"/>
      <c r="G32" s="59"/>
      <c r="H32" s="59"/>
      <c r="I32" s="59"/>
      <c r="J32" s="59"/>
      <c r="K32" s="59"/>
      <c r="L32" s="59"/>
      <c r="M32" s="59"/>
      <c r="N32" s="68"/>
    </row>
    <row r="33" spans="1:29" ht="12.75" x14ac:dyDescent="0.2">
      <c r="A33" s="68"/>
      <c r="B33" s="58"/>
      <c r="C33" s="58"/>
      <c r="D33" s="59"/>
      <c r="E33" s="59"/>
      <c r="F33" s="59"/>
      <c r="G33" s="59"/>
      <c r="H33" s="59"/>
      <c r="I33" s="59"/>
      <c r="J33" s="59"/>
      <c r="K33" s="59"/>
      <c r="L33" s="59"/>
      <c r="M33" s="59"/>
      <c r="N33" s="68"/>
    </row>
    <row r="34" spans="1:29" ht="12.75" x14ac:dyDescent="0.2">
      <c r="A34" s="68"/>
      <c r="B34" s="58"/>
      <c r="C34" s="58"/>
      <c r="D34" s="59"/>
      <c r="E34" s="59"/>
      <c r="F34" s="59"/>
      <c r="G34" s="59"/>
      <c r="H34" s="59"/>
      <c r="I34" s="59"/>
      <c r="J34" s="59"/>
      <c r="K34" s="59"/>
      <c r="L34" s="59"/>
      <c r="M34" s="59"/>
      <c r="N34" s="68"/>
    </row>
    <row r="35" spans="1:29" ht="12.75" x14ac:dyDescent="0.2">
      <c r="A35" s="68"/>
      <c r="B35" s="68"/>
      <c r="C35" s="68"/>
      <c r="D35" s="68"/>
      <c r="E35" s="68"/>
      <c r="F35" s="68"/>
      <c r="G35" s="68"/>
      <c r="H35" s="68"/>
      <c r="I35" s="68"/>
      <c r="J35" s="68"/>
      <c r="K35" s="68"/>
      <c r="L35" s="68"/>
      <c r="M35" s="68"/>
      <c r="N35" s="68"/>
    </row>
    <row r="36" spans="1:29" ht="12.75" x14ac:dyDescent="0.2">
      <c r="A36" s="71" t="s">
        <v>33</v>
      </c>
      <c r="B36" s="1584" t="s">
        <v>1059</v>
      </c>
      <c r="C36" s="56"/>
      <c r="D36" s="57"/>
      <c r="E36" s="57"/>
      <c r="F36" s="57"/>
      <c r="G36" s="57"/>
      <c r="H36" s="57"/>
      <c r="I36" s="57"/>
      <c r="J36" s="57"/>
      <c r="K36" s="57"/>
      <c r="L36" s="57"/>
      <c r="M36" s="57"/>
      <c r="N36" s="68"/>
    </row>
    <row r="37" spans="1:29" ht="12.75" x14ac:dyDescent="0.2">
      <c r="A37" s="68"/>
      <c r="B37" s="58"/>
      <c r="C37" s="58"/>
      <c r="D37" s="59"/>
      <c r="E37" s="59"/>
      <c r="F37" s="59"/>
      <c r="G37" s="59"/>
      <c r="H37" s="59"/>
      <c r="I37" s="59"/>
      <c r="J37" s="59"/>
      <c r="K37" s="59"/>
      <c r="L37" s="59"/>
      <c r="M37" s="59"/>
      <c r="N37" s="68"/>
    </row>
    <row r="38" spans="1:29" ht="12.75" x14ac:dyDescent="0.2">
      <c r="A38" s="68"/>
      <c r="B38" s="58"/>
      <c r="C38" s="58"/>
      <c r="D38" s="59"/>
      <c r="E38" s="59"/>
      <c r="F38" s="59"/>
      <c r="G38" s="59"/>
      <c r="H38" s="59"/>
      <c r="I38" s="59"/>
      <c r="J38" s="59"/>
      <c r="K38" s="59"/>
      <c r="L38" s="59"/>
      <c r="M38" s="59"/>
      <c r="N38" s="68"/>
    </row>
    <row r="39" spans="1:29" ht="12.75" x14ac:dyDescent="0.2">
      <c r="A39" s="68"/>
      <c r="B39" s="58"/>
      <c r="C39" s="58"/>
      <c r="D39" s="59"/>
      <c r="E39" s="59"/>
      <c r="F39" s="59"/>
      <c r="G39" s="59"/>
      <c r="H39" s="59"/>
      <c r="I39" s="59"/>
      <c r="J39" s="59"/>
      <c r="K39" s="59"/>
      <c r="L39" s="59"/>
      <c r="M39" s="59"/>
      <c r="N39" s="68"/>
    </row>
    <row r="40" spans="1:29" ht="12.75" x14ac:dyDescent="0.2">
      <c r="A40" s="68"/>
      <c r="B40" s="68"/>
      <c r="C40" s="68"/>
      <c r="D40" s="68"/>
      <c r="E40" s="68"/>
      <c r="F40" s="68"/>
      <c r="G40" s="68"/>
      <c r="H40" s="68"/>
      <c r="I40" s="68"/>
      <c r="J40" s="68"/>
      <c r="K40" s="68"/>
      <c r="L40" s="68"/>
      <c r="M40" s="68"/>
      <c r="N40" s="68"/>
    </row>
    <row r="41" spans="1:29" ht="12.75" x14ac:dyDescent="0.2">
      <c r="A41" s="71" t="s">
        <v>637</v>
      </c>
      <c r="B41" s="532"/>
      <c r="C41" s="68"/>
      <c r="D41" s="68"/>
      <c r="E41" s="68"/>
      <c r="F41" s="68"/>
      <c r="G41" s="68"/>
      <c r="H41" s="68"/>
      <c r="I41" s="68"/>
      <c r="J41" s="68"/>
      <c r="K41" s="68"/>
      <c r="L41" s="68"/>
      <c r="M41" s="68"/>
      <c r="N41" s="68"/>
      <c r="O41"/>
      <c r="P41"/>
      <c r="Q41"/>
      <c r="R41"/>
      <c r="S41"/>
      <c r="T41"/>
      <c r="U41"/>
      <c r="V41"/>
      <c r="W41"/>
      <c r="X41"/>
      <c r="Y41"/>
      <c r="Z41"/>
      <c r="AA41"/>
      <c r="AB41"/>
      <c r="AC41"/>
    </row>
    <row r="42" spans="1:29" ht="12.75" x14ac:dyDescent="0.2">
      <c r="A42" s="68"/>
      <c r="B42" s="533"/>
      <c r="C42" s="68"/>
      <c r="D42" s="68"/>
      <c r="E42" s="68"/>
      <c r="F42" s="68"/>
      <c r="G42" s="68"/>
      <c r="H42" s="68"/>
      <c r="I42" s="68"/>
      <c r="J42" s="68"/>
      <c r="K42" s="68"/>
      <c r="L42" s="68"/>
      <c r="M42" s="68"/>
      <c r="N42" s="68"/>
      <c r="O42"/>
      <c r="P42"/>
      <c r="Q42"/>
      <c r="R42"/>
      <c r="S42"/>
      <c r="T42"/>
      <c r="U42"/>
      <c r="V42"/>
      <c r="W42"/>
      <c r="X42"/>
      <c r="Y42"/>
      <c r="Z42"/>
      <c r="AA42"/>
      <c r="AB42"/>
      <c r="AC42"/>
    </row>
    <row r="43" spans="1:29" ht="12.75" x14ac:dyDescent="0.2">
      <c r="A43" s="68"/>
      <c r="B43" s="533"/>
      <c r="C43" s="68"/>
      <c r="D43" s="68"/>
      <c r="E43" s="68"/>
      <c r="F43" s="68"/>
      <c r="G43" s="68"/>
      <c r="H43" s="68"/>
      <c r="I43" s="68"/>
      <c r="J43" s="68"/>
      <c r="K43" s="68"/>
      <c r="L43" s="68"/>
      <c r="M43" s="68"/>
      <c r="N43" s="68"/>
      <c r="O43"/>
      <c r="P43"/>
      <c r="Q43"/>
      <c r="R43"/>
      <c r="S43"/>
      <c r="T43"/>
      <c r="U43"/>
      <c r="V43"/>
      <c r="W43"/>
      <c r="X43"/>
      <c r="Y43"/>
      <c r="Z43"/>
      <c r="AA43"/>
      <c r="AB43"/>
      <c r="AC43"/>
    </row>
    <row r="44" spans="1:29" ht="12.75" x14ac:dyDescent="0.2">
      <c r="A44" s="68"/>
      <c r="B44" s="533"/>
      <c r="C44" s="68"/>
      <c r="D44" s="68"/>
      <c r="E44" s="68"/>
      <c r="F44" s="68"/>
      <c r="G44" s="68"/>
      <c r="H44" s="68"/>
      <c r="I44" s="68"/>
      <c r="J44" s="68"/>
      <c r="K44" s="68"/>
      <c r="L44" s="68"/>
      <c r="M44" s="68"/>
      <c r="N44" s="68"/>
      <c r="O44"/>
      <c r="P44"/>
      <c r="Q44"/>
      <c r="R44"/>
      <c r="S44"/>
      <c r="T44"/>
      <c r="U44"/>
      <c r="V44"/>
      <c r="W44"/>
      <c r="X44"/>
      <c r="Y44"/>
      <c r="Z44"/>
      <c r="AA44"/>
      <c r="AB44"/>
      <c r="AC44"/>
    </row>
    <row r="45" spans="1:29" ht="12.75" x14ac:dyDescent="0.2">
      <c r="A45" s="68"/>
      <c r="B45" s="68"/>
      <c r="C45" s="68"/>
      <c r="D45" s="68"/>
      <c r="E45" s="68"/>
      <c r="F45" s="68"/>
      <c r="G45" s="68"/>
      <c r="H45" s="68"/>
      <c r="I45" s="68"/>
      <c r="J45" s="68"/>
      <c r="K45" s="68"/>
      <c r="L45" s="68"/>
      <c r="M45" s="68"/>
      <c r="N45" s="68"/>
      <c r="O45"/>
      <c r="P45"/>
      <c r="Q45"/>
      <c r="R45"/>
      <c r="S45"/>
      <c r="T45"/>
      <c r="U45"/>
      <c r="V45"/>
      <c r="W45"/>
      <c r="X45"/>
      <c r="Y45"/>
      <c r="Z45"/>
      <c r="AA45"/>
      <c r="AB45"/>
      <c r="AC45"/>
    </row>
    <row r="46" spans="1:29" ht="12.75" x14ac:dyDescent="0.2">
      <c r="A46" s="68"/>
      <c r="B46" s="68"/>
      <c r="C46" s="68"/>
      <c r="D46" s="68"/>
      <c r="E46" s="68"/>
      <c r="F46" s="68"/>
      <c r="G46" s="68"/>
      <c r="H46" s="68"/>
      <c r="I46" s="68"/>
      <c r="J46" s="68"/>
      <c r="K46" s="68"/>
      <c r="L46" s="68"/>
      <c r="M46" s="68"/>
      <c r="N46" s="68"/>
    </row>
  </sheetData>
  <sheetProtection password="CD9E" sheet="1" objects="1" scenarios="1" selectLockedCells="1"/>
  <mergeCells count="8">
    <mergeCell ref="A12:A13"/>
    <mergeCell ref="B11:C11"/>
    <mergeCell ref="L12:M12"/>
    <mergeCell ref="F13:G13"/>
    <mergeCell ref="I13:J13"/>
    <mergeCell ref="B12:C12"/>
    <mergeCell ref="B13:C13"/>
    <mergeCell ref="D13:E13"/>
  </mergeCells>
  <dataValidations count="1">
    <dataValidation type="list" allowBlank="1" showInputMessage="1" showErrorMessage="1" sqref="B41:B44">
      <formula1>ModelQuest</formula1>
    </dataValidation>
  </dataValidations>
  <hyperlinks>
    <hyperlink ref="A2" location="ExplNote!A1" display="Go to explanatory note"/>
    <hyperlink ref="A3" location="Cntry!A1" display="Go to country metadata"/>
    <hyperlink ref="A1" location="'List of tables'!A9" display="'List of tables'!A9"/>
  </hyperlinks>
  <pageMargins left="0.35433070866141736" right="0.35433070866141736" top="0.98425196850393704" bottom="0.98425196850393704" header="0.51181102362204722" footer="0.51181102362204722"/>
  <pageSetup paperSize="9" scale="48" orientation="portrait" r:id="rId1"/>
  <headerFooter alignWithMargins="0">
    <oddHeader>&amp;LCDH&amp;C &amp;F&amp;R&amp;A</oddHeader>
    <oddFooter>Page &amp;P of &amp;N</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indexed="46"/>
    <pageSetUpPr fitToPage="1"/>
  </sheetPr>
  <dimension ref="A1:AC45"/>
  <sheetViews>
    <sheetView showGridLines="0" zoomScale="90" zoomScaleNormal="90" workbookViewId="0">
      <selection activeCell="I21" sqref="I21"/>
    </sheetView>
  </sheetViews>
  <sheetFormatPr baseColWidth="10" defaultColWidth="9.140625" defaultRowHeight="15" customHeight="1" x14ac:dyDescent="0.2"/>
  <cols>
    <col min="1" max="1" width="66.7109375" style="31" customWidth="1"/>
    <col min="2" max="2" width="12.7109375" style="31" customWidth="1"/>
    <col min="3" max="3" width="6.7109375" style="31" customWidth="1"/>
    <col min="4" max="4" width="12.7109375" style="31" customWidth="1"/>
    <col min="5" max="5" width="6.7109375" style="31" customWidth="1"/>
    <col min="6" max="6" width="12.7109375" style="31" customWidth="1"/>
    <col min="7" max="7" width="6.7109375" style="31" customWidth="1"/>
    <col min="8" max="8" width="12.5703125" style="31" customWidth="1"/>
    <col min="9" max="9" width="12.7109375" style="31" customWidth="1"/>
    <col min="10" max="10" width="6.7109375" style="31" customWidth="1"/>
    <col min="11" max="11" width="10.140625" style="31" customWidth="1"/>
    <col min="12" max="12" width="12.7109375" style="31" customWidth="1"/>
    <col min="13" max="13" width="6.7109375" style="31" customWidth="1"/>
    <col min="14" max="16384" width="9.140625" style="31"/>
  </cols>
  <sheetData>
    <row r="1" spans="1:14" s="66" customFormat="1" ht="12" customHeight="1" x14ac:dyDescent="0.2">
      <c r="A1" s="26" t="s">
        <v>6</v>
      </c>
    </row>
    <row r="2" spans="1:14" s="66" customFormat="1" ht="12" customHeight="1" x14ac:dyDescent="0.2">
      <c r="A2" s="28" t="s">
        <v>10</v>
      </c>
    </row>
    <row r="3" spans="1:14" s="66" customFormat="1" ht="12" customHeight="1" x14ac:dyDescent="0.2">
      <c r="A3" s="28" t="s">
        <v>7</v>
      </c>
    </row>
    <row r="4" spans="1:14" ht="15" customHeight="1" x14ac:dyDescent="0.2">
      <c r="A4" s="67" t="s">
        <v>219</v>
      </c>
      <c r="B4" s="67"/>
      <c r="C4" s="67"/>
      <c r="D4" s="67"/>
      <c r="E4" s="67"/>
      <c r="F4" s="67"/>
      <c r="G4" s="67"/>
      <c r="H4" s="67"/>
      <c r="I4" s="67"/>
      <c r="J4" s="67"/>
      <c r="K4" s="67"/>
      <c r="L4" s="67"/>
      <c r="M4" s="67"/>
      <c r="N4" s="68"/>
    </row>
    <row r="5" spans="1:14" s="131" customFormat="1" ht="15" customHeight="1" x14ac:dyDescent="0.2"/>
    <row r="6" spans="1:14" s="131" customFormat="1" ht="15" customHeight="1" x14ac:dyDescent="0.2">
      <c r="A6" s="249"/>
      <c r="B6" s="249"/>
      <c r="C6" s="249"/>
      <c r="D6" s="249"/>
      <c r="E6" s="249"/>
      <c r="F6" s="249"/>
      <c r="G6" s="249"/>
      <c r="H6" s="249"/>
      <c r="I6" s="249"/>
      <c r="J6" s="249"/>
      <c r="K6" s="249"/>
      <c r="L6" s="249"/>
      <c r="M6" s="249"/>
      <c r="N6" s="249"/>
    </row>
    <row r="7" spans="1:14" ht="15" customHeight="1" x14ac:dyDescent="0.25">
      <c r="A7" s="69" t="s">
        <v>791</v>
      </c>
      <c r="B7" s="68"/>
      <c r="C7" s="68"/>
      <c r="D7" s="68"/>
      <c r="E7" s="68"/>
      <c r="F7" s="68"/>
      <c r="G7" s="68"/>
      <c r="H7" s="68"/>
      <c r="I7" s="68"/>
      <c r="J7" s="68"/>
      <c r="K7" s="68"/>
      <c r="L7" s="68"/>
      <c r="M7" s="68"/>
      <c r="N7" s="68"/>
    </row>
    <row r="8" spans="1:14" ht="15" customHeight="1" x14ac:dyDescent="0.2">
      <c r="A8" s="70" t="s">
        <v>21</v>
      </c>
      <c r="B8" s="68"/>
      <c r="C8" s="68"/>
      <c r="D8" s="68"/>
      <c r="E8" s="68"/>
      <c r="F8" s="68"/>
      <c r="G8" s="68"/>
      <c r="H8" s="68"/>
      <c r="I8" s="68"/>
      <c r="J8" s="68"/>
      <c r="K8" s="68"/>
      <c r="L8" s="68"/>
      <c r="M8" s="68"/>
      <c r="N8" s="68"/>
    </row>
    <row r="9" spans="1:14" ht="15" customHeight="1" x14ac:dyDescent="0.2">
      <c r="A9" s="250"/>
      <c r="B9" s="251" t="s">
        <v>34</v>
      </c>
      <c r="C9" s="251"/>
      <c r="D9" s="385">
        <v>2011</v>
      </c>
      <c r="E9" s="264"/>
      <c r="F9" s="264"/>
      <c r="G9" s="264"/>
      <c r="H9" s="68"/>
      <c r="I9" s="68"/>
      <c r="J9" s="68"/>
      <c r="K9" s="68"/>
      <c r="L9" s="68"/>
      <c r="M9" s="68"/>
      <c r="N9" s="68"/>
    </row>
    <row r="10" spans="1:14" ht="15" customHeight="1" x14ac:dyDescent="0.2">
      <c r="A10" s="68"/>
      <c r="B10" s="68"/>
      <c r="C10" s="68"/>
      <c r="D10" s="68"/>
      <c r="E10" s="68"/>
      <c r="F10" s="68"/>
      <c r="G10" s="68"/>
      <c r="H10" s="68"/>
      <c r="I10" s="68"/>
      <c r="J10" s="68"/>
      <c r="K10" s="68"/>
      <c r="L10" s="68"/>
      <c r="M10" s="68"/>
      <c r="N10" s="68"/>
    </row>
    <row r="11" spans="1:14" ht="15" customHeight="1" x14ac:dyDescent="0.25">
      <c r="A11" s="271"/>
      <c r="B11" s="1716"/>
      <c r="C11" s="1717"/>
      <c r="D11" s="280" t="s">
        <v>47</v>
      </c>
      <c r="E11" s="280"/>
      <c r="F11" s="280"/>
      <c r="G11" s="280"/>
      <c r="H11" s="280"/>
      <c r="I11" s="281"/>
      <c r="J11" s="281"/>
      <c r="K11" s="1428" t="s">
        <v>24</v>
      </c>
      <c r="L11" s="279"/>
      <c r="M11" s="282"/>
      <c r="N11" s="68"/>
    </row>
    <row r="12" spans="1:14" ht="23.25" customHeight="1" x14ac:dyDescent="0.2">
      <c r="A12" s="1714" t="s">
        <v>49</v>
      </c>
      <c r="B12" s="1723" t="s">
        <v>215</v>
      </c>
      <c r="C12" s="1724"/>
      <c r="D12" s="283" t="s">
        <v>35</v>
      </c>
      <c r="E12" s="283"/>
      <c r="F12" s="283"/>
      <c r="G12" s="283"/>
      <c r="H12" s="283"/>
      <c r="I12" s="1072"/>
      <c r="J12" s="1072"/>
      <c r="K12" s="1427" t="s">
        <v>216</v>
      </c>
      <c r="L12" s="1718" t="s">
        <v>25</v>
      </c>
      <c r="M12" s="1719"/>
      <c r="N12" s="68"/>
    </row>
    <row r="13" spans="1:14" ht="36" customHeight="1" x14ac:dyDescent="0.2">
      <c r="A13" s="1715"/>
      <c r="B13" s="1725" t="str">
        <f>Cntry!$D$8</f>
        <v>Chile</v>
      </c>
      <c r="C13" s="1726"/>
      <c r="D13" s="1720" t="s">
        <v>43</v>
      </c>
      <c r="E13" s="1720"/>
      <c r="F13" s="1720" t="s">
        <v>44</v>
      </c>
      <c r="G13" s="1720"/>
      <c r="H13" s="1426" t="s">
        <v>45</v>
      </c>
      <c r="I13" s="1721" t="s">
        <v>42</v>
      </c>
      <c r="J13" s="1722"/>
      <c r="K13" s="284"/>
      <c r="L13" s="1076"/>
      <c r="M13" s="1077"/>
      <c r="N13" s="68"/>
    </row>
    <row r="14" spans="1:14" ht="15" customHeight="1" x14ac:dyDescent="0.25">
      <c r="A14" s="272" t="s">
        <v>31</v>
      </c>
      <c r="B14" s="466">
        <v>6273</v>
      </c>
      <c r="C14" s="1066"/>
      <c r="D14" s="467">
        <v>1058</v>
      </c>
      <c r="E14" s="1069"/>
      <c r="F14" s="468">
        <v>44</v>
      </c>
      <c r="G14" s="1073"/>
      <c r="H14" s="469">
        <f>SUM(H15:H16)</f>
        <v>295</v>
      </c>
      <c r="I14" s="470">
        <f>SUM(H14,F14,D14)</f>
        <v>1397</v>
      </c>
      <c r="J14" s="470"/>
      <c r="K14" s="470"/>
      <c r="L14" s="1066">
        <f>SUM(K14,I14,B14)</f>
        <v>7670</v>
      </c>
      <c r="M14" s="1030"/>
      <c r="N14" s="68"/>
    </row>
    <row r="15" spans="1:14" ht="15" customHeight="1" x14ac:dyDescent="0.2">
      <c r="A15" s="257" t="str">
        <f>"Doctorate degree received in "&amp;Cntry!$D$8</f>
        <v>Doctorate degree received in Chile</v>
      </c>
      <c r="B15" s="471">
        <v>2205</v>
      </c>
      <c r="C15" s="1025"/>
      <c r="D15" s="464">
        <v>277</v>
      </c>
      <c r="E15" s="556"/>
      <c r="F15" s="440">
        <v>4</v>
      </c>
      <c r="G15" s="1045"/>
      <c r="H15" s="472">
        <v>82</v>
      </c>
      <c r="I15" s="473">
        <f t="shared" ref="I15:I16" si="0">SUM(H15,F15,D15)</f>
        <v>363</v>
      </c>
      <c r="J15" s="473"/>
      <c r="K15" s="473"/>
      <c r="L15" s="1025">
        <f t="shared" ref="L15:L16" si="1">SUM(K15,I15,B15)</f>
        <v>2568</v>
      </c>
      <c r="M15" s="1031"/>
      <c r="N15" s="68"/>
    </row>
    <row r="16" spans="1:14" ht="15" customHeight="1" x14ac:dyDescent="0.2">
      <c r="A16" s="257" t="s">
        <v>220</v>
      </c>
      <c r="B16" s="421">
        <f>B14-B15</f>
        <v>4068</v>
      </c>
      <c r="C16" s="1032"/>
      <c r="D16" s="422">
        <f>D14-D15</f>
        <v>781</v>
      </c>
      <c r="E16" s="557"/>
      <c r="F16" s="423">
        <f>F14-F15</f>
        <v>40</v>
      </c>
      <c r="G16" s="1036"/>
      <c r="H16" s="424">
        <v>213</v>
      </c>
      <c r="I16" s="425">
        <f t="shared" si="0"/>
        <v>1034</v>
      </c>
      <c r="J16" s="425"/>
      <c r="K16" s="425"/>
      <c r="L16" s="1032">
        <f t="shared" si="1"/>
        <v>5102</v>
      </c>
      <c r="M16" s="599"/>
      <c r="N16" s="68"/>
    </row>
    <row r="17" spans="1:20" ht="15" customHeight="1" x14ac:dyDescent="0.2">
      <c r="A17" s="273" t="s">
        <v>221</v>
      </c>
      <c r="B17" s="474"/>
      <c r="C17" s="1067"/>
      <c r="D17" s="475"/>
      <c r="E17" s="1070"/>
      <c r="F17" s="476"/>
      <c r="G17" s="1074"/>
      <c r="H17" s="477"/>
      <c r="I17" s="478"/>
      <c r="J17" s="478"/>
      <c r="K17" s="478"/>
      <c r="L17" s="1067"/>
      <c r="M17" s="1022"/>
      <c r="N17" s="68"/>
    </row>
    <row r="18" spans="1:20" ht="15" customHeight="1" x14ac:dyDescent="0.2">
      <c r="A18" s="274" t="s">
        <v>773</v>
      </c>
      <c r="B18" s="626"/>
      <c r="C18" s="1068"/>
      <c r="D18" s="627"/>
      <c r="E18" s="1071"/>
      <c r="F18" s="628"/>
      <c r="G18" s="1075"/>
      <c r="H18" s="629"/>
      <c r="I18" s="630"/>
      <c r="J18" s="630"/>
      <c r="K18" s="630"/>
      <c r="L18" s="1068"/>
      <c r="M18" s="641"/>
      <c r="N18" s="68"/>
    </row>
    <row r="19" spans="1:20" ht="15" customHeight="1" x14ac:dyDescent="0.2">
      <c r="A19" s="275" t="s">
        <v>64</v>
      </c>
      <c r="B19" s="421">
        <v>2437</v>
      </c>
      <c r="C19" s="1032"/>
      <c r="D19" s="422">
        <v>421.55</v>
      </c>
      <c r="E19" s="557"/>
      <c r="F19" s="423">
        <v>18.420000000000002</v>
      </c>
      <c r="G19" s="1036"/>
      <c r="H19" s="426"/>
      <c r="I19" s="425">
        <f>SUM(H19,F19,D19)</f>
        <v>439.97</v>
      </c>
      <c r="J19" s="425"/>
      <c r="K19" s="425"/>
      <c r="L19" s="1032">
        <f>SUM(K19,I19,B19)</f>
        <v>2876.9700000000003</v>
      </c>
      <c r="M19" s="599"/>
      <c r="N19" s="68"/>
    </row>
    <row r="20" spans="1:20" ht="15" customHeight="1" x14ac:dyDescent="0.2">
      <c r="A20" s="275" t="s">
        <v>65</v>
      </c>
      <c r="B20" s="421">
        <v>6023</v>
      </c>
      <c r="C20" s="1032"/>
      <c r="D20" s="422">
        <v>863.7</v>
      </c>
      <c r="E20" s="557"/>
      <c r="F20" s="423">
        <v>43.52</v>
      </c>
      <c r="G20" s="1036"/>
      <c r="H20" s="426"/>
      <c r="I20" s="425">
        <f t="shared" ref="I20:I28" si="2">SUM(H20,F20,D20)</f>
        <v>907.22</v>
      </c>
      <c r="J20" s="425"/>
      <c r="K20" s="425"/>
      <c r="L20" s="1032">
        <f t="shared" ref="L20:L28" si="3">SUM(K20,I20,B20)</f>
        <v>6930.22</v>
      </c>
      <c r="M20" s="599"/>
      <c r="N20" s="68"/>
    </row>
    <row r="21" spans="1:20" ht="15" customHeight="1" x14ac:dyDescent="0.2">
      <c r="A21" s="275" t="s">
        <v>66</v>
      </c>
      <c r="B21" s="421">
        <v>250</v>
      </c>
      <c r="C21" s="1032"/>
      <c r="D21" s="422">
        <v>194.56</v>
      </c>
      <c r="E21" s="557"/>
      <c r="F21" s="423"/>
      <c r="G21" s="1036"/>
      <c r="H21" s="426"/>
      <c r="I21" s="425">
        <f t="shared" si="2"/>
        <v>194.56</v>
      </c>
      <c r="J21" s="425"/>
      <c r="K21" s="425"/>
      <c r="L21" s="1032">
        <f t="shared" si="3"/>
        <v>444.56</v>
      </c>
      <c r="M21" s="599"/>
      <c r="N21" s="68"/>
    </row>
    <row r="22" spans="1:20" ht="15" customHeight="1" x14ac:dyDescent="0.2">
      <c r="A22" s="275" t="s">
        <v>67</v>
      </c>
      <c r="B22" s="421">
        <v>3</v>
      </c>
      <c r="C22" s="1032"/>
      <c r="D22" s="422"/>
      <c r="E22" s="557"/>
      <c r="F22" s="423"/>
      <c r="G22" s="1036"/>
      <c r="H22" s="426"/>
      <c r="I22" s="425">
        <f t="shared" si="2"/>
        <v>0</v>
      </c>
      <c r="J22" s="425"/>
      <c r="K22" s="425"/>
      <c r="L22" s="1032">
        <f t="shared" si="3"/>
        <v>3</v>
      </c>
      <c r="M22" s="599"/>
      <c r="N22" s="68"/>
    </row>
    <row r="23" spans="1:20" ht="15" customHeight="1" x14ac:dyDescent="0.2">
      <c r="A23" s="275" t="s">
        <v>68</v>
      </c>
      <c r="B23" s="421">
        <f>SUM(B24:B25)</f>
        <v>3723</v>
      </c>
      <c r="C23" s="1032"/>
      <c r="D23" s="422">
        <v>589.79</v>
      </c>
      <c r="E23" s="557"/>
      <c r="F23" s="423">
        <v>21.88</v>
      </c>
      <c r="G23" s="1036"/>
      <c r="H23" s="426"/>
      <c r="I23" s="425">
        <f t="shared" si="2"/>
        <v>611.66999999999996</v>
      </c>
      <c r="J23" s="425"/>
      <c r="K23" s="425"/>
      <c r="L23" s="1032">
        <f t="shared" si="3"/>
        <v>4334.67</v>
      </c>
      <c r="M23" s="599"/>
      <c r="N23" s="68"/>
    </row>
    <row r="24" spans="1:20" ht="15" customHeight="1" x14ac:dyDescent="0.2">
      <c r="A24" s="623" t="s">
        <v>222</v>
      </c>
      <c r="B24" s="421">
        <v>1290</v>
      </c>
      <c r="C24" s="1032"/>
      <c r="D24" s="422">
        <v>162.09</v>
      </c>
      <c r="E24" s="557"/>
      <c r="F24" s="423">
        <v>17.829999999999998</v>
      </c>
      <c r="G24" s="1036"/>
      <c r="H24" s="426"/>
      <c r="I24" s="425">
        <f t="shared" si="2"/>
        <v>179.92000000000002</v>
      </c>
      <c r="J24" s="425"/>
      <c r="K24" s="425"/>
      <c r="L24" s="1032">
        <f t="shared" si="3"/>
        <v>1469.92</v>
      </c>
      <c r="M24" s="599"/>
      <c r="N24" s="68"/>
    </row>
    <row r="25" spans="1:20" ht="15" customHeight="1" x14ac:dyDescent="0.2">
      <c r="A25" s="623" t="s">
        <v>69</v>
      </c>
      <c r="B25" s="421">
        <v>2433</v>
      </c>
      <c r="C25" s="1032"/>
      <c r="D25" s="422">
        <v>427.7</v>
      </c>
      <c r="E25" s="557"/>
      <c r="F25" s="423">
        <v>4.05</v>
      </c>
      <c r="G25" s="1036"/>
      <c r="H25" s="426"/>
      <c r="I25" s="425">
        <f t="shared" si="2"/>
        <v>431.75</v>
      </c>
      <c r="J25" s="425"/>
      <c r="K25" s="425"/>
      <c r="L25" s="1032">
        <f t="shared" si="3"/>
        <v>2864.75</v>
      </c>
      <c r="M25" s="599"/>
      <c r="N25" s="68"/>
    </row>
    <row r="26" spans="1:20" ht="15" customHeight="1" x14ac:dyDescent="0.2">
      <c r="A26" s="275" t="s">
        <v>70</v>
      </c>
      <c r="B26" s="421">
        <v>51</v>
      </c>
      <c r="C26" s="1032"/>
      <c r="D26" s="422">
        <v>25.4</v>
      </c>
      <c r="E26" s="557"/>
      <c r="F26" s="423">
        <v>3.22</v>
      </c>
      <c r="G26" s="1036"/>
      <c r="H26" s="426"/>
      <c r="I26" s="425">
        <f t="shared" si="2"/>
        <v>28.619999999999997</v>
      </c>
      <c r="J26" s="425"/>
      <c r="K26" s="425"/>
      <c r="L26" s="1032">
        <f t="shared" si="3"/>
        <v>79.62</v>
      </c>
      <c r="M26" s="599"/>
      <c r="N26" s="68"/>
    </row>
    <row r="27" spans="1:20" ht="15" customHeight="1" x14ac:dyDescent="0.2">
      <c r="A27" s="275" t="s">
        <v>71</v>
      </c>
      <c r="B27" s="421">
        <v>2462</v>
      </c>
      <c r="C27" s="1032"/>
      <c r="D27" s="422">
        <v>427.99</v>
      </c>
      <c r="E27" s="557"/>
      <c r="F27" s="423">
        <v>18.420000000000002</v>
      </c>
      <c r="G27" s="1036"/>
      <c r="H27" s="426"/>
      <c r="I27" s="425">
        <f t="shared" si="2"/>
        <v>446.41</v>
      </c>
      <c r="J27" s="425"/>
      <c r="K27" s="425"/>
      <c r="L27" s="1032">
        <f t="shared" si="3"/>
        <v>2908.41</v>
      </c>
      <c r="M27" s="599"/>
      <c r="N27" s="68"/>
    </row>
    <row r="28" spans="1:20" ht="15" customHeight="1" x14ac:dyDescent="0.2">
      <c r="A28" s="624" t="s">
        <v>72</v>
      </c>
      <c r="B28" s="474">
        <v>34</v>
      </c>
      <c r="C28" s="1067"/>
      <c r="D28" s="475">
        <v>9.2200000000000006</v>
      </c>
      <c r="E28" s="1070"/>
      <c r="F28" s="476"/>
      <c r="G28" s="1074"/>
      <c r="H28" s="625"/>
      <c r="I28" s="478">
        <f t="shared" si="2"/>
        <v>9.2200000000000006</v>
      </c>
      <c r="J28" s="478"/>
      <c r="K28" s="478"/>
      <c r="L28" s="1067">
        <f t="shared" si="3"/>
        <v>43.22</v>
      </c>
      <c r="M28" s="1022"/>
      <c r="N28" s="68"/>
    </row>
    <row r="29" spans="1:20" s="144" customFormat="1" ht="15" customHeight="1" x14ac:dyDescent="0.2">
      <c r="A29" s="278" t="s">
        <v>664</v>
      </c>
      <c r="B29" s="276"/>
      <c r="C29" s="276"/>
      <c r="D29" s="276"/>
      <c r="E29" s="276"/>
      <c r="F29" s="276"/>
      <c r="G29" s="276"/>
      <c r="H29" s="276"/>
      <c r="I29" s="276"/>
      <c r="J29" s="276"/>
      <c r="K29" s="68"/>
      <c r="L29" s="68"/>
      <c r="M29" s="68"/>
      <c r="N29" s="68"/>
      <c r="O29" s="31"/>
      <c r="P29" s="31"/>
      <c r="Q29" s="31"/>
      <c r="R29" s="31"/>
      <c r="S29" s="31"/>
      <c r="T29" s="31"/>
    </row>
    <row r="30" spans="1:20" s="144" customFormat="1" ht="15" customHeight="1" x14ac:dyDescent="0.2">
      <c r="A30" s="249"/>
      <c r="B30" s="276"/>
      <c r="C30" s="276"/>
      <c r="D30" s="276"/>
      <c r="E30" s="276"/>
      <c r="F30" s="276"/>
      <c r="G30" s="276"/>
      <c r="H30" s="276"/>
      <c r="I30" s="276"/>
      <c r="J30" s="276"/>
      <c r="K30" s="68"/>
      <c r="L30" s="68"/>
      <c r="M30" s="68"/>
      <c r="N30" s="68"/>
      <c r="O30" s="31"/>
      <c r="P30" s="31"/>
      <c r="Q30" s="31"/>
      <c r="R30" s="31"/>
      <c r="S30" s="31"/>
      <c r="T30" s="31"/>
    </row>
    <row r="31" spans="1:20" ht="15" customHeight="1" x14ac:dyDescent="0.2">
      <c r="A31" s="71" t="s">
        <v>32</v>
      </c>
      <c r="B31" s="1584" t="s">
        <v>1044</v>
      </c>
      <c r="C31" s="56"/>
      <c r="D31" s="57"/>
      <c r="E31" s="57"/>
      <c r="F31" s="57"/>
      <c r="G31" s="57"/>
      <c r="H31" s="57"/>
      <c r="I31" s="57"/>
      <c r="J31" s="57"/>
      <c r="K31" s="57"/>
      <c r="L31" s="57"/>
      <c r="M31" s="57"/>
      <c r="N31" s="68"/>
    </row>
    <row r="32" spans="1:20" ht="15" customHeight="1" x14ac:dyDescent="0.2">
      <c r="A32" s="68"/>
      <c r="B32" s="58" t="s">
        <v>1069</v>
      </c>
      <c r="C32" s="58"/>
      <c r="D32" s="59"/>
      <c r="E32" s="59"/>
      <c r="F32" s="59"/>
      <c r="G32" s="59"/>
      <c r="H32" s="59"/>
      <c r="I32" s="59"/>
      <c r="J32" s="59"/>
      <c r="K32" s="59"/>
      <c r="L32" s="59"/>
      <c r="M32" s="59"/>
      <c r="N32" s="68"/>
    </row>
    <row r="33" spans="1:29" ht="15" customHeight="1" x14ac:dyDescent="0.2">
      <c r="A33" s="68"/>
      <c r="B33" s="58"/>
      <c r="C33" s="58"/>
      <c r="D33" s="59"/>
      <c r="E33" s="59"/>
      <c r="F33" s="59"/>
      <c r="G33" s="59"/>
      <c r="H33" s="59"/>
      <c r="I33" s="59"/>
      <c r="J33" s="59"/>
      <c r="K33" s="59"/>
      <c r="L33" s="59"/>
      <c r="M33" s="59"/>
      <c r="N33" s="68"/>
    </row>
    <row r="34" spans="1:29" ht="15" customHeight="1" x14ac:dyDescent="0.2">
      <c r="A34" s="68"/>
      <c r="B34" s="58"/>
      <c r="C34" s="58"/>
      <c r="D34" s="59"/>
      <c r="E34" s="59"/>
      <c r="F34" s="59"/>
      <c r="G34" s="59"/>
      <c r="H34" s="59"/>
      <c r="I34" s="59"/>
      <c r="J34" s="59"/>
      <c r="K34" s="59"/>
      <c r="L34" s="59"/>
      <c r="M34" s="59"/>
      <c r="N34" s="68"/>
    </row>
    <row r="35" spans="1:29" ht="15" customHeight="1" x14ac:dyDescent="0.2">
      <c r="A35" s="68"/>
      <c r="B35" s="68"/>
      <c r="C35" s="68"/>
      <c r="D35" s="68"/>
      <c r="E35" s="68"/>
      <c r="F35" s="68"/>
      <c r="G35" s="68"/>
      <c r="H35" s="68"/>
      <c r="I35" s="68"/>
      <c r="J35" s="68"/>
      <c r="K35" s="68"/>
      <c r="L35" s="68"/>
      <c r="M35" s="68"/>
      <c r="N35" s="68"/>
    </row>
    <row r="36" spans="1:29" ht="15" customHeight="1" x14ac:dyDescent="0.2">
      <c r="A36" s="71" t="s">
        <v>33</v>
      </c>
      <c r="B36" s="1584" t="s">
        <v>1059</v>
      </c>
      <c r="C36" s="56"/>
      <c r="D36" s="57"/>
      <c r="E36" s="57"/>
      <c r="F36" s="57"/>
      <c r="G36" s="57"/>
      <c r="H36" s="57"/>
      <c r="I36" s="57"/>
      <c r="J36" s="57"/>
      <c r="K36" s="57"/>
      <c r="L36" s="57"/>
      <c r="M36" s="57"/>
      <c r="N36" s="68"/>
    </row>
    <row r="37" spans="1:29" ht="15" customHeight="1" x14ac:dyDescent="0.2">
      <c r="A37" s="68"/>
      <c r="B37" s="58"/>
      <c r="C37" s="58"/>
      <c r="D37" s="59"/>
      <c r="E37" s="59"/>
      <c r="F37" s="59"/>
      <c r="G37" s="59"/>
      <c r="H37" s="59"/>
      <c r="I37" s="59"/>
      <c r="J37" s="59"/>
      <c r="K37" s="59"/>
      <c r="L37" s="59"/>
      <c r="M37" s="59"/>
      <c r="N37" s="68"/>
    </row>
    <row r="38" spans="1:29" ht="15" customHeight="1" x14ac:dyDescent="0.2">
      <c r="A38" s="68"/>
      <c r="B38" s="58"/>
      <c r="C38" s="58"/>
      <c r="D38" s="59"/>
      <c r="E38" s="59"/>
      <c r="F38" s="59"/>
      <c r="G38" s="59"/>
      <c r="H38" s="59"/>
      <c r="I38" s="59"/>
      <c r="J38" s="59"/>
      <c r="K38" s="59"/>
      <c r="L38" s="59"/>
      <c r="M38" s="59"/>
      <c r="N38" s="68"/>
    </row>
    <row r="39" spans="1:29" ht="15" customHeight="1" x14ac:dyDescent="0.2">
      <c r="A39" s="68"/>
      <c r="B39" s="58"/>
      <c r="C39" s="58"/>
      <c r="D39" s="59"/>
      <c r="E39" s="59"/>
      <c r="F39" s="59"/>
      <c r="G39" s="59"/>
      <c r="H39" s="59"/>
      <c r="I39" s="59"/>
      <c r="J39" s="59"/>
      <c r="K39" s="59"/>
      <c r="L39" s="59"/>
      <c r="M39" s="59"/>
      <c r="N39" s="68"/>
    </row>
    <row r="40" spans="1:29" ht="15" customHeight="1" x14ac:dyDescent="0.2">
      <c r="A40" s="68"/>
      <c r="B40" s="68"/>
      <c r="C40" s="68"/>
      <c r="D40" s="68"/>
      <c r="E40" s="68"/>
      <c r="F40" s="68"/>
      <c r="G40" s="68"/>
      <c r="H40" s="68"/>
      <c r="I40" s="68"/>
      <c r="J40" s="68"/>
      <c r="K40" s="68"/>
      <c r="L40" s="68"/>
      <c r="M40" s="68"/>
      <c r="N40" s="68"/>
    </row>
    <row r="41" spans="1:29" ht="12.75" x14ac:dyDescent="0.2">
      <c r="A41" s="71" t="s">
        <v>637</v>
      </c>
      <c r="B41" s="532"/>
      <c r="C41" s="68"/>
      <c r="D41" s="68"/>
      <c r="E41" s="68"/>
      <c r="F41" s="68"/>
      <c r="G41" s="68"/>
      <c r="H41" s="68"/>
      <c r="I41" s="68"/>
      <c r="J41" s="68"/>
      <c r="K41" s="68"/>
      <c r="L41" s="68"/>
      <c r="M41" s="68"/>
      <c r="N41" s="68"/>
      <c r="O41"/>
      <c r="P41"/>
      <c r="Q41"/>
      <c r="R41"/>
      <c r="S41"/>
      <c r="T41"/>
      <c r="U41"/>
      <c r="V41"/>
      <c r="W41"/>
      <c r="X41"/>
      <c r="Y41"/>
      <c r="Z41"/>
      <c r="AA41"/>
      <c r="AB41"/>
      <c r="AC41"/>
    </row>
    <row r="42" spans="1:29" ht="12.75" x14ac:dyDescent="0.2">
      <c r="A42" s="68"/>
      <c r="B42" s="533"/>
      <c r="C42" s="68"/>
      <c r="D42" s="68"/>
      <c r="E42" s="68"/>
      <c r="F42" s="68"/>
      <c r="G42" s="68"/>
      <c r="H42" s="68"/>
      <c r="I42" s="68"/>
      <c r="J42" s="68"/>
      <c r="K42" s="68"/>
      <c r="L42" s="68"/>
      <c r="M42" s="68"/>
      <c r="N42" s="68"/>
      <c r="O42"/>
      <c r="P42"/>
      <c r="Q42"/>
      <c r="R42"/>
      <c r="S42"/>
      <c r="T42"/>
      <c r="U42"/>
      <c r="V42"/>
      <c r="W42"/>
      <c r="X42"/>
      <c r="Y42"/>
      <c r="Z42"/>
      <c r="AA42"/>
      <c r="AB42"/>
      <c r="AC42"/>
    </row>
    <row r="43" spans="1:29" ht="12.75" x14ac:dyDescent="0.2">
      <c r="A43" s="68"/>
      <c r="B43" s="533"/>
      <c r="C43" s="68"/>
      <c r="D43" s="68"/>
      <c r="E43" s="68"/>
      <c r="F43" s="68"/>
      <c r="G43" s="68"/>
      <c r="H43" s="68"/>
      <c r="I43" s="68"/>
      <c r="J43" s="68"/>
      <c r="K43" s="68"/>
      <c r="L43" s="68"/>
      <c r="M43" s="68"/>
      <c r="N43" s="68"/>
      <c r="O43"/>
      <c r="P43"/>
      <c r="Q43"/>
      <c r="R43"/>
      <c r="S43"/>
      <c r="T43"/>
      <c r="U43"/>
      <c r="V43"/>
      <c r="W43"/>
      <c r="X43"/>
      <c r="Y43"/>
      <c r="Z43"/>
      <c r="AA43"/>
      <c r="AB43"/>
      <c r="AC43"/>
    </row>
    <row r="44" spans="1:29" ht="12.75" x14ac:dyDescent="0.2">
      <c r="A44" s="68"/>
      <c r="B44" s="533"/>
      <c r="C44" s="68"/>
      <c r="D44" s="68"/>
      <c r="E44" s="68"/>
      <c r="F44" s="68"/>
      <c r="G44" s="68"/>
      <c r="H44" s="68"/>
      <c r="I44" s="68"/>
      <c r="J44" s="68"/>
      <c r="K44" s="68"/>
      <c r="L44" s="68"/>
      <c r="M44" s="68"/>
      <c r="N44" s="68"/>
      <c r="O44"/>
      <c r="P44"/>
      <c r="Q44"/>
      <c r="R44"/>
      <c r="S44"/>
      <c r="T44"/>
      <c r="U44"/>
      <c r="V44"/>
      <c r="W44"/>
      <c r="X44"/>
      <c r="Y44"/>
      <c r="Z44"/>
      <c r="AA44"/>
      <c r="AB44"/>
      <c r="AC44"/>
    </row>
    <row r="45" spans="1:29" ht="12.75" x14ac:dyDescent="0.2">
      <c r="A45" s="68"/>
      <c r="B45" s="68"/>
      <c r="C45" s="68"/>
      <c r="D45" s="68"/>
      <c r="E45" s="68"/>
      <c r="F45" s="68"/>
      <c r="G45" s="68"/>
      <c r="H45" s="68"/>
      <c r="I45" s="68"/>
      <c r="J45" s="68"/>
      <c r="K45" s="68"/>
      <c r="L45" s="68"/>
      <c r="M45" s="68"/>
      <c r="N45" s="68"/>
      <c r="O45"/>
      <c r="P45"/>
      <c r="Q45"/>
      <c r="R45"/>
      <c r="S45"/>
      <c r="T45"/>
      <c r="U45"/>
      <c r="V45"/>
      <c r="W45"/>
      <c r="X45"/>
      <c r="Y45"/>
      <c r="Z45"/>
      <c r="AA45"/>
      <c r="AB45"/>
      <c r="AC45"/>
    </row>
  </sheetData>
  <sheetProtection password="CD9E" sheet="1" objects="1" scenarios="1" selectLockedCells="1"/>
  <mergeCells count="8">
    <mergeCell ref="A12:A13"/>
    <mergeCell ref="B11:C11"/>
    <mergeCell ref="B12:C12"/>
    <mergeCell ref="L12:M12"/>
    <mergeCell ref="B13:C13"/>
    <mergeCell ref="D13:E13"/>
    <mergeCell ref="F13:G13"/>
    <mergeCell ref="I13:J13"/>
  </mergeCells>
  <dataValidations count="1">
    <dataValidation type="list" allowBlank="1" showInputMessage="1" showErrorMessage="1" sqref="B41:B44">
      <formula1>ModelQuest</formula1>
    </dataValidation>
  </dataValidations>
  <hyperlinks>
    <hyperlink ref="A2" location="'Error colours'!A1" display="Explicatory notice'!A9"/>
    <hyperlink ref="A3" location="Cntry!A1" display="Go to country metadata"/>
    <hyperlink ref="A1" location="'List of tables'!A9" display="'List of tables'!A9"/>
  </hyperlinks>
  <pageMargins left="0.35433070866141736" right="0.35433070866141736" top="0.98425196850393704" bottom="0.98425196850393704" header="0.51181102362204722" footer="0.51181102362204722"/>
  <pageSetup paperSize="9" scale="48" orientation="portrait" r:id="rId1"/>
  <headerFooter alignWithMargins="0">
    <oddHeader>&amp;LCDH&amp;C &amp;F&amp;R&amp;A</oddHeader>
    <oddFooter>Page &amp;P of &amp;N</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tabColor indexed="46"/>
    <pageSetUpPr fitToPage="1"/>
  </sheetPr>
  <dimension ref="A1:AA36"/>
  <sheetViews>
    <sheetView showGridLines="0" workbookViewId="0">
      <selection activeCell="D9" sqref="D9"/>
    </sheetView>
  </sheetViews>
  <sheetFormatPr baseColWidth="10" defaultColWidth="9.140625" defaultRowHeight="12.75" x14ac:dyDescent="0.2"/>
  <cols>
    <col min="1" max="1" width="45.140625" style="31" customWidth="1"/>
    <col min="2" max="2" width="17.140625" style="31" customWidth="1"/>
    <col min="3" max="3" width="6.7109375" style="31" customWidth="1"/>
    <col min="4" max="4" width="14.7109375" style="31" customWidth="1"/>
    <col min="5" max="5" width="6.7109375" style="31" customWidth="1"/>
    <col min="6" max="6" width="16.7109375" style="31" customWidth="1"/>
    <col min="7" max="7" width="14.7109375" style="31" customWidth="1"/>
    <col min="8" max="8" width="6.7109375" style="31" customWidth="1"/>
    <col min="9" max="16384" width="9.140625" style="31"/>
  </cols>
  <sheetData>
    <row r="1" spans="1:9" s="66" customFormat="1" ht="12" customHeight="1" x14ac:dyDescent="0.2">
      <c r="A1" s="26" t="s">
        <v>6</v>
      </c>
    </row>
    <row r="2" spans="1:9" s="66" customFormat="1" ht="12" customHeight="1" x14ac:dyDescent="0.2">
      <c r="A2" s="28" t="s">
        <v>10</v>
      </c>
    </row>
    <row r="3" spans="1:9" s="66" customFormat="1" ht="12" customHeight="1" x14ac:dyDescent="0.2">
      <c r="A3" s="28" t="s">
        <v>7</v>
      </c>
    </row>
    <row r="4" spans="1:9" ht="15" customHeight="1" x14ac:dyDescent="0.2">
      <c r="A4" s="67" t="s">
        <v>219</v>
      </c>
      <c r="B4" s="67"/>
      <c r="C4" s="67"/>
      <c r="D4" s="67"/>
      <c r="E4" s="67"/>
      <c r="F4" s="67"/>
      <c r="G4" s="67"/>
      <c r="H4" s="67"/>
      <c r="I4" s="68"/>
    </row>
    <row r="5" spans="1:9" s="131" customFormat="1" ht="15" customHeight="1" x14ac:dyDescent="0.2"/>
    <row r="6" spans="1:9" s="131" customFormat="1" ht="15" customHeight="1" x14ac:dyDescent="0.2">
      <c r="A6" s="249"/>
      <c r="B6" s="249"/>
      <c r="C6" s="249"/>
      <c r="D6" s="249"/>
      <c r="E6" s="249"/>
      <c r="F6" s="249"/>
      <c r="G6" s="249"/>
      <c r="H6" s="249"/>
      <c r="I6" s="249"/>
    </row>
    <row r="7" spans="1:9" ht="15.75" x14ac:dyDescent="0.25">
      <c r="A7" s="69" t="s">
        <v>774</v>
      </c>
      <c r="B7" s="68"/>
      <c r="C7" s="68"/>
      <c r="D7" s="68"/>
      <c r="E7" s="68"/>
      <c r="F7" s="68"/>
      <c r="G7" s="68"/>
      <c r="H7" s="68"/>
      <c r="I7" s="68"/>
    </row>
    <row r="8" spans="1:9" x14ac:dyDescent="0.2">
      <c r="A8" s="70" t="s">
        <v>21</v>
      </c>
      <c r="B8" s="68"/>
      <c r="C8" s="68"/>
      <c r="D8" s="68"/>
      <c r="E8" s="68"/>
      <c r="F8" s="68"/>
      <c r="G8" s="68"/>
      <c r="H8" s="68"/>
      <c r="I8" s="68"/>
    </row>
    <row r="9" spans="1:9" ht="15" customHeight="1" x14ac:dyDescent="0.2">
      <c r="A9" s="250"/>
      <c r="B9" s="251" t="s">
        <v>34</v>
      </c>
      <c r="C9" s="251"/>
      <c r="D9" s="385">
        <v>2011</v>
      </c>
      <c r="E9" s="68"/>
      <c r="F9" s="68"/>
      <c r="G9" s="264"/>
      <c r="H9" s="264"/>
      <c r="I9" s="68"/>
    </row>
    <row r="10" spans="1:9" ht="15" customHeight="1" x14ac:dyDescent="0.2">
      <c r="A10" s="68"/>
      <c r="B10" s="68"/>
      <c r="C10" s="68"/>
      <c r="D10" s="68"/>
      <c r="E10" s="68"/>
      <c r="F10" s="68"/>
      <c r="G10" s="68"/>
      <c r="H10" s="68"/>
      <c r="I10" s="68"/>
    </row>
    <row r="11" spans="1:9" ht="15" customHeight="1" x14ac:dyDescent="0.2">
      <c r="A11" s="265"/>
      <c r="B11" s="1087"/>
      <c r="C11" s="1087"/>
      <c r="D11" s="1087"/>
      <c r="E11" s="1087"/>
      <c r="F11" s="1087"/>
      <c r="G11" s="1087"/>
      <c r="H11" s="1087"/>
      <c r="I11" s="68"/>
    </row>
    <row r="12" spans="1:9" ht="15" customHeight="1" x14ac:dyDescent="0.2">
      <c r="A12" s="252"/>
      <c r="B12" s="1727" t="s">
        <v>223</v>
      </c>
      <c r="C12" s="1728"/>
      <c r="D12" s="1728"/>
      <c r="E12" s="1728"/>
      <c r="F12" s="1728"/>
      <c r="G12" s="1728"/>
      <c r="H12" s="1729"/>
      <c r="I12" s="68"/>
    </row>
    <row r="13" spans="1:9" ht="27" customHeight="1" x14ac:dyDescent="0.2">
      <c r="A13" s="266" t="s">
        <v>224</v>
      </c>
      <c r="B13" s="1732" t="str">
        <f>"In "&amp;Cntry!$D$8</f>
        <v>In Chile</v>
      </c>
      <c r="C13" s="1733"/>
      <c r="D13" s="1733" t="s">
        <v>225</v>
      </c>
      <c r="E13" s="1733"/>
      <c r="F13" s="1429" t="s">
        <v>226</v>
      </c>
      <c r="G13" s="1730" t="s">
        <v>42</v>
      </c>
      <c r="H13" s="1731"/>
      <c r="I13" s="68"/>
    </row>
    <row r="14" spans="1:9" ht="15" customHeight="1" x14ac:dyDescent="0.2">
      <c r="A14" s="267" t="str">
        <f>"Previous degree obtained in "&amp;Cntry!$D$8</f>
        <v>Previous degree obtained in Chile</v>
      </c>
      <c r="B14" s="480">
        <v>2213</v>
      </c>
      <c r="C14" s="1078"/>
      <c r="D14" s="481">
        <v>2704</v>
      </c>
      <c r="E14" s="1083"/>
      <c r="F14" s="482"/>
      <c r="G14" s="1088">
        <f>SUM(F14,D14,B14)</f>
        <v>4917</v>
      </c>
      <c r="H14" s="1092"/>
      <c r="I14" s="68"/>
    </row>
    <row r="15" spans="1:9" ht="15" customHeight="1" x14ac:dyDescent="0.2">
      <c r="A15" s="267" t="s">
        <v>648</v>
      </c>
      <c r="B15" s="483">
        <v>349</v>
      </c>
      <c r="C15" s="1079"/>
      <c r="D15" s="484">
        <v>2394</v>
      </c>
      <c r="E15" s="1084"/>
      <c r="F15" s="485"/>
      <c r="G15" s="1088">
        <f>SUM(F15,D15,B15)</f>
        <v>2743</v>
      </c>
      <c r="H15" s="1093"/>
      <c r="I15" s="68"/>
    </row>
    <row r="16" spans="1:9" ht="15" customHeight="1" x14ac:dyDescent="0.2">
      <c r="A16" s="268" t="s">
        <v>227</v>
      </c>
      <c r="B16" s="486"/>
      <c r="C16" s="1080"/>
      <c r="D16" s="487"/>
      <c r="E16" s="1085"/>
      <c r="F16" s="488"/>
      <c r="G16" s="1089"/>
      <c r="H16" s="1094"/>
      <c r="I16" s="68"/>
    </row>
    <row r="17" spans="1:27" ht="15" customHeight="1" x14ac:dyDescent="0.2">
      <c r="A17" s="269" t="s">
        <v>228</v>
      </c>
      <c r="B17" s="489">
        <v>4.05</v>
      </c>
      <c r="C17" s="1081"/>
      <c r="D17" s="490">
        <v>5.86</v>
      </c>
      <c r="E17" s="491"/>
      <c r="F17" s="491"/>
      <c r="G17" s="1090">
        <f>SUM(F17,D17,B17)</f>
        <v>9.91</v>
      </c>
      <c r="H17" s="1095"/>
      <c r="I17" s="68"/>
    </row>
    <row r="18" spans="1:27" ht="15" customHeight="1" x14ac:dyDescent="0.2">
      <c r="A18" s="270" t="s">
        <v>31</v>
      </c>
      <c r="B18" s="492">
        <f>SUM(B17,B15,B14)</f>
        <v>2566.0500000000002</v>
      </c>
      <c r="C18" s="1082"/>
      <c r="D18" s="493">
        <f t="shared" ref="D18:G18" si="0">SUM(D17,D15,D14)</f>
        <v>5103.8600000000006</v>
      </c>
      <c r="E18" s="1086"/>
      <c r="F18" s="494">
        <f t="shared" si="0"/>
        <v>0</v>
      </c>
      <c r="G18" s="1091">
        <f t="shared" si="0"/>
        <v>7669.91</v>
      </c>
      <c r="H18" s="1096"/>
      <c r="I18" s="68"/>
    </row>
    <row r="19" spans="1:27" ht="15" customHeight="1" x14ac:dyDescent="0.2">
      <c r="A19" s="68"/>
      <c r="B19" s="68"/>
      <c r="C19" s="68"/>
      <c r="D19" s="68"/>
      <c r="E19" s="68"/>
      <c r="F19" s="68"/>
      <c r="G19" s="68"/>
      <c r="H19" s="68"/>
      <c r="I19" s="68"/>
    </row>
    <row r="20" spans="1:27" ht="15" customHeight="1" x14ac:dyDescent="0.2">
      <c r="A20" s="68"/>
      <c r="B20" s="68"/>
      <c r="C20" s="68"/>
      <c r="D20" s="68"/>
      <c r="E20" s="68"/>
      <c r="F20" s="68"/>
      <c r="G20" s="68"/>
      <c r="H20" s="68"/>
      <c r="I20" s="68"/>
    </row>
    <row r="21" spans="1:27" ht="15" customHeight="1" x14ac:dyDescent="0.2">
      <c r="A21" s="71" t="s">
        <v>32</v>
      </c>
      <c r="B21" s="1585" t="s">
        <v>1045</v>
      </c>
      <c r="C21" s="56"/>
      <c r="D21" s="57"/>
      <c r="E21" s="57"/>
      <c r="F21" s="57"/>
      <c r="G21" s="57"/>
      <c r="H21" s="57"/>
      <c r="I21" s="68"/>
    </row>
    <row r="22" spans="1:27" ht="15" customHeight="1" x14ac:dyDescent="0.2">
      <c r="A22" s="68"/>
      <c r="B22" s="1585" t="s">
        <v>1046</v>
      </c>
      <c r="C22" s="58"/>
      <c r="D22" s="59"/>
      <c r="E22" s="59"/>
      <c r="F22" s="59"/>
      <c r="G22" s="59"/>
      <c r="H22" s="59"/>
      <c r="I22" s="68"/>
    </row>
    <row r="23" spans="1:27" ht="15" customHeight="1" x14ac:dyDescent="0.2">
      <c r="A23" s="68"/>
      <c r="B23" s="465"/>
      <c r="C23" s="58"/>
      <c r="D23" s="59"/>
      <c r="E23" s="59"/>
      <c r="F23" s="59"/>
      <c r="G23" s="59"/>
      <c r="H23" s="59"/>
      <c r="I23" s="68"/>
    </row>
    <row r="24" spans="1:27" ht="15" customHeight="1" x14ac:dyDescent="0.2">
      <c r="A24" s="68"/>
      <c r="B24" s="465"/>
      <c r="C24" s="58"/>
      <c r="D24" s="59"/>
      <c r="E24" s="59"/>
      <c r="F24" s="59"/>
      <c r="G24" s="59"/>
      <c r="H24" s="59"/>
      <c r="I24" s="68"/>
    </row>
    <row r="25" spans="1:27" ht="15" customHeight="1" x14ac:dyDescent="0.2">
      <c r="A25" s="68"/>
      <c r="B25" s="68"/>
      <c r="C25" s="68"/>
      <c r="D25" s="68"/>
      <c r="E25" s="68"/>
      <c r="F25" s="68"/>
      <c r="G25" s="68"/>
      <c r="H25" s="68"/>
      <c r="I25" s="68"/>
    </row>
    <row r="26" spans="1:27" ht="15" customHeight="1" x14ac:dyDescent="0.2">
      <c r="A26" s="71" t="s">
        <v>33</v>
      </c>
      <c r="B26" s="1584" t="s">
        <v>1059</v>
      </c>
      <c r="C26" s="56"/>
      <c r="D26" s="57"/>
      <c r="E26" s="57"/>
      <c r="F26" s="57"/>
      <c r="G26" s="57"/>
      <c r="H26" s="57"/>
      <c r="I26" s="68"/>
    </row>
    <row r="27" spans="1:27" ht="15" customHeight="1" x14ac:dyDescent="0.2">
      <c r="A27" s="68"/>
      <c r="B27" s="58"/>
      <c r="C27" s="58"/>
      <c r="D27" s="59"/>
      <c r="E27" s="59"/>
      <c r="F27" s="59"/>
      <c r="G27" s="59"/>
      <c r="H27" s="59"/>
      <c r="I27" s="68"/>
    </row>
    <row r="28" spans="1:27" ht="15" customHeight="1" x14ac:dyDescent="0.2">
      <c r="A28" s="68"/>
      <c r="B28" s="58"/>
      <c r="C28" s="58"/>
      <c r="D28" s="59"/>
      <c r="E28" s="59"/>
      <c r="F28" s="59"/>
      <c r="G28" s="59"/>
      <c r="H28" s="59"/>
      <c r="I28" s="68"/>
    </row>
    <row r="29" spans="1:27" ht="15" customHeight="1" x14ac:dyDescent="0.2">
      <c r="A29" s="68"/>
      <c r="B29" s="58"/>
      <c r="C29" s="58"/>
      <c r="D29" s="59"/>
      <c r="E29" s="59"/>
      <c r="F29" s="59"/>
      <c r="G29" s="59"/>
      <c r="H29" s="59"/>
      <c r="I29" s="68"/>
    </row>
    <row r="30" spans="1:27" ht="15" customHeight="1" x14ac:dyDescent="0.2">
      <c r="A30" s="68"/>
      <c r="B30" s="68"/>
      <c r="C30" s="68"/>
      <c r="D30" s="68"/>
      <c r="E30" s="68"/>
      <c r="F30" s="68"/>
      <c r="G30" s="68"/>
      <c r="H30" s="68"/>
      <c r="I30" s="68"/>
      <c r="J30"/>
      <c r="K30"/>
      <c r="L30"/>
    </row>
    <row r="31" spans="1:27" x14ac:dyDescent="0.2">
      <c r="A31" s="71" t="s">
        <v>642</v>
      </c>
      <c r="B31" s="532"/>
      <c r="C31" s="68"/>
      <c r="D31" s="68"/>
      <c r="E31" s="68"/>
      <c r="F31" s="68"/>
      <c r="G31" s="68"/>
      <c r="H31" s="68"/>
      <c r="I31" s="68"/>
      <c r="J31"/>
      <c r="K31"/>
      <c r="L31"/>
      <c r="M31"/>
      <c r="N31"/>
      <c r="O31"/>
      <c r="P31"/>
      <c r="Q31"/>
      <c r="R31"/>
      <c r="S31"/>
      <c r="T31"/>
      <c r="U31"/>
      <c r="V31"/>
      <c r="W31"/>
      <c r="X31"/>
      <c r="Y31"/>
      <c r="Z31"/>
      <c r="AA31"/>
    </row>
    <row r="32" spans="1:27" x14ac:dyDescent="0.2">
      <c r="A32" s="68" t="s">
        <v>643</v>
      </c>
      <c r="B32" s="533"/>
      <c r="C32" s="68"/>
      <c r="D32" s="68"/>
      <c r="E32" s="68"/>
      <c r="F32" s="68"/>
      <c r="G32" s="68"/>
      <c r="H32" s="68"/>
      <c r="I32" s="68"/>
      <c r="J32"/>
      <c r="K32"/>
      <c r="L32"/>
      <c r="M32"/>
      <c r="N32"/>
      <c r="O32"/>
      <c r="P32"/>
      <c r="Q32"/>
      <c r="R32"/>
      <c r="S32"/>
      <c r="T32"/>
      <c r="U32"/>
      <c r="V32"/>
      <c r="W32"/>
      <c r="X32"/>
      <c r="Y32"/>
      <c r="Z32"/>
      <c r="AA32"/>
    </row>
    <row r="33" spans="1:27" x14ac:dyDescent="0.2">
      <c r="A33" s="68"/>
      <c r="B33" s="533"/>
      <c r="C33" s="68"/>
      <c r="D33" s="68"/>
      <c r="E33" s="68"/>
      <c r="F33" s="68"/>
      <c r="G33" s="68"/>
      <c r="H33" s="68"/>
      <c r="I33" s="68"/>
      <c r="J33"/>
      <c r="K33"/>
      <c r="L33"/>
      <c r="M33"/>
      <c r="N33"/>
      <c r="O33"/>
      <c r="P33"/>
      <c r="Q33"/>
      <c r="R33"/>
      <c r="S33"/>
      <c r="T33"/>
      <c r="U33"/>
      <c r="V33"/>
      <c r="W33"/>
      <c r="X33"/>
      <c r="Y33"/>
      <c r="Z33"/>
      <c r="AA33"/>
    </row>
    <row r="34" spans="1:27" x14ac:dyDescent="0.2">
      <c r="A34" s="68"/>
      <c r="B34" s="533"/>
      <c r="C34" s="68"/>
      <c r="D34" s="68"/>
      <c r="E34" s="68"/>
      <c r="F34" s="68"/>
      <c r="G34" s="68"/>
      <c r="H34" s="68"/>
      <c r="I34" s="68"/>
      <c r="J34"/>
      <c r="K34"/>
      <c r="L34"/>
      <c r="M34"/>
      <c r="N34"/>
      <c r="O34"/>
      <c r="P34"/>
      <c r="Q34"/>
      <c r="R34"/>
      <c r="S34"/>
      <c r="T34"/>
      <c r="U34"/>
      <c r="V34"/>
      <c r="W34"/>
      <c r="X34"/>
      <c r="Y34"/>
      <c r="Z34"/>
      <c r="AA34"/>
    </row>
    <row r="35" spans="1:27" x14ac:dyDescent="0.2">
      <c r="A35" s="68"/>
      <c r="B35" s="68"/>
      <c r="C35" s="68"/>
      <c r="D35" s="68"/>
      <c r="E35" s="68"/>
      <c r="F35" s="68"/>
      <c r="G35" s="68"/>
      <c r="H35" s="68"/>
      <c r="I35" s="68"/>
      <c r="J35"/>
      <c r="K35"/>
      <c r="L35"/>
      <c r="M35"/>
      <c r="N35"/>
      <c r="O35"/>
      <c r="P35"/>
      <c r="Q35"/>
      <c r="R35"/>
      <c r="S35"/>
      <c r="T35"/>
      <c r="U35"/>
      <c r="V35"/>
      <c r="W35"/>
      <c r="X35"/>
      <c r="Y35"/>
      <c r="Z35"/>
      <c r="AA35"/>
    </row>
    <row r="36" spans="1:27" x14ac:dyDescent="0.2">
      <c r="J36"/>
      <c r="K36"/>
      <c r="L36"/>
    </row>
  </sheetData>
  <sheetProtection password="CD9E" sheet="1" objects="1" scenarios="1" selectLockedCells="1"/>
  <mergeCells count="4">
    <mergeCell ref="B12:H12"/>
    <mergeCell ref="G13:H13"/>
    <mergeCell ref="B13:C13"/>
    <mergeCell ref="D13:E13"/>
  </mergeCells>
  <dataValidations count="1">
    <dataValidation type="list" allowBlank="1" showInputMessage="1" showErrorMessage="1" sqref="B31:B34">
      <formula1>ModelQuest</formula1>
    </dataValidation>
  </dataValidations>
  <hyperlinks>
    <hyperlink ref="A2" location="ExplNote!A1" display="Go to explanatory note"/>
    <hyperlink ref="A3" location="Cntry!A1" display="Go to country metadata"/>
    <hyperlink ref="A1" location="'List of tables'!A9" display="'List of tables'!A9"/>
  </hyperlinks>
  <pageMargins left="0.74803149606299213" right="0.74803149606299213" top="0.98425196850393704" bottom="0.98425196850393704" header="0.51181102362204722" footer="0.51181102362204722"/>
  <pageSetup paperSize="9" scale="91" orientation="landscape" r:id="rId1"/>
  <headerFooter alignWithMargins="0">
    <oddHeader>&amp;LCDH&amp;C &amp;F&amp;R&amp;A</oddHeader>
    <oddFooter>Page &amp;P of &amp;N</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tabColor rgb="FFCC99FF"/>
    <pageSetUpPr fitToPage="1"/>
  </sheetPr>
  <dimension ref="A1:AG63"/>
  <sheetViews>
    <sheetView showGridLines="0" topLeftCell="A7" zoomScale="90" zoomScaleNormal="90" workbookViewId="0">
      <selection activeCell="D9" sqref="D9"/>
    </sheetView>
  </sheetViews>
  <sheetFormatPr baseColWidth="10" defaultColWidth="9.140625" defaultRowHeight="15" customHeight="1" x14ac:dyDescent="0.2"/>
  <cols>
    <col min="1" max="1" width="35.7109375" style="31" customWidth="1"/>
    <col min="2" max="2" width="12.7109375" style="31" customWidth="1"/>
    <col min="3" max="3" width="6.7109375" style="31" customWidth="1"/>
    <col min="4" max="4" width="12.7109375" style="31" customWidth="1"/>
    <col min="5" max="5" width="6.7109375" style="31" customWidth="1"/>
    <col min="6" max="6" width="12.7109375" style="31" customWidth="1"/>
    <col min="7" max="7" width="6.7109375" style="31" customWidth="1"/>
    <col min="8" max="8" width="12.7109375" style="31" customWidth="1"/>
    <col min="9" max="9" width="6.7109375" style="31" customWidth="1"/>
    <col min="10" max="10" width="12.7109375" style="31" customWidth="1"/>
    <col min="11" max="11" width="6.7109375" style="31" customWidth="1"/>
    <col min="12" max="12" width="12.7109375" style="31" customWidth="1"/>
    <col min="13" max="13" width="6.7109375" style="31" customWidth="1"/>
    <col min="14" max="14" width="12.7109375" style="31" customWidth="1"/>
    <col min="15" max="15" width="6.7109375" style="31" customWidth="1"/>
    <col min="16" max="16384" width="9.140625" style="31"/>
  </cols>
  <sheetData>
    <row r="1" spans="1:17" s="66" customFormat="1" ht="12" customHeight="1" x14ac:dyDescent="0.2">
      <c r="A1" s="26" t="s">
        <v>6</v>
      </c>
    </row>
    <row r="2" spans="1:17" s="66" customFormat="1" ht="12" customHeight="1" x14ac:dyDescent="0.2">
      <c r="A2" s="28" t="s">
        <v>10</v>
      </c>
    </row>
    <row r="3" spans="1:17" s="66" customFormat="1" ht="12" customHeight="1" x14ac:dyDescent="0.2">
      <c r="A3" s="28" t="s">
        <v>7</v>
      </c>
    </row>
    <row r="4" spans="1:17" ht="15" customHeight="1" x14ac:dyDescent="0.2">
      <c r="A4" s="67" t="s">
        <v>219</v>
      </c>
      <c r="B4" s="67"/>
      <c r="C4" s="67"/>
      <c r="D4" s="67"/>
      <c r="E4" s="67"/>
      <c r="F4" s="67"/>
      <c r="G4" s="67"/>
      <c r="H4" s="67"/>
      <c r="I4" s="67"/>
      <c r="J4" s="72"/>
      <c r="K4" s="72"/>
      <c r="L4" s="67"/>
      <c r="M4" s="67"/>
      <c r="N4" s="72"/>
      <c r="O4" s="72"/>
      <c r="P4" s="72"/>
      <c r="Q4" s="72"/>
    </row>
    <row r="5" spans="1:17" s="131" customFormat="1" ht="15" customHeight="1" x14ac:dyDescent="0.2"/>
    <row r="6" spans="1:17" s="131" customFormat="1" ht="15" customHeight="1" x14ac:dyDescent="0.2">
      <c r="A6" s="249"/>
      <c r="B6" s="249"/>
      <c r="C6" s="249"/>
      <c r="D6" s="249"/>
      <c r="E6" s="249"/>
      <c r="F6" s="249"/>
      <c r="G6" s="249"/>
      <c r="H6" s="249"/>
      <c r="I6" s="249"/>
      <c r="J6" s="249"/>
      <c r="K6" s="249"/>
      <c r="L6" s="249"/>
      <c r="M6" s="249"/>
      <c r="N6" s="249"/>
      <c r="O6" s="249"/>
      <c r="P6" s="249"/>
      <c r="Q6" s="249"/>
    </row>
    <row r="7" spans="1:17" ht="15" customHeight="1" x14ac:dyDescent="0.25">
      <c r="A7" s="69" t="s">
        <v>784</v>
      </c>
      <c r="B7" s="68"/>
      <c r="C7" s="68"/>
      <c r="D7" s="68"/>
      <c r="E7" s="68"/>
      <c r="F7" s="68"/>
      <c r="G7" s="68"/>
      <c r="H7" s="68"/>
      <c r="I7" s="68"/>
      <c r="J7" s="68"/>
      <c r="K7" s="68"/>
      <c r="L7" s="68"/>
      <c r="M7" s="68"/>
      <c r="N7" s="68"/>
      <c r="O7" s="68"/>
      <c r="P7" s="68"/>
      <c r="Q7" s="68"/>
    </row>
    <row r="8" spans="1:17" ht="15" customHeight="1" x14ac:dyDescent="0.2">
      <c r="A8" s="70" t="s">
        <v>229</v>
      </c>
      <c r="B8" s="68"/>
      <c r="C8" s="68"/>
      <c r="D8" s="68"/>
      <c r="E8" s="68"/>
      <c r="F8" s="68"/>
      <c r="G8" s="68"/>
      <c r="H8" s="68"/>
      <c r="I8" s="68"/>
      <c r="J8" s="68"/>
      <c r="K8" s="68"/>
      <c r="L8" s="68"/>
      <c r="M8" s="68"/>
      <c r="N8" s="68"/>
      <c r="O8" s="68"/>
      <c r="P8" s="68"/>
      <c r="Q8" s="68"/>
    </row>
    <row r="9" spans="1:17" ht="15" customHeight="1" x14ac:dyDescent="0.2">
      <c r="A9" s="250"/>
      <c r="B9" s="251" t="s">
        <v>34</v>
      </c>
      <c r="C9" s="251"/>
      <c r="D9" s="385">
        <v>2011</v>
      </c>
      <c r="E9" s="68"/>
      <c r="F9" s="68"/>
      <c r="G9" s="68"/>
      <c r="H9" s="68"/>
      <c r="I9" s="68"/>
      <c r="J9" s="68"/>
      <c r="K9" s="68"/>
      <c r="L9" s="68"/>
      <c r="M9" s="68"/>
      <c r="N9" s="68"/>
      <c r="O9" s="68"/>
      <c r="P9" s="68"/>
      <c r="Q9" s="68"/>
    </row>
    <row r="10" spans="1:17" ht="15" customHeight="1" x14ac:dyDescent="0.2">
      <c r="A10" s="250"/>
      <c r="B10" s="68"/>
      <c r="C10" s="68"/>
      <c r="D10" s="68"/>
      <c r="E10" s="68"/>
      <c r="F10" s="68"/>
      <c r="G10" s="68"/>
      <c r="H10" s="68"/>
      <c r="I10" s="68"/>
      <c r="J10" s="68"/>
      <c r="K10" s="68"/>
      <c r="L10" s="68"/>
      <c r="M10" s="68"/>
      <c r="N10" s="68"/>
      <c r="O10" s="68"/>
      <c r="P10" s="68"/>
      <c r="Q10" s="68"/>
    </row>
    <row r="11" spans="1:17" ht="15" customHeight="1" x14ac:dyDescent="0.2">
      <c r="A11" s="250"/>
      <c r="B11" s="68"/>
      <c r="C11" s="68"/>
      <c r="D11" s="68"/>
      <c r="E11" s="68"/>
      <c r="F11" s="68"/>
      <c r="G11" s="68"/>
      <c r="H11" s="68"/>
      <c r="I11" s="68"/>
      <c r="J11" s="68"/>
      <c r="K11" s="68"/>
      <c r="L11" s="68"/>
      <c r="M11" s="68"/>
      <c r="N11" s="68"/>
      <c r="O11" s="68"/>
      <c r="P11" s="68"/>
      <c r="Q11" s="68"/>
    </row>
    <row r="12" spans="1:17" ht="38.25" customHeight="1" x14ac:dyDescent="0.2">
      <c r="A12" s="1747"/>
      <c r="B12" s="1749" t="s">
        <v>230</v>
      </c>
      <c r="C12" s="1750"/>
      <c r="D12" s="1741" t="s">
        <v>802</v>
      </c>
      <c r="E12" s="1742"/>
      <c r="F12" s="1742"/>
      <c r="G12" s="1743"/>
      <c r="H12" s="1741" t="s">
        <v>803</v>
      </c>
      <c r="I12" s="1742"/>
      <c r="J12" s="1742"/>
      <c r="K12" s="1743"/>
      <c r="L12" s="1744" t="s">
        <v>804</v>
      </c>
      <c r="M12" s="1745"/>
      <c r="N12" s="1745"/>
      <c r="O12" s="1746"/>
      <c r="P12" s="68"/>
      <c r="Q12" s="68"/>
    </row>
    <row r="13" spans="1:17" ht="27" customHeight="1" x14ac:dyDescent="0.2">
      <c r="A13" s="1748"/>
      <c r="B13" s="1751" t="s">
        <v>649</v>
      </c>
      <c r="C13" s="1752"/>
      <c r="D13" s="1734" t="s">
        <v>231</v>
      </c>
      <c r="E13" s="1735"/>
      <c r="F13" s="1735" t="s">
        <v>232</v>
      </c>
      <c r="G13" s="1736"/>
      <c r="H13" s="1734" t="s">
        <v>231</v>
      </c>
      <c r="I13" s="1735"/>
      <c r="J13" s="1735" t="s">
        <v>232</v>
      </c>
      <c r="K13" s="1736"/>
      <c r="L13" s="1737" t="s">
        <v>231</v>
      </c>
      <c r="M13" s="1738"/>
      <c r="N13" s="1739" t="s">
        <v>232</v>
      </c>
      <c r="O13" s="1740"/>
      <c r="P13" s="68"/>
      <c r="Q13" s="68"/>
    </row>
    <row r="14" spans="1:17" s="39" customFormat="1" ht="18" customHeight="1" x14ac:dyDescent="0.2">
      <c r="A14" s="956" t="s">
        <v>749</v>
      </c>
      <c r="B14" s="957">
        <f>SUM(B15:B20)</f>
        <v>621</v>
      </c>
      <c r="C14" s="1097"/>
      <c r="D14" s="1644">
        <v>38.786999999999999</v>
      </c>
      <c r="E14" s="1110"/>
      <c r="F14" s="1117">
        <v>37</v>
      </c>
      <c r="G14" s="1102"/>
      <c r="H14" s="1644">
        <v>61.494999999999997</v>
      </c>
      <c r="I14" s="1102"/>
      <c r="J14" s="1110">
        <v>60</v>
      </c>
      <c r="K14" s="1102"/>
      <c r="L14" s="962"/>
      <c r="M14" s="1103"/>
      <c r="N14" s="1124"/>
      <c r="O14" s="1131"/>
      <c r="P14" s="958"/>
      <c r="Q14" s="958"/>
    </row>
    <row r="15" spans="1:17" ht="15" customHeight="1" x14ac:dyDescent="0.2">
      <c r="A15" s="257" t="s">
        <v>233</v>
      </c>
      <c r="B15" s="495">
        <v>145</v>
      </c>
      <c r="C15" s="1098"/>
      <c r="D15" s="1643">
        <v>34.685374000000003</v>
      </c>
      <c r="E15" s="1111"/>
      <c r="F15" s="1118">
        <v>33</v>
      </c>
      <c r="G15" s="1098"/>
      <c r="H15" s="1643">
        <v>60.727173000000001</v>
      </c>
      <c r="I15" s="1098"/>
      <c r="J15" s="1111">
        <v>60</v>
      </c>
      <c r="K15" s="1098"/>
      <c r="L15" s="963"/>
      <c r="M15" s="1104"/>
      <c r="N15" s="1125"/>
      <c r="O15" s="1132"/>
      <c r="P15" s="68"/>
      <c r="Q15" s="68"/>
    </row>
    <row r="16" spans="1:17" ht="15" customHeight="1" x14ac:dyDescent="0.2">
      <c r="A16" s="257" t="s">
        <v>234</v>
      </c>
      <c r="B16" s="496">
        <v>84</v>
      </c>
      <c r="C16" s="527"/>
      <c r="D16" s="1608">
        <v>37.003345000000003</v>
      </c>
      <c r="E16" s="1112"/>
      <c r="F16" s="1119">
        <v>36</v>
      </c>
      <c r="G16" s="527"/>
      <c r="H16" s="1608">
        <v>59.614382999999997</v>
      </c>
      <c r="I16" s="527"/>
      <c r="J16" s="1112">
        <v>60</v>
      </c>
      <c r="K16" s="527"/>
      <c r="L16" s="964"/>
      <c r="M16" s="1105"/>
      <c r="N16" s="1126"/>
      <c r="O16" s="1133"/>
      <c r="P16" s="68"/>
      <c r="Q16" s="68"/>
    </row>
    <row r="17" spans="1:17" ht="15" customHeight="1" x14ac:dyDescent="0.2">
      <c r="A17" s="257" t="s">
        <v>235</v>
      </c>
      <c r="B17" s="496">
        <v>41</v>
      </c>
      <c r="C17" s="527"/>
      <c r="D17" s="1608">
        <v>36.416338000000003</v>
      </c>
      <c r="E17" s="1112"/>
      <c r="F17" s="1119">
        <v>34</v>
      </c>
      <c r="G17" s="527"/>
      <c r="H17" s="1608">
        <v>53.579467000000001</v>
      </c>
      <c r="I17" s="527"/>
      <c r="J17" s="1112">
        <v>48</v>
      </c>
      <c r="K17" s="527"/>
      <c r="L17" s="964"/>
      <c r="M17" s="1105"/>
      <c r="N17" s="1126"/>
      <c r="O17" s="1133"/>
      <c r="P17" s="68"/>
      <c r="Q17" s="68"/>
    </row>
    <row r="18" spans="1:17" ht="15" customHeight="1" x14ac:dyDescent="0.2">
      <c r="A18" s="257" t="s">
        <v>236</v>
      </c>
      <c r="B18" s="496">
        <v>73</v>
      </c>
      <c r="C18" s="527"/>
      <c r="D18" s="1608">
        <v>38.667029999999997</v>
      </c>
      <c r="E18" s="1112"/>
      <c r="F18" s="1119">
        <v>38</v>
      </c>
      <c r="G18" s="527"/>
      <c r="H18" s="1608">
        <v>60.285986999999999</v>
      </c>
      <c r="I18" s="527"/>
      <c r="J18" s="1112">
        <v>60</v>
      </c>
      <c r="K18" s="527"/>
      <c r="L18" s="964"/>
      <c r="M18" s="1105"/>
      <c r="N18" s="1126"/>
      <c r="O18" s="1133"/>
      <c r="P18" s="68"/>
      <c r="Q18" s="68"/>
    </row>
    <row r="19" spans="1:17" ht="15" customHeight="1" x14ac:dyDescent="0.2">
      <c r="A19" s="257" t="s">
        <v>237</v>
      </c>
      <c r="B19" s="496">
        <v>214</v>
      </c>
      <c r="C19" s="527"/>
      <c r="D19" s="1608">
        <v>42.607408999999997</v>
      </c>
      <c r="E19" s="1112"/>
      <c r="F19" s="1119">
        <v>39</v>
      </c>
      <c r="G19" s="527"/>
      <c r="H19" s="1608">
        <v>62.163068000000003</v>
      </c>
      <c r="I19" s="527"/>
      <c r="J19" s="1112">
        <v>60</v>
      </c>
      <c r="K19" s="527"/>
      <c r="L19" s="964"/>
      <c r="M19" s="1105"/>
      <c r="N19" s="1126"/>
      <c r="O19" s="1133"/>
      <c r="P19" s="68"/>
      <c r="Q19" s="68"/>
    </row>
    <row r="20" spans="1:17" ht="15" customHeight="1" x14ac:dyDescent="0.2">
      <c r="A20" s="257" t="s">
        <v>238</v>
      </c>
      <c r="B20" s="496">
        <v>64</v>
      </c>
      <c r="C20" s="527"/>
      <c r="D20" s="1608">
        <v>39.317171999999999</v>
      </c>
      <c r="E20" s="1112"/>
      <c r="F20" s="1119">
        <v>38</v>
      </c>
      <c r="G20" s="527"/>
      <c r="H20" s="1608">
        <v>69.821911</v>
      </c>
      <c r="I20" s="527"/>
      <c r="J20" s="1112">
        <v>60</v>
      </c>
      <c r="K20" s="527"/>
      <c r="L20" s="964"/>
      <c r="M20" s="1105"/>
      <c r="N20" s="1126"/>
      <c r="O20" s="1133"/>
      <c r="P20" s="68"/>
      <c r="Q20" s="68"/>
    </row>
    <row r="21" spans="1:17" ht="15" customHeight="1" x14ac:dyDescent="0.2">
      <c r="A21" s="258" t="s">
        <v>239</v>
      </c>
      <c r="B21" s="497"/>
      <c r="C21" s="1099"/>
      <c r="D21" s="497"/>
      <c r="E21" s="1113"/>
      <c r="F21" s="1120"/>
      <c r="G21" s="1099"/>
      <c r="H21" s="497"/>
      <c r="I21" s="1099"/>
      <c r="J21" s="1113"/>
      <c r="K21" s="1099"/>
      <c r="L21" s="965"/>
      <c r="M21" s="1106"/>
      <c r="N21" s="1127"/>
      <c r="O21" s="1134"/>
      <c r="P21" s="68"/>
      <c r="Q21" s="68"/>
    </row>
    <row r="22" spans="1:17" ht="32.25" customHeight="1" x14ac:dyDescent="0.2">
      <c r="A22" s="259" t="s">
        <v>750</v>
      </c>
      <c r="B22" s="495">
        <f>SUM(B23:B28)</f>
        <v>351</v>
      </c>
      <c r="C22" s="1098"/>
      <c r="D22" s="1643">
        <v>38.898530000000001</v>
      </c>
      <c r="E22" s="1111"/>
      <c r="F22" s="1118">
        <v>37</v>
      </c>
      <c r="G22" s="1098"/>
      <c r="H22" s="1643">
        <v>60.434310000000004</v>
      </c>
      <c r="I22" s="1098"/>
      <c r="J22" s="1111">
        <v>60</v>
      </c>
      <c r="K22" s="1098"/>
      <c r="L22" s="963"/>
      <c r="M22" s="1104"/>
      <c r="N22" s="1125"/>
      <c r="O22" s="1132"/>
      <c r="P22" s="68"/>
      <c r="Q22" s="68"/>
    </row>
    <row r="23" spans="1:17" ht="15" customHeight="1" x14ac:dyDescent="0.2">
      <c r="A23" s="260" t="s">
        <v>233</v>
      </c>
      <c r="B23" s="498">
        <v>84</v>
      </c>
      <c r="C23" s="1100"/>
      <c r="D23" s="1608">
        <v>34.769513000000003</v>
      </c>
      <c r="E23" s="1114"/>
      <c r="F23" s="1121">
        <v>34</v>
      </c>
      <c r="G23" s="1100"/>
      <c r="H23" s="1608">
        <v>62.819851</v>
      </c>
      <c r="I23" s="1100"/>
      <c r="J23" s="1111">
        <v>60</v>
      </c>
      <c r="K23" s="1100"/>
      <c r="L23" s="966"/>
      <c r="M23" s="1107"/>
      <c r="N23" s="1128"/>
      <c r="O23" s="1135"/>
      <c r="P23" s="68"/>
      <c r="Q23" s="68"/>
    </row>
    <row r="24" spans="1:17" ht="15" customHeight="1" x14ac:dyDescent="0.2">
      <c r="A24" s="260" t="s">
        <v>234</v>
      </c>
      <c r="B24" s="498">
        <v>57</v>
      </c>
      <c r="C24" s="1100"/>
      <c r="D24" s="1608">
        <v>37.028249000000002</v>
      </c>
      <c r="E24" s="1114"/>
      <c r="F24" s="1121">
        <v>36</v>
      </c>
      <c r="G24" s="1100"/>
      <c r="H24" s="1608">
        <v>61.525424000000001</v>
      </c>
      <c r="I24" s="1100"/>
      <c r="J24" s="1112">
        <v>60</v>
      </c>
      <c r="K24" s="1100"/>
      <c r="L24" s="966"/>
      <c r="M24" s="1107"/>
      <c r="N24" s="1128"/>
      <c r="O24" s="1135"/>
      <c r="P24" s="68"/>
      <c r="Q24" s="68"/>
    </row>
    <row r="25" spans="1:17" ht="15" customHeight="1" x14ac:dyDescent="0.2">
      <c r="A25" s="260" t="s">
        <v>235</v>
      </c>
      <c r="B25" s="498">
        <v>21</v>
      </c>
      <c r="C25" s="1100"/>
      <c r="D25" s="1608">
        <v>35.901828999999999</v>
      </c>
      <c r="E25" s="1114"/>
      <c r="F25" s="1121">
        <v>34</v>
      </c>
      <c r="G25" s="1100"/>
      <c r="H25" s="1608">
        <v>56.662174999999998</v>
      </c>
      <c r="I25" s="1100"/>
      <c r="J25" s="1112">
        <v>48</v>
      </c>
      <c r="K25" s="1100"/>
      <c r="L25" s="966"/>
      <c r="M25" s="1107"/>
      <c r="N25" s="1128"/>
      <c r="O25" s="1135"/>
      <c r="P25" s="68"/>
      <c r="Q25" s="68"/>
    </row>
    <row r="26" spans="1:17" ht="15" customHeight="1" x14ac:dyDescent="0.2">
      <c r="A26" s="260" t="s">
        <v>236</v>
      </c>
      <c r="B26" s="498">
        <v>35</v>
      </c>
      <c r="C26" s="1100"/>
      <c r="D26" s="1608">
        <v>37.414884000000001</v>
      </c>
      <c r="E26" s="1114"/>
      <c r="F26" s="1121">
        <v>36</v>
      </c>
      <c r="G26" s="1100"/>
      <c r="H26" s="1608">
        <v>56.092387000000002</v>
      </c>
      <c r="I26" s="1100"/>
      <c r="J26" s="1112">
        <v>48</v>
      </c>
      <c r="K26" s="1100"/>
      <c r="L26" s="966"/>
      <c r="M26" s="1107"/>
      <c r="N26" s="1128"/>
      <c r="O26" s="1135"/>
      <c r="P26" s="68"/>
      <c r="Q26" s="68"/>
    </row>
    <row r="27" spans="1:17" ht="15" customHeight="1" x14ac:dyDescent="0.2">
      <c r="A27" s="260" t="s">
        <v>237</v>
      </c>
      <c r="B27" s="498">
        <v>117</v>
      </c>
      <c r="C27" s="1100"/>
      <c r="D27" s="1608">
        <v>43.671151999999999</v>
      </c>
      <c r="E27" s="1114"/>
      <c r="F27" s="1121">
        <v>39</v>
      </c>
      <c r="G27" s="1100"/>
      <c r="H27" s="1608">
        <v>56.964004000000003</v>
      </c>
      <c r="I27" s="1100"/>
      <c r="J27" s="1112">
        <v>60</v>
      </c>
      <c r="K27" s="1100"/>
      <c r="L27" s="966"/>
      <c r="M27" s="1107"/>
      <c r="N27" s="1128"/>
      <c r="O27" s="1135"/>
      <c r="P27" s="68"/>
      <c r="Q27" s="68"/>
    </row>
    <row r="28" spans="1:17" ht="15" customHeight="1" x14ac:dyDescent="0.2">
      <c r="A28" s="260" t="s">
        <v>238</v>
      </c>
      <c r="B28" s="498">
        <v>37</v>
      </c>
      <c r="C28" s="1100"/>
      <c r="D28" s="1608">
        <v>39.224490000000003</v>
      </c>
      <c r="E28" s="1114"/>
      <c r="F28" s="1121">
        <v>38</v>
      </c>
      <c r="G28" s="1100"/>
      <c r="H28" s="1608">
        <v>70.56653</v>
      </c>
      <c r="I28" s="1100"/>
      <c r="J28" s="1112">
        <v>60</v>
      </c>
      <c r="K28" s="1100"/>
      <c r="L28" s="966"/>
      <c r="M28" s="1107"/>
      <c r="N28" s="1128"/>
      <c r="O28" s="1135"/>
      <c r="P28" s="68"/>
      <c r="Q28" s="68"/>
    </row>
    <row r="29" spans="1:17" ht="15" customHeight="1" x14ac:dyDescent="0.2">
      <c r="A29" s="261" t="s">
        <v>239</v>
      </c>
      <c r="B29" s="499"/>
      <c r="C29" s="1101"/>
      <c r="D29" s="499"/>
      <c r="E29" s="1115"/>
      <c r="F29" s="1122"/>
      <c r="G29" s="1101"/>
      <c r="H29" s="499"/>
      <c r="I29" s="1101"/>
      <c r="J29" s="1115"/>
      <c r="K29" s="1101"/>
      <c r="L29" s="967"/>
      <c r="M29" s="1108"/>
      <c r="N29" s="1129"/>
      <c r="O29" s="1136"/>
      <c r="P29" s="68"/>
      <c r="Q29" s="68"/>
    </row>
    <row r="30" spans="1:17" ht="32.25" customHeight="1" x14ac:dyDescent="0.2">
      <c r="A30" s="259" t="s">
        <v>751</v>
      </c>
      <c r="B30" s="495">
        <f>SUM(B31:B36)</f>
        <v>270</v>
      </c>
      <c r="C30" s="1098"/>
      <c r="D30" s="1643">
        <v>38.642760000000003</v>
      </c>
      <c r="E30" s="1111"/>
      <c r="F30" s="1118">
        <v>37</v>
      </c>
      <c r="G30" s="1098"/>
      <c r="H30" s="1643">
        <v>62.869419999999998</v>
      </c>
      <c r="I30" s="1098"/>
      <c r="J30" s="1111">
        <v>60</v>
      </c>
      <c r="K30" s="1098"/>
      <c r="L30" s="963"/>
      <c r="M30" s="1104"/>
      <c r="N30" s="1125"/>
      <c r="O30" s="1132"/>
      <c r="P30" s="68"/>
      <c r="Q30" s="68"/>
    </row>
    <row r="31" spans="1:17" ht="15" customHeight="1" x14ac:dyDescent="0.2">
      <c r="A31" s="260" t="s">
        <v>233</v>
      </c>
      <c r="B31" s="498">
        <v>61</v>
      </c>
      <c r="C31" s="1100"/>
      <c r="D31" s="1608">
        <v>34.568514999999998</v>
      </c>
      <c r="E31" s="1114"/>
      <c r="F31" s="1121">
        <v>31</v>
      </c>
      <c r="G31" s="1100"/>
      <c r="H31" s="1608">
        <v>57.820694000000003</v>
      </c>
      <c r="I31" s="1100"/>
      <c r="J31" s="1111">
        <v>60</v>
      </c>
      <c r="K31" s="1100"/>
      <c r="L31" s="966"/>
      <c r="M31" s="1107"/>
      <c r="N31" s="1128"/>
      <c r="O31" s="1135"/>
      <c r="P31" s="68"/>
      <c r="Q31" s="68"/>
    </row>
    <row r="32" spans="1:17" ht="15" customHeight="1" x14ac:dyDescent="0.2">
      <c r="A32" s="260" t="s">
        <v>234</v>
      </c>
      <c r="B32" s="498">
        <v>27</v>
      </c>
      <c r="C32" s="1100"/>
      <c r="D32" s="1608">
        <v>36.951237999999996</v>
      </c>
      <c r="E32" s="1114"/>
      <c r="F32" s="1121">
        <v>36</v>
      </c>
      <c r="G32" s="1100"/>
      <c r="H32" s="1608">
        <v>55.615811000000001</v>
      </c>
      <c r="I32" s="1100"/>
      <c r="J32" s="1112">
        <v>60</v>
      </c>
      <c r="K32" s="1100"/>
      <c r="L32" s="966"/>
      <c r="M32" s="1107"/>
      <c r="N32" s="1128"/>
      <c r="O32" s="1135"/>
      <c r="P32" s="68"/>
      <c r="Q32" s="68"/>
    </row>
    <row r="33" spans="1:17" ht="15" customHeight="1" x14ac:dyDescent="0.2">
      <c r="A33" s="260" t="s">
        <v>235</v>
      </c>
      <c r="B33" s="498">
        <v>20</v>
      </c>
      <c r="C33" s="1100"/>
      <c r="D33" s="1608">
        <v>36.957953000000003</v>
      </c>
      <c r="E33" s="1114"/>
      <c r="F33" s="1121">
        <v>34</v>
      </c>
      <c r="G33" s="1100"/>
      <c r="H33" s="1608">
        <v>50.334345999999996</v>
      </c>
      <c r="I33" s="1100"/>
      <c r="J33" s="1112">
        <v>48</v>
      </c>
      <c r="K33" s="1100"/>
      <c r="L33" s="966"/>
      <c r="M33" s="1107"/>
      <c r="N33" s="1128"/>
      <c r="O33" s="1135"/>
      <c r="P33" s="68"/>
      <c r="Q33" s="68"/>
    </row>
    <row r="34" spans="1:17" ht="15" customHeight="1" x14ac:dyDescent="0.2">
      <c r="A34" s="260" t="s">
        <v>236</v>
      </c>
      <c r="B34" s="498">
        <v>38</v>
      </c>
      <c r="C34" s="1100"/>
      <c r="D34" s="1608">
        <v>39.811782999999998</v>
      </c>
      <c r="E34" s="1114"/>
      <c r="F34" s="1121">
        <v>40</v>
      </c>
      <c r="G34" s="1100"/>
      <c r="H34" s="1608">
        <v>64.119917000000001</v>
      </c>
      <c r="I34" s="1100"/>
      <c r="J34" s="1112">
        <v>60</v>
      </c>
      <c r="K34" s="1100"/>
      <c r="L34" s="966"/>
      <c r="M34" s="1107"/>
      <c r="N34" s="1128"/>
      <c r="O34" s="1135"/>
      <c r="P34" s="68"/>
      <c r="Q34" s="68"/>
    </row>
    <row r="35" spans="1:17" ht="15" customHeight="1" x14ac:dyDescent="0.2">
      <c r="A35" s="260" t="s">
        <v>237</v>
      </c>
      <c r="B35" s="498">
        <v>97</v>
      </c>
      <c r="C35" s="1100"/>
      <c r="D35" s="1608">
        <v>41.325865</v>
      </c>
      <c r="E35" s="1114"/>
      <c r="F35" s="1121">
        <v>39</v>
      </c>
      <c r="G35" s="1100"/>
      <c r="H35" s="1608">
        <v>68.426638999999994</v>
      </c>
      <c r="I35" s="1100"/>
      <c r="J35" s="1112">
        <v>60</v>
      </c>
      <c r="K35" s="1100"/>
      <c r="L35" s="966"/>
      <c r="M35" s="1107"/>
      <c r="N35" s="1128"/>
      <c r="O35" s="1135"/>
      <c r="P35" s="68"/>
      <c r="Q35" s="68"/>
    </row>
    <row r="36" spans="1:17" ht="15" customHeight="1" x14ac:dyDescent="0.2">
      <c r="A36" s="260" t="s">
        <v>238</v>
      </c>
      <c r="B36" s="498">
        <v>27</v>
      </c>
      <c r="C36" s="1100"/>
      <c r="D36" s="1608">
        <v>39.440579999999997</v>
      </c>
      <c r="E36" s="1114"/>
      <c r="F36" s="1121">
        <v>38</v>
      </c>
      <c r="G36" s="1100"/>
      <c r="H36" s="1608">
        <v>68.830434999999994</v>
      </c>
      <c r="I36" s="1100"/>
      <c r="J36" s="1112">
        <v>60</v>
      </c>
      <c r="K36" s="1100"/>
      <c r="L36" s="966"/>
      <c r="M36" s="1107"/>
      <c r="N36" s="1128"/>
      <c r="O36" s="1135"/>
      <c r="P36" s="68"/>
      <c r="Q36" s="68"/>
    </row>
    <row r="37" spans="1:17" ht="15" customHeight="1" x14ac:dyDescent="0.2">
      <c r="A37" s="261" t="s">
        <v>239</v>
      </c>
      <c r="B37" s="499"/>
      <c r="C37" s="1101"/>
      <c r="D37" s="499"/>
      <c r="E37" s="1115"/>
      <c r="F37" s="1122"/>
      <c r="G37" s="1101"/>
      <c r="H37" s="499"/>
      <c r="I37" s="1101"/>
      <c r="J37" s="1115"/>
      <c r="K37" s="1101"/>
      <c r="L37" s="967"/>
      <c r="M37" s="1108"/>
      <c r="N37" s="1129"/>
      <c r="O37" s="1136"/>
      <c r="P37" s="68"/>
      <c r="Q37" s="68"/>
    </row>
    <row r="38" spans="1:17" ht="25.5" x14ac:dyDescent="0.2">
      <c r="A38" s="959" t="s">
        <v>752</v>
      </c>
      <c r="B38" s="500"/>
      <c r="C38" s="526"/>
      <c r="D38" s="500"/>
      <c r="E38" s="1116"/>
      <c r="F38" s="1123"/>
      <c r="G38" s="526"/>
      <c r="H38" s="500"/>
      <c r="I38" s="526"/>
      <c r="J38" s="1116"/>
      <c r="K38" s="526"/>
      <c r="L38" s="968"/>
      <c r="M38" s="1109"/>
      <c r="N38" s="1130"/>
      <c r="O38" s="1137"/>
      <c r="P38" s="68"/>
      <c r="Q38" s="68"/>
    </row>
    <row r="39" spans="1:17" ht="15" customHeight="1" x14ac:dyDescent="0.2">
      <c r="A39" s="262" t="s">
        <v>233</v>
      </c>
      <c r="B39" s="495"/>
      <c r="C39" s="1098"/>
      <c r="D39" s="495"/>
      <c r="E39" s="1111"/>
      <c r="F39" s="1118"/>
      <c r="G39" s="1098"/>
      <c r="H39" s="495"/>
      <c r="I39" s="1098"/>
      <c r="J39" s="1111"/>
      <c r="K39" s="1098"/>
      <c r="L39" s="963"/>
      <c r="M39" s="1104"/>
      <c r="N39" s="1125"/>
      <c r="O39" s="1132"/>
      <c r="P39" s="68"/>
      <c r="Q39" s="68"/>
    </row>
    <row r="40" spans="1:17" ht="15" customHeight="1" x14ac:dyDescent="0.2">
      <c r="A40" s="262" t="s">
        <v>234</v>
      </c>
      <c r="B40" s="496"/>
      <c r="C40" s="527"/>
      <c r="D40" s="496"/>
      <c r="E40" s="1112"/>
      <c r="F40" s="1119"/>
      <c r="G40" s="527"/>
      <c r="H40" s="496"/>
      <c r="I40" s="527"/>
      <c r="J40" s="1112"/>
      <c r="K40" s="527"/>
      <c r="L40" s="964"/>
      <c r="M40" s="1105"/>
      <c r="N40" s="1126"/>
      <c r="O40" s="1133"/>
      <c r="P40" s="68"/>
      <c r="Q40" s="68"/>
    </row>
    <row r="41" spans="1:17" ht="15" customHeight="1" x14ac:dyDescent="0.2">
      <c r="A41" s="262" t="s">
        <v>235</v>
      </c>
      <c r="B41" s="496"/>
      <c r="C41" s="527"/>
      <c r="D41" s="496"/>
      <c r="E41" s="1112"/>
      <c r="F41" s="1119"/>
      <c r="G41" s="527"/>
      <c r="H41" s="496"/>
      <c r="I41" s="527"/>
      <c r="J41" s="1112"/>
      <c r="K41" s="527"/>
      <c r="L41" s="964"/>
      <c r="M41" s="1105"/>
      <c r="N41" s="1126"/>
      <c r="O41" s="1133"/>
      <c r="P41" s="68"/>
      <c r="Q41" s="68"/>
    </row>
    <row r="42" spans="1:17" ht="15" customHeight="1" x14ac:dyDescent="0.2">
      <c r="A42" s="262" t="s">
        <v>236</v>
      </c>
      <c r="B42" s="496"/>
      <c r="C42" s="527"/>
      <c r="D42" s="496"/>
      <c r="E42" s="1112"/>
      <c r="F42" s="1119"/>
      <c r="G42" s="527"/>
      <c r="H42" s="496"/>
      <c r="I42" s="527"/>
      <c r="J42" s="1112"/>
      <c r="K42" s="527"/>
      <c r="L42" s="964"/>
      <c r="M42" s="1105"/>
      <c r="N42" s="1126"/>
      <c r="O42" s="1133"/>
      <c r="P42" s="68"/>
      <c r="Q42" s="68"/>
    </row>
    <row r="43" spans="1:17" ht="15" customHeight="1" x14ac:dyDescent="0.2">
      <c r="A43" s="262" t="s">
        <v>237</v>
      </c>
      <c r="B43" s="496"/>
      <c r="C43" s="527"/>
      <c r="D43" s="496"/>
      <c r="E43" s="1112"/>
      <c r="F43" s="1119"/>
      <c r="G43" s="527"/>
      <c r="H43" s="496"/>
      <c r="I43" s="527"/>
      <c r="J43" s="1112"/>
      <c r="K43" s="527"/>
      <c r="L43" s="964"/>
      <c r="M43" s="1105"/>
      <c r="N43" s="1126"/>
      <c r="O43" s="1133"/>
      <c r="P43" s="68"/>
      <c r="Q43" s="68"/>
    </row>
    <row r="44" spans="1:17" ht="15" customHeight="1" x14ac:dyDescent="0.2">
      <c r="A44" s="262" t="s">
        <v>238</v>
      </c>
      <c r="B44" s="496"/>
      <c r="C44" s="527"/>
      <c r="D44" s="496"/>
      <c r="E44" s="1112"/>
      <c r="F44" s="1119"/>
      <c r="G44" s="527"/>
      <c r="H44" s="496"/>
      <c r="I44" s="527"/>
      <c r="J44" s="1112"/>
      <c r="K44" s="527"/>
      <c r="L44" s="964"/>
      <c r="M44" s="1105"/>
      <c r="N44" s="1126"/>
      <c r="O44" s="1133"/>
      <c r="P44" s="68"/>
      <c r="Q44" s="68"/>
    </row>
    <row r="45" spans="1:17" ht="15" customHeight="1" x14ac:dyDescent="0.2">
      <c r="A45" s="263" t="s">
        <v>239</v>
      </c>
      <c r="B45" s="497"/>
      <c r="C45" s="1099"/>
      <c r="D45" s="497"/>
      <c r="E45" s="1113"/>
      <c r="F45" s="1120"/>
      <c r="G45" s="1099"/>
      <c r="H45" s="497"/>
      <c r="I45" s="1099"/>
      <c r="J45" s="1113"/>
      <c r="K45" s="1099"/>
      <c r="L45" s="965"/>
      <c r="M45" s="1106"/>
      <c r="N45" s="1127"/>
      <c r="O45" s="1134"/>
      <c r="P45" s="68"/>
      <c r="Q45" s="68"/>
    </row>
    <row r="46" spans="1:17" ht="15" customHeight="1" x14ac:dyDescent="0.2">
      <c r="A46" s="562" t="s">
        <v>650</v>
      </c>
      <c r="B46" s="68"/>
      <c r="C46" s="68"/>
      <c r="D46" s="68"/>
      <c r="E46" s="68"/>
      <c r="F46" s="68"/>
      <c r="G46" s="68"/>
      <c r="H46" s="68"/>
      <c r="I46" s="68"/>
      <c r="J46" s="68"/>
      <c r="K46" s="68"/>
      <c r="L46" s="68"/>
      <c r="M46" s="68"/>
      <c r="N46" s="68"/>
      <c r="O46" s="68"/>
      <c r="P46" s="68"/>
      <c r="Q46" s="68"/>
    </row>
    <row r="47" spans="1:17" ht="15" customHeight="1" x14ac:dyDescent="0.2">
      <c r="A47" s="562"/>
      <c r="B47" s="68"/>
      <c r="C47" s="68"/>
      <c r="D47" s="68"/>
      <c r="E47" s="68"/>
      <c r="F47" s="68"/>
      <c r="G47" s="68"/>
      <c r="H47" s="68"/>
      <c r="I47" s="68"/>
      <c r="J47" s="68"/>
      <c r="K47" s="68"/>
      <c r="L47" s="68"/>
      <c r="M47" s="68"/>
      <c r="N47" s="68"/>
      <c r="O47" s="68"/>
      <c r="P47" s="68"/>
      <c r="Q47" s="68"/>
    </row>
    <row r="48" spans="1:17" ht="15" customHeight="1" x14ac:dyDescent="0.2">
      <c r="A48" s="68"/>
      <c r="B48" s="68"/>
      <c r="C48" s="68"/>
      <c r="D48" s="68"/>
      <c r="E48" s="68"/>
      <c r="F48" s="68"/>
      <c r="G48" s="68"/>
      <c r="H48" s="68"/>
      <c r="I48" s="68"/>
      <c r="J48" s="68"/>
      <c r="K48" s="68"/>
      <c r="L48" s="68"/>
      <c r="M48" s="68"/>
      <c r="N48" s="68"/>
      <c r="O48" s="68"/>
      <c r="P48" s="68"/>
      <c r="Q48" s="68"/>
    </row>
    <row r="49" spans="1:33" ht="15" customHeight="1" x14ac:dyDescent="0.2">
      <c r="A49" s="71" t="s">
        <v>32</v>
      </c>
      <c r="B49" s="1584" t="s">
        <v>1051</v>
      </c>
      <c r="C49" s="56"/>
      <c r="D49" s="57"/>
      <c r="E49" s="57"/>
      <c r="F49" s="57"/>
      <c r="G49" s="57"/>
      <c r="H49" s="57"/>
      <c r="I49" s="57"/>
      <c r="J49" s="57"/>
      <c r="K49" s="57"/>
      <c r="L49" s="57"/>
      <c r="M49" s="57"/>
      <c r="N49" s="57"/>
      <c r="O49" s="57"/>
      <c r="P49" s="68"/>
      <c r="Q49" s="68"/>
    </row>
    <row r="50" spans="1:33" ht="15" customHeight="1" x14ac:dyDescent="0.2">
      <c r="A50" s="68"/>
      <c r="B50" s="58"/>
      <c r="C50" s="58"/>
      <c r="D50" s="59"/>
      <c r="E50" s="59"/>
      <c r="F50" s="59"/>
      <c r="G50" s="59"/>
      <c r="H50" s="59"/>
      <c r="I50" s="59"/>
      <c r="J50" s="59"/>
      <c r="K50" s="59"/>
      <c r="L50" s="59"/>
      <c r="M50" s="59"/>
      <c r="N50" s="59"/>
      <c r="O50" s="59"/>
      <c r="P50" s="68"/>
      <c r="Q50" s="68"/>
    </row>
    <row r="51" spans="1:33" ht="15" customHeight="1" x14ac:dyDescent="0.2">
      <c r="A51" s="68"/>
      <c r="B51" s="58"/>
      <c r="C51" s="58"/>
      <c r="D51" s="59"/>
      <c r="E51" s="59"/>
      <c r="F51" s="59"/>
      <c r="G51" s="59"/>
      <c r="H51" s="59"/>
      <c r="I51" s="59"/>
      <c r="J51" s="59"/>
      <c r="K51" s="59"/>
      <c r="L51" s="59"/>
      <c r="M51" s="59"/>
      <c r="N51" s="59"/>
      <c r="O51" s="59"/>
      <c r="P51" s="68"/>
      <c r="Q51" s="68"/>
    </row>
    <row r="52" spans="1:33" ht="15" customHeight="1" x14ac:dyDescent="0.2">
      <c r="A52" s="68"/>
      <c r="B52" s="58"/>
      <c r="C52" s="58"/>
      <c r="D52" s="59"/>
      <c r="E52" s="59"/>
      <c r="F52" s="59"/>
      <c r="G52" s="59"/>
      <c r="H52" s="59"/>
      <c r="I52" s="59"/>
      <c r="J52" s="59"/>
      <c r="K52" s="59"/>
      <c r="L52" s="59"/>
      <c r="M52" s="59"/>
      <c r="N52" s="59"/>
      <c r="O52" s="59"/>
      <c r="P52" s="68"/>
      <c r="Q52" s="68"/>
    </row>
    <row r="53" spans="1:33" ht="15" customHeight="1" x14ac:dyDescent="0.2">
      <c r="A53" s="68"/>
      <c r="B53" s="68"/>
      <c r="C53" s="68"/>
      <c r="D53" s="68"/>
      <c r="E53" s="68"/>
      <c r="F53" s="68"/>
      <c r="G53" s="68"/>
      <c r="H53" s="68"/>
      <c r="I53" s="68"/>
      <c r="J53" s="68"/>
      <c r="K53" s="68"/>
      <c r="L53" s="68"/>
      <c r="M53" s="68"/>
      <c r="N53" s="68"/>
      <c r="O53" s="68"/>
      <c r="P53" s="68"/>
      <c r="Q53" s="68"/>
    </row>
    <row r="54" spans="1:33" ht="15" customHeight="1" x14ac:dyDescent="0.2">
      <c r="A54" s="71" t="s">
        <v>33</v>
      </c>
      <c r="B54" s="1584" t="s">
        <v>1059</v>
      </c>
      <c r="C54" s="56"/>
      <c r="D54" s="57"/>
      <c r="E54" s="57"/>
      <c r="F54" s="57"/>
      <c r="G54" s="57"/>
      <c r="H54" s="57"/>
      <c r="I54" s="57"/>
      <c r="J54" s="57"/>
      <c r="K54" s="57"/>
      <c r="L54" s="57"/>
      <c r="M54" s="57"/>
      <c r="N54" s="57"/>
      <c r="O54" s="57"/>
      <c r="P54" s="68"/>
      <c r="Q54" s="68"/>
    </row>
    <row r="55" spans="1:33" ht="15" customHeight="1" x14ac:dyDescent="0.2">
      <c r="A55" s="68"/>
      <c r="B55" s="58"/>
      <c r="C55" s="58"/>
      <c r="D55" s="59"/>
      <c r="E55" s="59"/>
      <c r="F55" s="59"/>
      <c r="G55" s="59"/>
      <c r="H55" s="59"/>
      <c r="I55" s="59"/>
      <c r="J55" s="59"/>
      <c r="K55" s="59"/>
      <c r="L55" s="59"/>
      <c r="M55" s="59"/>
      <c r="N55" s="59"/>
      <c r="O55" s="59"/>
      <c r="P55" s="68"/>
      <c r="Q55" s="68"/>
    </row>
    <row r="56" spans="1:33" ht="15" customHeight="1" x14ac:dyDescent="0.2">
      <c r="A56" s="68"/>
      <c r="B56" s="58"/>
      <c r="C56" s="58"/>
      <c r="D56" s="59"/>
      <c r="E56" s="59"/>
      <c r="F56" s="59"/>
      <c r="G56" s="59"/>
      <c r="H56" s="59"/>
      <c r="I56" s="59"/>
      <c r="J56" s="59"/>
      <c r="K56" s="59"/>
      <c r="L56" s="59"/>
      <c r="M56" s="59"/>
      <c r="N56" s="59"/>
      <c r="O56" s="59"/>
      <c r="P56" s="68"/>
      <c r="Q56" s="68"/>
    </row>
    <row r="57" spans="1:33" ht="15" customHeight="1" x14ac:dyDescent="0.2">
      <c r="A57" s="68"/>
      <c r="B57" s="58"/>
      <c r="C57" s="58"/>
      <c r="D57" s="59"/>
      <c r="E57" s="59"/>
      <c r="F57" s="59"/>
      <c r="G57" s="59"/>
      <c r="H57" s="59"/>
      <c r="I57" s="59"/>
      <c r="J57" s="59"/>
      <c r="K57" s="59"/>
      <c r="L57" s="59"/>
      <c r="M57" s="59"/>
      <c r="N57" s="59"/>
      <c r="O57" s="59"/>
      <c r="P57" s="68"/>
      <c r="Q57" s="68"/>
    </row>
    <row r="58" spans="1:33" ht="15" customHeight="1" x14ac:dyDescent="0.2">
      <c r="A58" s="68"/>
      <c r="B58" s="68"/>
      <c r="C58" s="68"/>
      <c r="D58" s="68"/>
      <c r="E58" s="68"/>
      <c r="F58" s="68"/>
      <c r="G58" s="68"/>
      <c r="H58" s="68"/>
      <c r="I58" s="68"/>
      <c r="J58" s="68"/>
      <c r="K58" s="68"/>
      <c r="L58" s="68"/>
      <c r="M58" s="68"/>
      <c r="N58" s="68"/>
      <c r="O58" s="68"/>
      <c r="P58" s="68"/>
      <c r="Q58" s="68"/>
      <c r="R58"/>
    </row>
    <row r="59" spans="1:33" ht="12.75" x14ac:dyDescent="0.2">
      <c r="A59" s="71" t="s">
        <v>645</v>
      </c>
      <c r="B59" s="532"/>
      <c r="C59" s="68"/>
      <c r="D59" s="68"/>
      <c r="E59" s="68"/>
      <c r="F59" s="68"/>
      <c r="G59" s="68"/>
      <c r="H59" s="68"/>
      <c r="I59" s="68"/>
      <c r="J59" s="68"/>
      <c r="K59" s="68"/>
      <c r="L59" s="68"/>
      <c r="M59" s="68"/>
      <c r="N59" s="68"/>
      <c r="O59" s="68"/>
      <c r="P59" s="68"/>
      <c r="Q59" s="68"/>
      <c r="R59"/>
      <c r="S59"/>
      <c r="T59"/>
      <c r="U59"/>
      <c r="V59"/>
      <c r="W59"/>
      <c r="X59"/>
      <c r="Y59"/>
      <c r="Z59"/>
      <c r="AA59"/>
      <c r="AB59"/>
      <c r="AC59"/>
      <c r="AD59"/>
      <c r="AE59"/>
      <c r="AF59"/>
      <c r="AG59"/>
    </row>
    <row r="60" spans="1:33" ht="12.75" x14ac:dyDescent="0.2">
      <c r="A60" s="554" t="s">
        <v>644</v>
      </c>
      <c r="B60" s="533"/>
      <c r="C60" s="68"/>
      <c r="D60" s="68"/>
      <c r="E60" s="68"/>
      <c r="F60" s="68"/>
      <c r="G60" s="68"/>
      <c r="H60" s="68"/>
      <c r="I60" s="68"/>
      <c r="J60" s="68"/>
      <c r="K60" s="68"/>
      <c r="L60" s="68"/>
      <c r="M60" s="68"/>
      <c r="N60" s="68"/>
      <c r="O60" s="68"/>
      <c r="P60" s="68"/>
      <c r="Q60" s="68"/>
      <c r="R60"/>
      <c r="S60"/>
      <c r="T60"/>
      <c r="U60"/>
      <c r="V60"/>
      <c r="W60"/>
      <c r="X60"/>
      <c r="Y60"/>
      <c r="Z60"/>
      <c r="AA60"/>
      <c r="AB60"/>
      <c r="AC60"/>
      <c r="AD60"/>
      <c r="AE60"/>
      <c r="AF60"/>
      <c r="AG60"/>
    </row>
    <row r="61" spans="1:33" ht="12.75" x14ac:dyDescent="0.2">
      <c r="A61" s="68"/>
      <c r="B61" s="533"/>
      <c r="C61" s="68"/>
      <c r="D61" s="68"/>
      <c r="E61" s="68"/>
      <c r="F61" s="68"/>
      <c r="G61" s="68"/>
      <c r="H61" s="68"/>
      <c r="I61" s="68"/>
      <c r="J61" s="68"/>
      <c r="K61" s="68"/>
      <c r="L61" s="68"/>
      <c r="M61" s="68"/>
      <c r="N61" s="68"/>
      <c r="O61" s="68"/>
      <c r="P61" s="68"/>
      <c r="Q61" s="68"/>
      <c r="R61"/>
      <c r="S61"/>
      <c r="T61"/>
      <c r="U61"/>
      <c r="V61"/>
      <c r="W61"/>
      <c r="X61"/>
      <c r="Y61"/>
      <c r="Z61"/>
      <c r="AA61"/>
      <c r="AB61"/>
      <c r="AC61"/>
      <c r="AD61"/>
      <c r="AE61"/>
      <c r="AF61"/>
      <c r="AG61"/>
    </row>
    <row r="62" spans="1:33" ht="12.75" x14ac:dyDescent="0.2">
      <c r="A62" s="68"/>
      <c r="B62" s="533"/>
      <c r="C62" s="68"/>
      <c r="D62" s="68"/>
      <c r="E62" s="68"/>
      <c r="F62" s="68"/>
      <c r="G62" s="68"/>
      <c r="H62" s="68"/>
      <c r="I62" s="68"/>
      <c r="J62" s="68"/>
      <c r="K62" s="68"/>
      <c r="L62" s="68"/>
      <c r="M62" s="68"/>
      <c r="N62" s="68"/>
      <c r="O62" s="68"/>
      <c r="P62" s="68"/>
      <c r="Q62" s="68"/>
      <c r="R62"/>
      <c r="S62"/>
      <c r="T62"/>
      <c r="U62"/>
      <c r="V62"/>
      <c r="W62"/>
      <c r="X62"/>
      <c r="Y62"/>
      <c r="Z62"/>
      <c r="AA62"/>
      <c r="AB62"/>
      <c r="AC62"/>
      <c r="AD62"/>
      <c r="AE62"/>
      <c r="AF62"/>
      <c r="AG62"/>
    </row>
    <row r="63" spans="1:33" ht="12.75" x14ac:dyDescent="0.2">
      <c r="A63" s="68"/>
      <c r="B63" s="68"/>
      <c r="C63" s="68"/>
      <c r="D63" s="68"/>
      <c r="E63" s="68"/>
      <c r="F63" s="68"/>
      <c r="G63" s="68"/>
      <c r="H63" s="68"/>
      <c r="I63" s="68"/>
      <c r="J63" s="68"/>
      <c r="K63" s="68"/>
      <c r="L63" s="68"/>
      <c r="M63" s="68"/>
      <c r="N63" s="68"/>
      <c r="O63" s="68"/>
      <c r="P63" s="68"/>
      <c r="Q63" s="68"/>
      <c r="R63"/>
      <c r="S63"/>
      <c r="T63"/>
      <c r="U63"/>
      <c r="V63"/>
      <c r="W63"/>
      <c r="X63"/>
      <c r="Y63"/>
      <c r="Z63"/>
      <c r="AA63"/>
      <c r="AB63"/>
      <c r="AC63"/>
      <c r="AD63"/>
      <c r="AE63"/>
      <c r="AF63"/>
      <c r="AG63"/>
    </row>
  </sheetData>
  <sheetProtection password="CD9E" sheet="1" objects="1" scenarios="1" selectLockedCells="1"/>
  <mergeCells count="12">
    <mergeCell ref="A12:A13"/>
    <mergeCell ref="B12:C12"/>
    <mergeCell ref="B13:C13"/>
    <mergeCell ref="D13:E13"/>
    <mergeCell ref="F13:G13"/>
    <mergeCell ref="H13:I13"/>
    <mergeCell ref="J13:K13"/>
    <mergeCell ref="L13:M13"/>
    <mergeCell ref="N13:O13"/>
    <mergeCell ref="D12:G12"/>
    <mergeCell ref="H12:K12"/>
    <mergeCell ref="L12:O12"/>
  </mergeCells>
  <dataValidations count="1">
    <dataValidation type="list" allowBlank="1" showInputMessage="1" showErrorMessage="1" sqref="B59:B62">
      <formula1>ModelQuest</formula1>
    </dataValidation>
  </dataValidations>
  <hyperlinks>
    <hyperlink ref="A2" location="ExplNote!A1" display="Go to explanatory note"/>
    <hyperlink ref="A3" location="Cntry!A1" display="Go to country metadata"/>
    <hyperlink ref="A1" location="'List of tables'!A9" display="'List of tables'!A9"/>
  </hyperlinks>
  <pageMargins left="0.51" right="0.47" top="0.98425196850393704" bottom="0.98425196850393704" header="0.51181102362204722" footer="0.51181102362204722"/>
  <pageSetup paperSize="9" scale="73" orientation="portrait" r:id="rId1"/>
  <headerFooter alignWithMargins="0">
    <oddHeader>&amp;LCDH&amp;C &amp;F&amp;R&amp;A</oddHeader>
    <oddFooter>Page &amp;P of &amp;N</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indexed="46"/>
    <pageSetUpPr fitToPage="1"/>
  </sheetPr>
  <dimension ref="A1:Q43"/>
  <sheetViews>
    <sheetView showGridLines="0" topLeftCell="A10" workbookViewId="0">
      <selection activeCell="M16" sqref="M16"/>
    </sheetView>
  </sheetViews>
  <sheetFormatPr baseColWidth="10" defaultColWidth="9.140625" defaultRowHeight="12.75" x14ac:dyDescent="0.2"/>
  <cols>
    <col min="1" max="1" width="57" style="31" customWidth="1"/>
    <col min="2" max="2" width="11.7109375" style="31" customWidth="1"/>
    <col min="3" max="3" width="6.7109375" style="31" customWidth="1"/>
    <col min="4" max="4" width="11.7109375" style="31" customWidth="1"/>
    <col min="5" max="5" width="6.7109375" style="31" customWidth="1"/>
    <col min="6" max="6" width="11.7109375" style="31" customWidth="1"/>
    <col min="7" max="7" width="6.7109375" style="31" customWidth="1"/>
    <col min="8" max="8" width="11.7109375" style="31" customWidth="1"/>
    <col min="9" max="9" width="6.7109375" style="31" customWidth="1"/>
    <col min="10" max="10" width="11.7109375" style="31" customWidth="1"/>
    <col min="11" max="11" width="6.7109375" style="31" customWidth="1"/>
    <col min="12" max="12" width="11.7109375" style="31" customWidth="1"/>
    <col min="13" max="13" width="6.7109375" style="31" customWidth="1"/>
    <col min="14" max="15" width="11.7109375" style="31" customWidth="1"/>
    <col min="16" max="16" width="6.7109375" style="31" customWidth="1"/>
    <col min="17" max="16384" width="9.140625" style="31"/>
  </cols>
  <sheetData>
    <row r="1" spans="1:17" s="66" customFormat="1" ht="12" customHeight="1" x14ac:dyDescent="0.2">
      <c r="A1" s="26" t="s">
        <v>6</v>
      </c>
    </row>
    <row r="2" spans="1:17" s="66" customFormat="1" ht="12" customHeight="1" x14ac:dyDescent="0.2">
      <c r="A2" s="28" t="s">
        <v>10</v>
      </c>
    </row>
    <row r="3" spans="1:17" s="66" customFormat="1" ht="12" customHeight="1" x14ac:dyDescent="0.2">
      <c r="A3" s="28" t="s">
        <v>7</v>
      </c>
    </row>
    <row r="4" spans="1:17" ht="15" customHeight="1" x14ac:dyDescent="0.2">
      <c r="A4" s="67" t="s">
        <v>219</v>
      </c>
      <c r="B4" s="67"/>
      <c r="C4" s="67"/>
      <c r="D4" s="67"/>
      <c r="E4" s="67"/>
      <c r="F4" s="67"/>
      <c r="G4" s="67"/>
      <c r="H4" s="67"/>
      <c r="I4" s="67"/>
      <c r="J4" s="72"/>
      <c r="K4" s="72"/>
      <c r="L4" s="72"/>
      <c r="M4" s="72"/>
      <c r="N4" s="72"/>
      <c r="O4" s="72"/>
      <c r="P4" s="72"/>
      <c r="Q4" s="72"/>
    </row>
    <row r="5" spans="1:17" s="131" customFormat="1" ht="15" customHeight="1" x14ac:dyDescent="0.2"/>
    <row r="6" spans="1:17" s="131" customFormat="1" ht="15" customHeight="1" x14ac:dyDescent="0.2">
      <c r="A6" s="249"/>
      <c r="B6" s="249"/>
      <c r="C6" s="249"/>
      <c r="D6" s="249"/>
      <c r="E6" s="249"/>
      <c r="F6" s="249"/>
      <c r="G6" s="249"/>
      <c r="H6" s="249"/>
      <c r="I6" s="249"/>
      <c r="J6" s="249"/>
      <c r="K6" s="249"/>
      <c r="L6" s="249"/>
      <c r="M6" s="249"/>
      <c r="N6" s="249"/>
      <c r="O6" s="249"/>
      <c r="P6" s="249"/>
      <c r="Q6" s="249"/>
    </row>
    <row r="7" spans="1:17" ht="15.75" x14ac:dyDescent="0.25">
      <c r="A7" s="69" t="s">
        <v>775</v>
      </c>
      <c r="B7" s="68"/>
      <c r="C7" s="68"/>
      <c r="D7" s="68"/>
      <c r="E7" s="68"/>
      <c r="F7" s="68"/>
      <c r="G7" s="68"/>
      <c r="H7" s="68"/>
      <c r="I7" s="68"/>
      <c r="J7" s="68"/>
      <c r="K7" s="68"/>
      <c r="L7" s="68"/>
      <c r="M7" s="68"/>
      <c r="N7" s="68"/>
      <c r="O7" s="68"/>
      <c r="P7" s="68"/>
      <c r="Q7" s="68"/>
    </row>
    <row r="8" spans="1:17" ht="15" customHeight="1" x14ac:dyDescent="0.2">
      <c r="A8" s="70" t="s">
        <v>21</v>
      </c>
      <c r="B8" s="68"/>
      <c r="C8" s="68"/>
      <c r="D8" s="68"/>
      <c r="E8" s="68"/>
      <c r="F8" s="68"/>
      <c r="G8" s="68"/>
      <c r="H8" s="68"/>
      <c r="I8" s="68"/>
      <c r="J8" s="68"/>
      <c r="K8" s="68"/>
      <c r="L8" s="68"/>
      <c r="M8" s="68"/>
      <c r="N8" s="68"/>
      <c r="O8" s="68"/>
      <c r="P8" s="68"/>
      <c r="Q8" s="68"/>
    </row>
    <row r="9" spans="1:17" ht="15" customHeight="1" x14ac:dyDescent="0.2">
      <c r="A9" s="250"/>
      <c r="B9" s="251" t="s">
        <v>34</v>
      </c>
      <c r="C9" s="251"/>
      <c r="D9" s="385">
        <v>2011</v>
      </c>
      <c r="E9" s="68"/>
      <c r="F9" s="68"/>
      <c r="G9" s="68"/>
      <c r="H9" s="68"/>
      <c r="I9" s="68"/>
      <c r="J9" s="68"/>
      <c r="K9" s="68"/>
      <c r="L9" s="68"/>
      <c r="M9" s="68"/>
      <c r="N9" s="68"/>
      <c r="O9" s="68"/>
      <c r="P9" s="68"/>
      <c r="Q9" s="68"/>
    </row>
    <row r="10" spans="1:17" ht="15" customHeight="1" x14ac:dyDescent="0.2">
      <c r="A10" s="250"/>
      <c r="B10" s="68"/>
      <c r="C10" s="68"/>
      <c r="D10" s="68"/>
      <c r="E10" s="68"/>
      <c r="F10" s="68"/>
      <c r="G10" s="68"/>
      <c r="H10" s="68"/>
      <c r="I10" s="68"/>
      <c r="J10" s="68"/>
      <c r="K10" s="68"/>
      <c r="L10" s="68"/>
      <c r="M10" s="68"/>
      <c r="N10" s="68"/>
      <c r="O10" s="68"/>
      <c r="P10" s="68"/>
      <c r="Q10" s="68"/>
    </row>
    <row r="11" spans="1:17" ht="15" customHeight="1" x14ac:dyDescent="0.2">
      <c r="A11" s="250"/>
      <c r="B11" s="68"/>
      <c r="C11" s="68"/>
      <c r="D11" s="68"/>
      <c r="E11" s="68"/>
      <c r="F11" s="68"/>
      <c r="G11" s="68"/>
      <c r="H11" s="68"/>
      <c r="I11" s="68"/>
      <c r="J11" s="68"/>
      <c r="K11" s="68"/>
      <c r="L11" s="68"/>
      <c r="M11" s="68"/>
      <c r="N11" s="68"/>
      <c r="O11" s="68"/>
      <c r="P11" s="68"/>
      <c r="Q11" s="68"/>
    </row>
    <row r="12" spans="1:17" ht="15" customHeight="1" x14ac:dyDescent="0.2">
      <c r="A12" s="252"/>
      <c r="B12" s="253" t="s">
        <v>240</v>
      </c>
      <c r="C12" s="253"/>
      <c r="D12" s="253"/>
      <c r="E12" s="253"/>
      <c r="F12" s="253"/>
      <c r="G12" s="253"/>
      <c r="H12" s="253"/>
      <c r="I12" s="253"/>
      <c r="J12" s="253"/>
      <c r="K12" s="253"/>
      <c r="L12" s="253"/>
      <c r="M12" s="253"/>
      <c r="N12" s="253"/>
      <c r="O12" s="1432"/>
      <c r="P12" s="1433"/>
      <c r="Q12" s="68"/>
    </row>
    <row r="13" spans="1:17" ht="42" customHeight="1" x14ac:dyDescent="0.2">
      <c r="A13" s="254" t="s">
        <v>241</v>
      </c>
      <c r="B13" s="1732" t="s">
        <v>233</v>
      </c>
      <c r="C13" s="1733"/>
      <c r="D13" s="1733" t="s">
        <v>234</v>
      </c>
      <c r="E13" s="1733"/>
      <c r="F13" s="1733" t="s">
        <v>235</v>
      </c>
      <c r="G13" s="1733"/>
      <c r="H13" s="1733" t="s">
        <v>236</v>
      </c>
      <c r="I13" s="1733"/>
      <c r="J13" s="1733" t="s">
        <v>237</v>
      </c>
      <c r="K13" s="1733"/>
      <c r="L13" s="1733" t="s">
        <v>238</v>
      </c>
      <c r="M13" s="1733"/>
      <c r="N13" s="255" t="s">
        <v>239</v>
      </c>
      <c r="O13" s="1753" t="s">
        <v>25</v>
      </c>
      <c r="P13" s="1743"/>
      <c r="Q13" s="68"/>
    </row>
    <row r="14" spans="1:17" ht="15" customHeight="1" x14ac:dyDescent="0.2">
      <c r="A14" s="633" t="s">
        <v>665</v>
      </c>
      <c r="B14" s="634">
        <f>SUM(B15:B22)</f>
        <v>3549.68</v>
      </c>
      <c r="C14" s="1430"/>
      <c r="D14" s="635">
        <f t="shared" ref="D14:L14" si="0">SUM(D15:D22)</f>
        <v>1753.0000000000002</v>
      </c>
      <c r="E14" s="635"/>
      <c r="F14" s="635">
        <f t="shared" si="0"/>
        <v>886.08999999999992</v>
      </c>
      <c r="G14" s="635"/>
      <c r="H14" s="635">
        <f t="shared" si="0"/>
        <v>684.11000000000013</v>
      </c>
      <c r="I14" s="635"/>
      <c r="J14" s="635">
        <f t="shared" si="0"/>
        <v>2260.13</v>
      </c>
      <c r="K14" s="635"/>
      <c r="L14" s="635">
        <f t="shared" si="0"/>
        <v>1101.5000000000002</v>
      </c>
      <c r="M14" s="1431"/>
      <c r="N14" s="636"/>
      <c r="O14" s="1434">
        <f>SUM(B14:N14)</f>
        <v>10234.510000000002</v>
      </c>
      <c r="P14" s="1438"/>
      <c r="Q14" s="68"/>
    </row>
    <row r="15" spans="1:17" ht="15" customHeight="1" x14ac:dyDescent="0.2">
      <c r="A15" s="256" t="s">
        <v>921</v>
      </c>
      <c r="B15" s="453">
        <v>1517.79</v>
      </c>
      <c r="C15" s="1312"/>
      <c r="D15" s="631">
        <v>464.24</v>
      </c>
      <c r="E15" s="631"/>
      <c r="F15" s="631">
        <v>283.18</v>
      </c>
      <c r="G15" s="631"/>
      <c r="H15" s="631">
        <v>231.67</v>
      </c>
      <c r="I15" s="631"/>
      <c r="J15" s="631">
        <v>532.77</v>
      </c>
      <c r="K15" s="631"/>
      <c r="L15" s="631">
        <v>329.57</v>
      </c>
      <c r="M15" s="1318"/>
      <c r="N15" s="632"/>
      <c r="O15" s="1144">
        <f t="shared" ref="O15:O22" si="1">SUM(B15:N15)</f>
        <v>3359.2200000000003</v>
      </c>
      <c r="P15" s="641"/>
      <c r="Q15" s="68"/>
    </row>
    <row r="16" spans="1:17" ht="15" customHeight="1" x14ac:dyDescent="0.2">
      <c r="A16" s="256" t="s">
        <v>922</v>
      </c>
      <c r="B16" s="43">
        <v>757.77</v>
      </c>
      <c r="C16" s="1313"/>
      <c r="D16" s="390">
        <v>472.11</v>
      </c>
      <c r="E16" s="390"/>
      <c r="F16" s="390">
        <v>164.64</v>
      </c>
      <c r="G16" s="390"/>
      <c r="H16" s="390">
        <v>157.35</v>
      </c>
      <c r="I16" s="390"/>
      <c r="J16" s="390">
        <v>432.51</v>
      </c>
      <c r="K16" s="390"/>
      <c r="L16" s="390">
        <v>180.93</v>
      </c>
      <c r="M16" s="1008"/>
      <c r="N16" s="501"/>
      <c r="O16" s="1435">
        <f t="shared" si="1"/>
        <v>2165.31</v>
      </c>
      <c r="P16" s="599"/>
      <c r="Q16" s="68"/>
    </row>
    <row r="17" spans="1:17" ht="15" customHeight="1" x14ac:dyDescent="0.2">
      <c r="A17" s="256" t="s">
        <v>242</v>
      </c>
      <c r="B17" s="43">
        <v>395.69</v>
      </c>
      <c r="C17" s="1313"/>
      <c r="D17" s="390">
        <v>228.27</v>
      </c>
      <c r="E17" s="390"/>
      <c r="F17" s="390">
        <v>70.09</v>
      </c>
      <c r="G17" s="390"/>
      <c r="H17" s="390">
        <v>42.43</v>
      </c>
      <c r="I17" s="390"/>
      <c r="J17" s="390">
        <v>159.74</v>
      </c>
      <c r="K17" s="390"/>
      <c r="L17" s="390">
        <v>67.150000000000006</v>
      </c>
      <c r="M17" s="1008"/>
      <c r="N17" s="501"/>
      <c r="O17" s="1435">
        <f t="shared" si="1"/>
        <v>963.37</v>
      </c>
      <c r="P17" s="599"/>
      <c r="Q17" s="68"/>
    </row>
    <row r="18" spans="1:17" ht="15" customHeight="1" x14ac:dyDescent="0.2">
      <c r="A18" s="256" t="s">
        <v>243</v>
      </c>
      <c r="B18" s="43">
        <v>164.6</v>
      </c>
      <c r="C18" s="1313"/>
      <c r="D18" s="390">
        <v>61.76</v>
      </c>
      <c r="E18" s="390"/>
      <c r="F18" s="390">
        <v>48.14</v>
      </c>
      <c r="G18" s="390"/>
      <c r="H18" s="390">
        <v>37.369999999999997</v>
      </c>
      <c r="I18" s="390"/>
      <c r="J18" s="390">
        <v>165.55</v>
      </c>
      <c r="K18" s="390"/>
      <c r="L18" s="390">
        <v>102.06</v>
      </c>
      <c r="M18" s="1008"/>
      <c r="N18" s="501"/>
      <c r="O18" s="1435">
        <f t="shared" si="1"/>
        <v>579.48</v>
      </c>
      <c r="P18" s="599"/>
      <c r="Q18" s="68"/>
    </row>
    <row r="19" spans="1:17" ht="15" customHeight="1" x14ac:dyDescent="0.2">
      <c r="A19" s="256" t="s">
        <v>923</v>
      </c>
      <c r="B19" s="43">
        <v>464.63</v>
      </c>
      <c r="C19" s="1313"/>
      <c r="D19" s="390">
        <v>383.53</v>
      </c>
      <c r="E19" s="390"/>
      <c r="F19" s="390">
        <v>209.81</v>
      </c>
      <c r="G19" s="390"/>
      <c r="H19" s="390">
        <v>145.79</v>
      </c>
      <c r="I19" s="390"/>
      <c r="J19" s="390">
        <v>371.85</v>
      </c>
      <c r="K19" s="390"/>
      <c r="L19" s="390">
        <v>152.13</v>
      </c>
      <c r="M19" s="1008"/>
      <c r="N19" s="501"/>
      <c r="O19" s="1435">
        <f t="shared" si="1"/>
        <v>1727.7400000000002</v>
      </c>
      <c r="P19" s="599"/>
      <c r="Q19" s="68"/>
    </row>
    <row r="20" spans="1:17" ht="15" customHeight="1" x14ac:dyDescent="0.2">
      <c r="A20" s="256" t="s">
        <v>924</v>
      </c>
      <c r="B20" s="43">
        <v>200.58</v>
      </c>
      <c r="C20" s="1313"/>
      <c r="D20" s="390">
        <v>128.21</v>
      </c>
      <c r="E20" s="390"/>
      <c r="F20" s="390">
        <v>100.24</v>
      </c>
      <c r="G20" s="390"/>
      <c r="H20" s="390">
        <v>66.56</v>
      </c>
      <c r="I20" s="390"/>
      <c r="J20" s="390">
        <v>550.62</v>
      </c>
      <c r="K20" s="390"/>
      <c r="L20" s="390">
        <v>240.25</v>
      </c>
      <c r="M20" s="1008"/>
      <c r="N20" s="501"/>
      <c r="O20" s="1435">
        <f t="shared" si="1"/>
        <v>1286.46</v>
      </c>
      <c r="P20" s="599"/>
      <c r="Q20" s="68"/>
    </row>
    <row r="21" spans="1:17" ht="15" customHeight="1" x14ac:dyDescent="0.2">
      <c r="A21" s="256" t="s">
        <v>284</v>
      </c>
      <c r="B21" s="43">
        <v>48.62</v>
      </c>
      <c r="C21" s="1313"/>
      <c r="D21" s="390">
        <v>14.88</v>
      </c>
      <c r="E21" s="390"/>
      <c r="F21" s="390">
        <v>9.99</v>
      </c>
      <c r="G21" s="390"/>
      <c r="H21" s="390">
        <v>2.94</v>
      </c>
      <c r="I21" s="390"/>
      <c r="J21" s="390">
        <v>47.09</v>
      </c>
      <c r="K21" s="390"/>
      <c r="L21" s="390">
        <v>29.41</v>
      </c>
      <c r="M21" s="1008"/>
      <c r="N21" s="501"/>
      <c r="O21" s="1435">
        <f t="shared" si="1"/>
        <v>152.93</v>
      </c>
      <c r="P21" s="599"/>
      <c r="Q21" s="68"/>
    </row>
    <row r="22" spans="1:17" ht="15" customHeight="1" x14ac:dyDescent="0.2">
      <c r="A22" s="638" t="s">
        <v>24</v>
      </c>
      <c r="B22" s="639"/>
      <c r="C22" s="1314"/>
      <c r="D22" s="507"/>
      <c r="E22" s="507"/>
      <c r="F22" s="507"/>
      <c r="G22" s="507"/>
      <c r="H22" s="507"/>
      <c r="I22" s="507"/>
      <c r="J22" s="507"/>
      <c r="K22" s="507"/>
      <c r="L22" s="507"/>
      <c r="M22" s="1319"/>
      <c r="N22" s="640"/>
      <c r="O22" s="1436">
        <f t="shared" si="1"/>
        <v>0</v>
      </c>
      <c r="P22" s="646"/>
      <c r="Q22" s="68"/>
    </row>
    <row r="23" spans="1:17" ht="15" customHeight="1" x14ac:dyDescent="0.2">
      <c r="A23" s="266" t="s">
        <v>244</v>
      </c>
      <c r="B23" s="398">
        <v>2810.8700000000003</v>
      </c>
      <c r="C23" s="1315"/>
      <c r="D23" s="399">
        <v>1307.2899999999997</v>
      </c>
      <c r="E23" s="399"/>
      <c r="F23" s="399">
        <v>622.18000000000006</v>
      </c>
      <c r="G23" s="399"/>
      <c r="H23" s="399">
        <v>498.22000000000008</v>
      </c>
      <c r="I23" s="399"/>
      <c r="J23" s="399">
        <v>1663.1900000000003</v>
      </c>
      <c r="K23" s="399"/>
      <c r="L23" s="399">
        <v>768.1</v>
      </c>
      <c r="M23" s="1320"/>
      <c r="N23" s="637">
        <v>0</v>
      </c>
      <c r="O23" s="1437">
        <f>SUM(B23:N23)</f>
        <v>7669.8500000000013</v>
      </c>
      <c r="P23" s="644"/>
      <c r="Q23" s="68"/>
    </row>
    <row r="24" spans="1:17" ht="15" customHeight="1" x14ac:dyDescent="0.2">
      <c r="A24" s="68"/>
      <c r="B24" s="68"/>
      <c r="C24" s="68"/>
      <c r="D24" s="68"/>
      <c r="E24" s="68"/>
      <c r="F24" s="68"/>
      <c r="G24" s="68"/>
      <c r="H24" s="68"/>
      <c r="I24" s="68"/>
      <c r="J24" s="68"/>
      <c r="K24" s="68"/>
      <c r="L24" s="68"/>
      <c r="M24" s="68"/>
      <c r="N24" s="68"/>
      <c r="O24" s="68"/>
      <c r="P24" s="68"/>
      <c r="Q24" s="68"/>
    </row>
    <row r="25" spans="1:17" ht="15" customHeight="1" x14ac:dyDescent="0.2">
      <c r="A25" s="68"/>
      <c r="B25" s="68"/>
      <c r="C25" s="68"/>
      <c r="D25" s="68"/>
      <c r="E25" s="68"/>
      <c r="F25" s="68"/>
      <c r="G25" s="68"/>
      <c r="H25" s="68"/>
      <c r="I25" s="68"/>
      <c r="J25" s="68"/>
      <c r="K25" s="68"/>
      <c r="L25" s="68"/>
      <c r="M25" s="68"/>
      <c r="N25" s="68"/>
      <c r="O25" s="68"/>
      <c r="P25" s="68"/>
      <c r="Q25" s="68"/>
    </row>
    <row r="26" spans="1:17" ht="15" customHeight="1" x14ac:dyDescent="0.2">
      <c r="A26" s="71" t="s">
        <v>32</v>
      </c>
      <c r="B26" s="1584" t="s">
        <v>1047</v>
      </c>
      <c r="C26" s="56"/>
      <c r="D26" s="57"/>
      <c r="E26" s="57"/>
      <c r="F26" s="57"/>
      <c r="G26" s="57"/>
      <c r="H26" s="57"/>
      <c r="I26" s="57"/>
      <c r="J26" s="57"/>
      <c r="K26" s="57"/>
      <c r="L26" s="57"/>
      <c r="M26" s="57"/>
      <c r="N26" s="57"/>
      <c r="O26" s="57"/>
      <c r="P26" s="57"/>
      <c r="Q26" s="68"/>
    </row>
    <row r="27" spans="1:17" ht="15" customHeight="1" x14ac:dyDescent="0.2">
      <c r="A27" s="68"/>
      <c r="B27" s="1585" t="s">
        <v>1048</v>
      </c>
      <c r="C27" s="58"/>
      <c r="D27" s="59"/>
      <c r="E27" s="59"/>
      <c r="F27" s="59"/>
      <c r="G27" s="59"/>
      <c r="H27" s="59"/>
      <c r="I27" s="59"/>
      <c r="J27" s="59"/>
      <c r="K27" s="59"/>
      <c r="L27" s="59"/>
      <c r="M27" s="59"/>
      <c r="N27" s="59"/>
      <c r="O27" s="59"/>
      <c r="P27" s="59"/>
      <c r="Q27" s="68"/>
    </row>
    <row r="28" spans="1:17" ht="15" customHeight="1" x14ac:dyDescent="0.2">
      <c r="A28" s="68"/>
      <c r="B28" s="465"/>
      <c r="C28" s="58"/>
      <c r="D28" s="59"/>
      <c r="E28" s="59"/>
      <c r="F28" s="59"/>
      <c r="G28" s="59"/>
      <c r="H28" s="59"/>
      <c r="I28" s="59"/>
      <c r="J28" s="59"/>
      <c r="K28" s="59"/>
      <c r="L28" s="59"/>
      <c r="M28" s="59"/>
      <c r="N28" s="59"/>
      <c r="O28" s="59"/>
      <c r="P28" s="59"/>
      <c r="Q28" s="68"/>
    </row>
    <row r="29" spans="1:17" ht="15" customHeight="1" x14ac:dyDescent="0.2">
      <c r="A29" s="68"/>
      <c r="B29" s="58"/>
      <c r="C29" s="58"/>
      <c r="D29" s="59"/>
      <c r="E29" s="59"/>
      <c r="F29" s="59"/>
      <c r="G29" s="59"/>
      <c r="H29" s="59"/>
      <c r="I29" s="59"/>
      <c r="J29" s="59"/>
      <c r="K29" s="59"/>
      <c r="L29" s="59"/>
      <c r="M29" s="59"/>
      <c r="N29" s="59"/>
      <c r="O29" s="59"/>
      <c r="P29" s="59"/>
      <c r="Q29" s="68"/>
    </row>
    <row r="30" spans="1:17" ht="15" customHeight="1" x14ac:dyDescent="0.2">
      <c r="A30" s="68"/>
      <c r="B30" s="68"/>
      <c r="C30" s="68"/>
      <c r="D30" s="68"/>
      <c r="E30" s="68"/>
      <c r="F30" s="68"/>
      <c r="G30" s="68"/>
      <c r="H30" s="68"/>
      <c r="I30" s="68"/>
      <c r="J30" s="68"/>
      <c r="K30" s="68"/>
      <c r="L30" s="68"/>
      <c r="M30" s="68"/>
      <c r="N30" s="68"/>
      <c r="O30" s="68"/>
      <c r="P30" s="68"/>
      <c r="Q30" s="68"/>
    </row>
    <row r="31" spans="1:17" ht="15" customHeight="1" x14ac:dyDescent="0.2">
      <c r="A31" s="71" t="s">
        <v>33</v>
      </c>
      <c r="B31" s="1584" t="s">
        <v>1059</v>
      </c>
      <c r="C31" s="56"/>
      <c r="D31" s="57"/>
      <c r="E31" s="57"/>
      <c r="F31" s="57"/>
      <c r="G31" s="57"/>
      <c r="H31" s="57"/>
      <c r="I31" s="57"/>
      <c r="J31" s="57"/>
      <c r="K31" s="57"/>
      <c r="L31" s="57"/>
      <c r="M31" s="57"/>
      <c r="N31" s="57"/>
      <c r="O31" s="57"/>
      <c r="P31" s="57"/>
      <c r="Q31" s="68"/>
    </row>
    <row r="32" spans="1:17" ht="15" customHeight="1" x14ac:dyDescent="0.2">
      <c r="A32" s="68"/>
      <c r="B32" s="58"/>
      <c r="C32" s="58"/>
      <c r="D32" s="59"/>
      <c r="E32" s="59"/>
      <c r="F32" s="59"/>
      <c r="G32" s="59"/>
      <c r="H32" s="59"/>
      <c r="I32" s="59"/>
      <c r="J32" s="59"/>
      <c r="K32" s="59"/>
      <c r="L32" s="59"/>
      <c r="M32" s="59"/>
      <c r="N32" s="59"/>
      <c r="O32" s="59"/>
      <c r="P32" s="59"/>
      <c r="Q32" s="68"/>
    </row>
    <row r="33" spans="1:17" ht="15" customHeight="1" x14ac:dyDescent="0.2">
      <c r="A33" s="68"/>
      <c r="B33" s="58"/>
      <c r="C33" s="58"/>
      <c r="D33" s="59"/>
      <c r="E33" s="59"/>
      <c r="F33" s="59"/>
      <c r="G33" s="59"/>
      <c r="H33" s="59"/>
      <c r="I33" s="59"/>
      <c r="J33" s="59"/>
      <c r="K33" s="59"/>
      <c r="L33" s="59"/>
      <c r="M33" s="59"/>
      <c r="N33" s="59"/>
      <c r="O33" s="59"/>
      <c r="P33" s="59"/>
      <c r="Q33" s="68"/>
    </row>
    <row r="34" spans="1:17" ht="15" customHeight="1" x14ac:dyDescent="0.2">
      <c r="A34" s="68"/>
      <c r="B34" s="58"/>
      <c r="C34" s="58"/>
      <c r="D34" s="59"/>
      <c r="E34" s="59"/>
      <c r="F34" s="59"/>
      <c r="G34" s="59"/>
      <c r="H34" s="59"/>
      <c r="I34" s="59"/>
      <c r="J34" s="59"/>
      <c r="K34" s="59"/>
      <c r="L34" s="59"/>
      <c r="M34" s="59"/>
      <c r="N34" s="59"/>
      <c r="O34" s="59"/>
      <c r="P34" s="59"/>
      <c r="Q34" s="68"/>
    </row>
    <row r="35" spans="1:17" ht="15" customHeight="1" x14ac:dyDescent="0.2">
      <c r="A35" s="68"/>
      <c r="B35" s="68"/>
      <c r="C35" s="68"/>
      <c r="D35" s="68"/>
      <c r="E35" s="68"/>
      <c r="F35" s="68"/>
      <c r="G35" s="68"/>
      <c r="H35" s="68"/>
      <c r="I35" s="68"/>
      <c r="J35" s="68"/>
      <c r="K35" s="68"/>
      <c r="L35" s="68"/>
      <c r="M35" s="68"/>
      <c r="N35" s="68"/>
      <c r="O35" s="68"/>
      <c r="P35" s="68"/>
      <c r="Q35" s="68"/>
    </row>
    <row r="36" spans="1:17" x14ac:dyDescent="0.2">
      <c r="A36" s="71" t="s">
        <v>651</v>
      </c>
      <c r="B36" s="532"/>
      <c r="C36" s="68"/>
      <c r="D36" s="68"/>
      <c r="E36" s="68"/>
      <c r="F36" s="68"/>
      <c r="G36" s="68"/>
      <c r="H36" s="68"/>
      <c r="I36" s="68"/>
      <c r="J36" s="68"/>
      <c r="K36" s="68"/>
      <c r="L36" s="68"/>
      <c r="M36" s="68"/>
      <c r="N36" s="68"/>
      <c r="O36" s="68"/>
      <c r="P36" s="68"/>
      <c r="Q36" s="68"/>
    </row>
    <row r="37" spans="1:17" x14ac:dyDescent="0.2">
      <c r="A37" s="554"/>
      <c r="B37" s="533"/>
      <c r="C37" s="68"/>
      <c r="D37" s="68"/>
      <c r="E37" s="68"/>
      <c r="F37" s="68"/>
      <c r="G37" s="68"/>
      <c r="H37" s="68"/>
      <c r="I37" s="68"/>
      <c r="J37" s="68"/>
      <c r="K37" s="68"/>
      <c r="L37" s="68"/>
      <c r="M37" s="68"/>
      <c r="N37" s="68"/>
      <c r="O37" s="68"/>
      <c r="P37" s="68"/>
      <c r="Q37" s="68"/>
    </row>
    <row r="38" spans="1:17" x14ac:dyDescent="0.2">
      <c r="A38" s="68"/>
      <c r="B38" s="533"/>
      <c r="C38" s="68"/>
      <c r="D38" s="68"/>
      <c r="E38" s="68"/>
      <c r="F38" s="68"/>
      <c r="G38" s="68"/>
      <c r="H38" s="68"/>
      <c r="I38" s="68"/>
      <c r="J38" s="68"/>
      <c r="K38" s="68"/>
      <c r="L38" s="68"/>
      <c r="M38" s="68"/>
      <c r="N38" s="68"/>
      <c r="O38" s="68"/>
      <c r="P38" s="68"/>
      <c r="Q38" s="68"/>
    </row>
    <row r="39" spans="1:17" x14ac:dyDescent="0.2">
      <c r="A39" s="68"/>
      <c r="B39" s="533"/>
      <c r="C39" s="68"/>
      <c r="D39" s="68"/>
      <c r="E39" s="68"/>
      <c r="F39" s="68"/>
      <c r="G39" s="68"/>
      <c r="H39" s="68"/>
      <c r="I39" s="68"/>
      <c r="J39" s="68"/>
      <c r="K39" s="68"/>
      <c r="L39" s="68"/>
      <c r="M39" s="68"/>
      <c r="N39" s="68"/>
      <c r="O39" s="68"/>
      <c r="P39" s="68"/>
      <c r="Q39" s="68"/>
    </row>
    <row r="40" spans="1:17" x14ac:dyDescent="0.2">
      <c r="A40" s="68"/>
      <c r="B40" s="68"/>
      <c r="C40" s="68"/>
      <c r="D40" s="68"/>
      <c r="E40" s="68"/>
      <c r="F40" s="68"/>
      <c r="G40" s="68"/>
      <c r="H40" s="68"/>
      <c r="I40" s="68"/>
      <c r="J40" s="68"/>
      <c r="K40" s="68"/>
      <c r="L40" s="68"/>
      <c r="M40" s="68"/>
      <c r="N40" s="68"/>
      <c r="O40" s="68"/>
      <c r="P40" s="68"/>
      <c r="Q40" s="68"/>
    </row>
    <row r="41" spans="1:17" ht="15" customHeight="1" x14ac:dyDescent="0.2"/>
    <row r="42" spans="1:17" ht="15" customHeight="1" x14ac:dyDescent="0.2"/>
    <row r="43" spans="1:17" ht="15" customHeight="1" x14ac:dyDescent="0.2"/>
  </sheetData>
  <sheetProtection password="CD9E" sheet="1" objects="1" scenarios="1" selectLockedCells="1"/>
  <mergeCells count="7">
    <mergeCell ref="O13:P13"/>
    <mergeCell ref="B13:C13"/>
    <mergeCell ref="D13:E13"/>
    <mergeCell ref="F13:G13"/>
    <mergeCell ref="H13:I13"/>
    <mergeCell ref="J13:K13"/>
    <mergeCell ref="L13:M13"/>
  </mergeCells>
  <dataValidations count="1">
    <dataValidation type="list" allowBlank="1" showInputMessage="1" showErrorMessage="1" sqref="B36:B39">
      <formula1>ModelQuest</formula1>
    </dataValidation>
  </dataValidations>
  <hyperlinks>
    <hyperlink ref="A2" location="ExplNote!A1" display="Go to explanatory note"/>
    <hyperlink ref="A3" location="Cntry!A1" display="Go to country metadata"/>
    <hyperlink ref="A1" location="'List of tables'!A9" display="'List of tables'!A9"/>
  </hyperlinks>
  <pageMargins left="0.55118110236220474" right="0.55118110236220474" top="0.98425196850393704" bottom="0.98425196850393704" header="0.51181102362204722" footer="0.51181102362204722"/>
  <pageSetup paperSize="9" scale="78" orientation="landscape" r:id="rId1"/>
  <headerFooter alignWithMargins="0">
    <oddHeader>&amp;LCDH&amp;C &amp;F&amp;R&amp;A</oddHeader>
    <oddFooter>Page &amp;P of &amp;N</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C99FF"/>
  </sheetPr>
  <dimension ref="A1:BU48"/>
  <sheetViews>
    <sheetView showGridLines="0" topLeftCell="A7" workbookViewId="0">
      <selection activeCell="D9" sqref="D9"/>
    </sheetView>
  </sheetViews>
  <sheetFormatPr baseColWidth="10" defaultColWidth="9.140625" defaultRowHeight="12.75" x14ac:dyDescent="0.2"/>
  <cols>
    <col min="1" max="1" width="26.5703125" customWidth="1"/>
    <col min="2" max="2" width="11.7109375" customWidth="1"/>
    <col min="3" max="3" width="4.7109375" customWidth="1"/>
    <col min="4" max="4" width="11.7109375" customWidth="1"/>
    <col min="5" max="5" width="4.7109375" customWidth="1"/>
    <col min="6" max="6" width="11.7109375" customWidth="1"/>
    <col min="7" max="7" width="4.7109375" customWidth="1"/>
    <col min="8" max="8" width="11.7109375" customWidth="1"/>
    <col min="9" max="9" width="4.7109375" customWidth="1"/>
    <col min="10" max="10" width="11.7109375" customWidth="1"/>
    <col min="11" max="11" width="4.7109375" customWidth="1"/>
    <col min="12" max="12" width="11.7109375" customWidth="1"/>
    <col min="13" max="13" width="4.7109375" customWidth="1"/>
    <col min="14" max="14" width="11.7109375" customWidth="1"/>
    <col min="15" max="15" width="4.7109375" customWidth="1"/>
    <col min="16" max="16" width="11.7109375" customWidth="1"/>
    <col min="17" max="17" width="4.7109375" customWidth="1"/>
    <col min="18" max="18" width="11.7109375" customWidth="1"/>
    <col min="19" max="19" width="4.7109375" customWidth="1"/>
    <col min="20" max="20" width="11.7109375" customWidth="1"/>
    <col min="21" max="21" width="4.7109375" customWidth="1"/>
    <col min="22" max="22" width="11.7109375" customWidth="1"/>
    <col min="23" max="23" width="4.7109375" customWidth="1"/>
    <col min="24" max="24" width="11.7109375" customWidth="1"/>
    <col min="25" max="25" width="4.7109375" customWidth="1"/>
    <col min="26" max="26" width="11.7109375" customWidth="1"/>
    <col min="27" max="27" width="4.7109375" customWidth="1"/>
    <col min="28" max="28" width="11.7109375" customWidth="1"/>
    <col min="29" max="29" width="4.7109375" customWidth="1"/>
    <col min="30" max="30" width="11.7109375" customWidth="1"/>
    <col min="31" max="31" width="4.7109375" customWidth="1"/>
    <col min="32" max="32" width="11.7109375" customWidth="1"/>
    <col min="33" max="33" width="4.7109375" customWidth="1"/>
    <col min="34" max="34" width="11.7109375" customWidth="1"/>
    <col min="35" max="35" width="4.7109375" customWidth="1"/>
    <col min="36" max="36" width="11.7109375" customWidth="1"/>
    <col min="37" max="37" width="4.7109375" customWidth="1"/>
    <col min="38" max="38" width="11.7109375" customWidth="1"/>
    <col min="39" max="39" width="4.7109375" customWidth="1"/>
    <col min="40" max="40" width="11.7109375" customWidth="1"/>
    <col min="41" max="41" width="4.7109375" customWidth="1"/>
    <col min="42" max="42" width="11.7109375" customWidth="1"/>
    <col min="43" max="43" width="4.7109375" customWidth="1"/>
    <col min="44" max="44" width="11.7109375" customWidth="1"/>
    <col min="45" max="45" width="4.7109375" customWidth="1"/>
    <col min="46" max="46" width="11.7109375" customWidth="1"/>
    <col min="47" max="47" width="4.7109375" customWidth="1"/>
    <col min="48" max="48" width="11.7109375" customWidth="1"/>
    <col min="49" max="49" width="4.7109375" customWidth="1"/>
    <col min="50" max="50" width="11.7109375" customWidth="1"/>
    <col min="51" max="51" width="4.7109375" customWidth="1"/>
    <col min="52" max="52" width="11.7109375" customWidth="1"/>
    <col min="53" max="53" width="4.7109375" customWidth="1"/>
    <col min="54" max="54" width="11.7109375" customWidth="1"/>
    <col min="55" max="55" width="4.7109375" customWidth="1"/>
    <col min="56" max="56" width="11.7109375" customWidth="1"/>
    <col min="57" max="57" width="4.7109375" customWidth="1"/>
    <col min="58" max="58" width="11.7109375" customWidth="1"/>
    <col min="59" max="59" width="4.7109375" customWidth="1"/>
    <col min="60" max="60" width="11.7109375" customWidth="1"/>
    <col min="61" max="61" width="4.7109375" customWidth="1"/>
  </cols>
  <sheetData>
    <row r="1" spans="1:73" x14ac:dyDescent="0.2">
      <c r="A1" s="26" t="s">
        <v>6</v>
      </c>
      <c r="B1" s="66"/>
      <c r="C1" s="66"/>
      <c r="D1" s="66"/>
      <c r="E1" s="66"/>
      <c r="F1" s="66"/>
      <c r="G1" s="66"/>
      <c r="H1" s="66"/>
      <c r="I1" s="66"/>
      <c r="J1" s="66"/>
      <c r="K1" s="66"/>
      <c r="L1" s="66"/>
    </row>
    <row r="2" spans="1:73" x14ac:dyDescent="0.2">
      <c r="A2" s="28" t="s">
        <v>10</v>
      </c>
      <c r="B2" s="66"/>
      <c r="C2" s="66"/>
      <c r="D2" s="66"/>
      <c r="E2" s="66"/>
      <c r="F2" s="66"/>
      <c r="G2" s="66"/>
      <c r="H2" s="66"/>
      <c r="I2" s="66"/>
      <c r="J2" s="66"/>
      <c r="K2" s="66"/>
      <c r="L2" s="66"/>
    </row>
    <row r="3" spans="1:73" x14ac:dyDescent="0.2">
      <c r="A3" s="28" t="s">
        <v>7</v>
      </c>
      <c r="B3" s="66"/>
      <c r="C3" s="66"/>
      <c r="D3" s="66"/>
      <c r="E3" s="66"/>
      <c r="F3" s="66"/>
      <c r="G3" s="66"/>
      <c r="H3" s="66"/>
      <c r="I3" s="66"/>
      <c r="J3" s="66"/>
      <c r="K3" s="66"/>
      <c r="L3" s="66"/>
    </row>
    <row r="4" spans="1:73" s="31" customFormat="1" x14ac:dyDescent="0.2">
      <c r="A4" s="67" t="s">
        <v>219</v>
      </c>
      <c r="B4" s="67"/>
      <c r="C4" s="67"/>
      <c r="D4" s="67"/>
      <c r="E4" s="67"/>
      <c r="F4" s="67"/>
      <c r="G4" s="67"/>
      <c r="H4" s="67"/>
      <c r="I4" s="67"/>
      <c r="J4" s="72"/>
      <c r="K4" s="72"/>
      <c r="L4" s="72"/>
      <c r="M4" s="72"/>
      <c r="N4" s="72"/>
      <c r="O4" s="72"/>
      <c r="P4" s="72"/>
      <c r="Q4" s="72"/>
      <c r="R4" s="72"/>
      <c r="S4" s="72"/>
      <c r="T4" s="72"/>
      <c r="U4" s="72"/>
      <c r="V4" s="72"/>
      <c r="W4" s="72"/>
      <c r="X4" s="72"/>
      <c r="Y4" s="72"/>
      <c r="Z4" s="72"/>
      <c r="AA4" s="72"/>
      <c r="AB4" s="72"/>
      <c r="AC4" s="72"/>
      <c r="AD4" s="72"/>
      <c r="AE4" s="72"/>
      <c r="AF4" s="72"/>
      <c r="AG4" s="72"/>
      <c r="AH4" s="72"/>
      <c r="AI4" s="72"/>
      <c r="AJ4" s="72"/>
      <c r="AK4" s="72"/>
      <c r="AL4" s="72"/>
      <c r="AM4" s="72"/>
      <c r="AN4" s="72"/>
      <c r="AO4" s="72"/>
      <c r="AP4" s="72"/>
      <c r="AQ4" s="72"/>
      <c r="AR4" s="72"/>
      <c r="AS4" s="72"/>
      <c r="AT4" s="72"/>
      <c r="AU4" s="72"/>
      <c r="AV4" s="72"/>
      <c r="AW4" s="72"/>
      <c r="AX4" s="72"/>
      <c r="AY4" s="72"/>
      <c r="AZ4" s="72"/>
      <c r="BA4" s="72"/>
      <c r="BB4" s="72"/>
      <c r="BC4" s="72"/>
      <c r="BD4" s="72"/>
      <c r="BE4" s="72"/>
      <c r="BF4" s="72"/>
      <c r="BG4" s="72"/>
      <c r="BH4" s="72"/>
      <c r="BI4" s="72"/>
      <c r="BJ4" s="72"/>
      <c r="BK4" s="72"/>
      <c r="BL4" s="72"/>
      <c r="BM4" s="72"/>
      <c r="BN4" s="72"/>
      <c r="BO4" s="72"/>
      <c r="BP4" s="72"/>
      <c r="BQ4" s="72"/>
      <c r="BR4" s="72"/>
      <c r="BS4" s="72"/>
      <c r="BT4" s="249"/>
      <c r="BU4" s="249"/>
    </row>
    <row r="5" spans="1:73" s="31" customFormat="1" x14ac:dyDescent="0.2">
      <c r="A5" s="131"/>
      <c r="B5" s="131"/>
      <c r="C5" s="131"/>
      <c r="D5" s="131"/>
      <c r="E5" s="131"/>
      <c r="F5" s="131"/>
      <c r="G5" s="131"/>
      <c r="H5" s="131"/>
      <c r="I5" s="131"/>
      <c r="J5" s="131"/>
      <c r="K5" s="131"/>
      <c r="L5" s="131"/>
      <c r="M5" s="131"/>
      <c r="N5" s="131"/>
      <c r="O5" s="131"/>
      <c r="P5" s="131"/>
      <c r="Q5" s="131"/>
      <c r="R5" s="131"/>
      <c r="S5" s="131"/>
      <c r="T5" s="131"/>
      <c r="U5" s="131"/>
      <c r="V5" s="131"/>
      <c r="W5" s="131"/>
      <c r="X5" s="131"/>
      <c r="Y5" s="131"/>
      <c r="Z5" s="131"/>
      <c r="AA5" s="131"/>
      <c r="AB5" s="131"/>
      <c r="AC5" s="131"/>
      <c r="AD5" s="131"/>
      <c r="AE5" s="131"/>
      <c r="AF5" s="131"/>
      <c r="AG5" s="131"/>
      <c r="AH5" s="131"/>
      <c r="AI5" s="131"/>
      <c r="AJ5" s="131"/>
      <c r="AK5" s="131"/>
      <c r="AL5" s="131"/>
      <c r="AM5" s="131"/>
      <c r="AN5" s="131"/>
      <c r="AO5" s="131"/>
      <c r="AP5" s="131"/>
      <c r="AQ5" s="131"/>
      <c r="AR5" s="131"/>
      <c r="AS5" s="131"/>
      <c r="AT5" s="131"/>
      <c r="AU5" s="131"/>
      <c r="AV5" s="131"/>
      <c r="AW5" s="131"/>
      <c r="AX5" s="131"/>
      <c r="AY5" s="131"/>
      <c r="AZ5" s="131"/>
      <c r="BA5" s="131"/>
      <c r="BB5" s="131"/>
      <c r="BC5" s="131"/>
      <c r="BD5" s="131"/>
      <c r="BE5" s="131"/>
      <c r="BF5" s="131"/>
      <c r="BG5" s="131"/>
      <c r="BH5" s="131"/>
      <c r="BI5" s="131"/>
      <c r="BJ5" s="131"/>
      <c r="BK5" s="131"/>
      <c r="BL5" s="131"/>
      <c r="BM5" s="131"/>
      <c r="BN5" s="131"/>
      <c r="BO5" s="131"/>
      <c r="BP5" s="131"/>
      <c r="BQ5" s="131"/>
      <c r="BR5" s="131"/>
      <c r="BS5" s="131"/>
      <c r="BT5" s="249"/>
      <c r="BU5" s="249"/>
    </row>
    <row r="6" spans="1:73" s="31" customFormat="1" x14ac:dyDescent="0.2">
      <c r="A6" s="249"/>
      <c r="B6" s="249"/>
      <c r="C6" s="249"/>
      <c r="D6" s="249"/>
      <c r="E6" s="249"/>
      <c r="F6" s="249"/>
      <c r="G6" s="249"/>
      <c r="H6" s="249"/>
      <c r="I6" s="249"/>
      <c r="J6" s="249"/>
      <c r="K6" s="249"/>
      <c r="L6" s="249"/>
      <c r="M6" s="249"/>
      <c r="N6" s="249"/>
      <c r="O6" s="249"/>
      <c r="P6" s="249"/>
      <c r="Q6" s="249"/>
      <c r="R6" s="249"/>
      <c r="S6" s="249"/>
      <c r="T6" s="249"/>
      <c r="U6" s="249"/>
      <c r="V6" s="249"/>
      <c r="W6" s="249"/>
      <c r="X6" s="249"/>
      <c r="Y6" s="249"/>
      <c r="Z6" s="249"/>
      <c r="AA6" s="249"/>
      <c r="AB6" s="249"/>
      <c r="AC6" s="249"/>
      <c r="AD6" s="249"/>
      <c r="AE6" s="249"/>
      <c r="AF6" s="249"/>
      <c r="AG6" s="249"/>
      <c r="AH6" s="249"/>
      <c r="AI6" s="249"/>
      <c r="AJ6" s="249"/>
      <c r="AK6" s="249"/>
      <c r="AL6" s="249"/>
      <c r="AM6" s="249"/>
      <c r="AN6" s="249"/>
      <c r="AO6" s="249"/>
      <c r="AP6" s="249"/>
      <c r="AQ6" s="249"/>
      <c r="AR6" s="249"/>
      <c r="AS6" s="249"/>
      <c r="AT6" s="249"/>
      <c r="AU6" s="249"/>
      <c r="AV6" s="249"/>
      <c r="AW6" s="249"/>
      <c r="AX6" s="249"/>
      <c r="AY6" s="249"/>
      <c r="AZ6" s="249"/>
      <c r="BA6" s="249"/>
      <c r="BB6" s="249"/>
      <c r="BC6" s="249"/>
      <c r="BD6" s="249"/>
      <c r="BE6" s="249"/>
      <c r="BF6" s="249"/>
      <c r="BG6" s="249"/>
      <c r="BH6" s="249"/>
      <c r="BI6" s="249"/>
      <c r="BJ6" s="249"/>
      <c r="BK6" s="249"/>
      <c r="BL6" s="249"/>
      <c r="BM6" s="249"/>
      <c r="BN6" s="249"/>
      <c r="BO6" s="249"/>
      <c r="BP6" s="249"/>
      <c r="BQ6" s="249"/>
      <c r="BR6" s="249"/>
      <c r="BS6" s="249"/>
      <c r="BT6" s="249"/>
      <c r="BU6" s="249"/>
    </row>
    <row r="7" spans="1:73" s="31" customFormat="1" ht="15.75" x14ac:dyDescent="0.25">
      <c r="A7" s="69" t="s">
        <v>1014</v>
      </c>
      <c r="B7" s="68"/>
      <c r="C7" s="68"/>
      <c r="D7" s="68"/>
      <c r="E7" s="68"/>
      <c r="F7" s="68"/>
      <c r="G7" s="68"/>
      <c r="H7" s="68"/>
      <c r="I7" s="68"/>
      <c r="J7" s="68"/>
      <c r="K7" s="68"/>
      <c r="L7" s="68"/>
      <c r="M7" s="68"/>
      <c r="N7" s="68"/>
      <c r="O7" s="68"/>
      <c r="P7" s="68"/>
      <c r="Q7" s="68"/>
      <c r="R7" s="68"/>
      <c r="S7" s="68"/>
      <c r="T7" s="68"/>
      <c r="U7" s="68"/>
      <c r="V7" s="68"/>
      <c r="W7" s="68"/>
      <c r="X7" s="68"/>
      <c r="Y7" s="68"/>
      <c r="Z7" s="68"/>
      <c r="AA7" s="68"/>
      <c r="AB7" s="68"/>
      <c r="AC7" s="68"/>
      <c r="AD7" s="68"/>
      <c r="AE7" s="68"/>
      <c r="AF7" s="68"/>
      <c r="AG7" s="68"/>
      <c r="AH7" s="68"/>
      <c r="AI7" s="68"/>
      <c r="AJ7" s="68"/>
      <c r="AK7" s="68"/>
      <c r="AL7" s="68"/>
      <c r="AM7" s="68"/>
      <c r="AN7" s="68"/>
      <c r="AO7" s="68"/>
      <c r="AP7" s="68"/>
      <c r="AQ7" s="68"/>
      <c r="AR7" s="68"/>
      <c r="AS7" s="68"/>
      <c r="AT7" s="68"/>
      <c r="AU7" s="68"/>
      <c r="AV7" s="68"/>
      <c r="AW7" s="68"/>
      <c r="AX7" s="68"/>
      <c r="AY7" s="68"/>
      <c r="AZ7" s="68"/>
      <c r="BA7" s="68"/>
      <c r="BB7" s="68"/>
      <c r="BC7" s="68"/>
      <c r="BD7" s="68"/>
      <c r="BE7" s="68"/>
      <c r="BF7" s="68"/>
      <c r="BG7" s="68"/>
      <c r="BH7" s="68"/>
      <c r="BI7" s="68"/>
      <c r="BJ7" s="68"/>
      <c r="BK7" s="68"/>
      <c r="BL7" s="68"/>
      <c r="BM7" s="68"/>
      <c r="BN7" s="68"/>
      <c r="BO7" s="68"/>
      <c r="BP7" s="68"/>
      <c r="BQ7" s="68"/>
      <c r="BR7" s="68"/>
      <c r="BS7" s="68"/>
      <c r="BT7" s="249"/>
      <c r="BU7" s="249"/>
    </row>
    <row r="8" spans="1:73" s="31" customFormat="1" x14ac:dyDescent="0.2">
      <c r="A8" s="70" t="s">
        <v>21</v>
      </c>
      <c r="B8" s="68"/>
      <c r="C8" s="68"/>
      <c r="D8" s="68"/>
      <c r="E8" s="68"/>
      <c r="F8" s="68"/>
      <c r="G8" s="68"/>
      <c r="H8" s="68"/>
      <c r="I8" s="68"/>
      <c r="J8" s="68"/>
      <c r="K8" s="68"/>
      <c r="L8" s="68"/>
      <c r="M8" s="68"/>
      <c r="N8" s="68"/>
      <c r="O8" s="68"/>
      <c r="P8" s="68"/>
      <c r="Q8" s="68"/>
      <c r="R8" s="68"/>
      <c r="S8" s="68"/>
      <c r="T8" s="68"/>
      <c r="U8" s="68"/>
      <c r="V8" s="68"/>
      <c r="W8" s="68"/>
      <c r="X8" s="68"/>
      <c r="Y8" s="68"/>
      <c r="Z8" s="68"/>
      <c r="AA8" s="68"/>
      <c r="AB8" s="68"/>
      <c r="AC8" s="68"/>
      <c r="AD8" s="68"/>
      <c r="AE8" s="68"/>
      <c r="AF8" s="68"/>
      <c r="AG8" s="68"/>
      <c r="AH8" s="68"/>
      <c r="AI8" s="68"/>
      <c r="AJ8" s="68"/>
      <c r="AK8" s="68"/>
      <c r="AL8" s="68"/>
      <c r="AM8" s="68"/>
      <c r="AN8" s="68"/>
      <c r="AO8" s="68"/>
      <c r="AP8" s="68"/>
      <c r="AQ8" s="68"/>
      <c r="AR8" s="68"/>
      <c r="AS8" s="68"/>
      <c r="AT8" s="68"/>
      <c r="AU8" s="68"/>
      <c r="AV8" s="68"/>
      <c r="AW8" s="68"/>
      <c r="AX8" s="68"/>
      <c r="AY8" s="68"/>
      <c r="AZ8" s="68"/>
      <c r="BA8" s="68"/>
      <c r="BB8" s="68"/>
      <c r="BC8" s="68"/>
      <c r="BD8" s="68"/>
      <c r="BE8" s="68"/>
      <c r="BF8" s="68"/>
      <c r="BG8" s="68"/>
      <c r="BH8" s="68"/>
      <c r="BI8" s="68"/>
      <c r="BJ8" s="68"/>
      <c r="BK8" s="68"/>
      <c r="BL8" s="68"/>
      <c r="BM8" s="68"/>
      <c r="BN8" s="68"/>
      <c r="BO8" s="68"/>
      <c r="BP8" s="68"/>
      <c r="BQ8" s="68"/>
      <c r="BR8" s="68"/>
      <c r="BS8" s="68"/>
      <c r="BT8" s="249"/>
      <c r="BU8" s="249"/>
    </row>
    <row r="9" spans="1:73" s="31" customFormat="1" x14ac:dyDescent="0.2">
      <c r="A9" s="250"/>
      <c r="B9" s="251" t="s">
        <v>34</v>
      </c>
      <c r="C9" s="251"/>
      <c r="D9" s="385">
        <v>2011</v>
      </c>
      <c r="E9" s="68"/>
      <c r="F9" s="68"/>
      <c r="G9" s="68"/>
      <c r="H9" s="68"/>
      <c r="I9" s="68"/>
      <c r="J9" s="68"/>
      <c r="K9" s="68"/>
      <c r="L9" s="68"/>
      <c r="M9" s="68"/>
      <c r="N9" s="68"/>
      <c r="O9" s="68"/>
      <c r="P9" s="68"/>
      <c r="Q9" s="68"/>
      <c r="R9" s="68"/>
      <c r="S9" s="68"/>
      <c r="T9" s="68"/>
      <c r="U9" s="68"/>
      <c r="V9" s="68"/>
      <c r="W9" s="68"/>
      <c r="X9" s="68"/>
      <c r="Y9" s="68"/>
      <c r="Z9" s="68"/>
      <c r="AA9" s="68"/>
      <c r="AB9" s="68"/>
      <c r="AC9" s="68"/>
      <c r="AD9" s="68"/>
      <c r="AE9" s="68"/>
      <c r="AF9" s="68"/>
      <c r="AG9" s="68"/>
      <c r="AH9" s="68"/>
      <c r="AI9" s="68"/>
      <c r="AJ9" s="68"/>
      <c r="AK9" s="68"/>
      <c r="AL9" s="68"/>
      <c r="AM9" s="68"/>
      <c r="AN9" s="68"/>
      <c r="AO9" s="68"/>
      <c r="AP9" s="68"/>
      <c r="AQ9" s="68"/>
      <c r="AR9" s="68"/>
      <c r="AS9" s="68"/>
      <c r="AT9" s="68"/>
      <c r="AU9" s="68"/>
      <c r="AV9" s="68"/>
      <c r="AW9" s="68"/>
      <c r="AX9" s="68"/>
      <c r="AY9" s="68"/>
      <c r="AZ9" s="68"/>
      <c r="BA9" s="68"/>
      <c r="BB9" s="68"/>
      <c r="BC9" s="68"/>
      <c r="BD9" s="68"/>
      <c r="BE9" s="68"/>
      <c r="BF9" s="68"/>
      <c r="BG9" s="68"/>
      <c r="BH9" s="68"/>
      <c r="BI9" s="68"/>
      <c r="BJ9" s="68"/>
      <c r="BK9" s="68"/>
      <c r="BL9" s="68"/>
      <c r="BM9" s="68"/>
      <c r="BN9" s="68"/>
      <c r="BO9" s="68"/>
      <c r="BP9" s="68"/>
      <c r="BQ9" s="68"/>
      <c r="BR9" s="68"/>
      <c r="BS9" s="68"/>
      <c r="BT9" s="249"/>
      <c r="BU9" s="249"/>
    </row>
    <row r="10" spans="1:73" s="31" customFormat="1" x14ac:dyDescent="0.2">
      <c r="A10" s="250"/>
      <c r="B10" s="68"/>
      <c r="C10" s="68"/>
      <c r="D10" s="68"/>
      <c r="E10" s="68"/>
      <c r="F10" s="68"/>
      <c r="G10" s="68"/>
      <c r="H10" s="68"/>
      <c r="I10" s="68"/>
      <c r="J10" s="68"/>
      <c r="K10" s="68"/>
      <c r="L10" s="68"/>
      <c r="M10" s="68"/>
      <c r="N10" s="68"/>
      <c r="O10" s="68"/>
      <c r="P10" s="68"/>
      <c r="Q10" s="68"/>
      <c r="R10" s="68"/>
      <c r="S10" s="68"/>
      <c r="T10" s="68"/>
      <c r="U10" s="68"/>
      <c r="V10" s="68"/>
      <c r="W10" s="68"/>
      <c r="X10" s="68"/>
      <c r="Y10" s="68"/>
      <c r="Z10" s="68"/>
      <c r="AA10" s="68"/>
      <c r="AB10" s="68"/>
      <c r="AC10" s="68"/>
      <c r="AD10" s="68"/>
      <c r="AE10" s="68"/>
      <c r="AF10" s="68"/>
      <c r="AG10" s="68"/>
      <c r="AH10" s="68"/>
      <c r="AI10" s="68"/>
      <c r="AJ10" s="68"/>
      <c r="AK10" s="68"/>
      <c r="AL10" s="68"/>
      <c r="AM10" s="68"/>
      <c r="AN10" s="68"/>
      <c r="AO10" s="68"/>
      <c r="AP10" s="68"/>
      <c r="AQ10" s="68"/>
      <c r="AR10" s="68"/>
      <c r="AS10" s="68"/>
      <c r="AT10" s="68"/>
      <c r="AU10" s="68"/>
      <c r="AV10" s="68"/>
      <c r="AW10" s="68"/>
      <c r="AX10" s="68"/>
      <c r="AY10" s="68"/>
      <c r="AZ10" s="68"/>
      <c r="BA10" s="68"/>
      <c r="BB10" s="68"/>
      <c r="BC10" s="68"/>
      <c r="BD10" s="68"/>
      <c r="BE10" s="68"/>
      <c r="BF10" s="68"/>
      <c r="BG10" s="68"/>
      <c r="BH10" s="68"/>
      <c r="BI10" s="68"/>
      <c r="BJ10" s="68"/>
      <c r="BK10" s="68"/>
      <c r="BL10" s="68"/>
      <c r="BM10" s="68"/>
      <c r="BN10" s="68"/>
      <c r="BO10" s="68"/>
      <c r="BP10" s="68"/>
      <c r="BQ10" s="68"/>
      <c r="BR10" s="68"/>
      <c r="BS10" s="68"/>
      <c r="BT10" s="249"/>
      <c r="BU10" s="249"/>
    </row>
    <row r="11" spans="1:73" s="31" customFormat="1" x14ac:dyDescent="0.2">
      <c r="A11" s="250"/>
      <c r="B11" s="1087"/>
      <c r="C11" s="68"/>
      <c r="D11" s="68"/>
      <c r="E11" s="68"/>
      <c r="F11" s="68"/>
      <c r="G11" s="68"/>
      <c r="H11" s="68"/>
      <c r="I11" s="68"/>
      <c r="J11" s="68"/>
      <c r="K11" s="68"/>
      <c r="L11" s="68"/>
      <c r="M11" s="68"/>
      <c r="N11" s="68"/>
      <c r="O11" s="68"/>
      <c r="P11" s="68"/>
      <c r="Q11" s="68"/>
      <c r="R11" s="68"/>
      <c r="S11" s="68"/>
      <c r="T11" s="68"/>
      <c r="U11" s="68"/>
      <c r="V11" s="68"/>
      <c r="W11" s="68"/>
      <c r="X11" s="68"/>
      <c r="Y11" s="68"/>
      <c r="Z11" s="68"/>
      <c r="AA11" s="68"/>
      <c r="AB11" s="68"/>
      <c r="AC11" s="68"/>
      <c r="AD11" s="68"/>
      <c r="AE11" s="68"/>
      <c r="AF11" s="68"/>
      <c r="AG11" s="68"/>
      <c r="AH11" s="68"/>
      <c r="AI11" s="68"/>
      <c r="AJ11" s="68"/>
      <c r="AK11" s="68"/>
      <c r="AL11" s="68"/>
      <c r="AM11" s="68"/>
      <c r="AN11" s="68"/>
      <c r="AO11" s="68"/>
      <c r="AP11" s="68"/>
      <c r="AQ11" s="68"/>
      <c r="AR11" s="68"/>
      <c r="AS11" s="68"/>
      <c r="AT11" s="68"/>
      <c r="AU11" s="68"/>
      <c r="AV11" s="68"/>
      <c r="AW11" s="68"/>
      <c r="AX11" s="68"/>
      <c r="AY11" s="68"/>
      <c r="AZ11" s="68"/>
      <c r="BA11" s="68"/>
      <c r="BB11" s="68"/>
      <c r="BC11" s="68"/>
      <c r="BD11" s="68"/>
      <c r="BE11" s="68"/>
      <c r="BF11" s="68"/>
      <c r="BG11" s="68"/>
      <c r="BH11" s="68"/>
      <c r="BI11" s="68"/>
      <c r="BJ11" s="68"/>
      <c r="BK11" s="68"/>
      <c r="BL11" s="68"/>
      <c r="BM11" s="68"/>
      <c r="BN11" s="68"/>
      <c r="BO11" s="68"/>
      <c r="BP11" s="68"/>
      <c r="BQ11" s="68"/>
      <c r="BR11" s="68"/>
      <c r="BS11" s="68"/>
      <c r="BT11" s="249"/>
      <c r="BU11" s="249"/>
    </row>
    <row r="12" spans="1:73" s="31" customFormat="1" ht="15.75" customHeight="1" x14ac:dyDescent="0.2">
      <c r="A12" s="1754" t="s">
        <v>919</v>
      </c>
      <c r="B12" s="1727" t="s">
        <v>233</v>
      </c>
      <c r="C12" s="1728"/>
      <c r="D12" s="1728"/>
      <c r="E12" s="1728"/>
      <c r="F12" s="1728"/>
      <c r="G12" s="1728"/>
      <c r="H12" s="1728"/>
      <c r="I12" s="1728"/>
      <c r="J12" s="1728"/>
      <c r="K12" s="1729"/>
      <c r="L12" s="1727" t="s">
        <v>234</v>
      </c>
      <c r="M12" s="1728"/>
      <c r="N12" s="1728"/>
      <c r="O12" s="1728"/>
      <c r="P12" s="1728"/>
      <c r="Q12" s="1728"/>
      <c r="R12" s="1728"/>
      <c r="S12" s="1728"/>
      <c r="T12" s="1728"/>
      <c r="U12" s="1729"/>
      <c r="V12" s="1727" t="s">
        <v>235</v>
      </c>
      <c r="W12" s="1728"/>
      <c r="X12" s="1728"/>
      <c r="Y12" s="1728"/>
      <c r="Z12" s="1728"/>
      <c r="AA12" s="1728"/>
      <c r="AB12" s="1728"/>
      <c r="AC12" s="1728"/>
      <c r="AD12" s="1728"/>
      <c r="AE12" s="1729"/>
      <c r="AF12" s="1727" t="s">
        <v>236</v>
      </c>
      <c r="AG12" s="1728"/>
      <c r="AH12" s="1728"/>
      <c r="AI12" s="1728"/>
      <c r="AJ12" s="1728"/>
      <c r="AK12" s="1728"/>
      <c r="AL12" s="1728"/>
      <c r="AM12" s="1728"/>
      <c r="AN12" s="1728"/>
      <c r="AO12" s="1729"/>
      <c r="AP12" s="1727" t="s">
        <v>237</v>
      </c>
      <c r="AQ12" s="1728"/>
      <c r="AR12" s="1728"/>
      <c r="AS12" s="1728"/>
      <c r="AT12" s="1728"/>
      <c r="AU12" s="1728"/>
      <c r="AV12" s="1728"/>
      <c r="AW12" s="1728"/>
      <c r="AX12" s="1728"/>
      <c r="AY12" s="1729"/>
      <c r="AZ12" s="1727" t="s">
        <v>238</v>
      </c>
      <c r="BA12" s="1728"/>
      <c r="BB12" s="1728"/>
      <c r="BC12" s="1728"/>
      <c r="BD12" s="1728"/>
      <c r="BE12" s="1728"/>
      <c r="BF12" s="1728"/>
      <c r="BG12" s="1728"/>
      <c r="BH12" s="1728"/>
      <c r="BI12" s="1729"/>
      <c r="BJ12" s="1756" t="s">
        <v>268</v>
      </c>
      <c r="BK12" s="1757"/>
      <c r="BL12" s="1757"/>
      <c r="BM12" s="1757"/>
      <c r="BN12" s="1757"/>
      <c r="BO12" s="1757"/>
      <c r="BP12" s="1757"/>
      <c r="BQ12" s="1757"/>
      <c r="BR12" s="1757"/>
      <c r="BS12" s="1758"/>
      <c r="BT12" s="249"/>
      <c r="BU12" s="249"/>
    </row>
    <row r="13" spans="1:73" s="31" customFormat="1" ht="16.5" customHeight="1" x14ac:dyDescent="0.2">
      <c r="A13" s="1755"/>
      <c r="B13" s="1735" t="s">
        <v>1001</v>
      </c>
      <c r="C13" s="1735"/>
      <c r="D13" s="1735" t="s">
        <v>1002</v>
      </c>
      <c r="E13" s="1735"/>
      <c r="F13" s="1735" t="s">
        <v>1003</v>
      </c>
      <c r="G13" s="1735"/>
      <c r="H13" s="1735" t="s">
        <v>1004</v>
      </c>
      <c r="I13" s="1735"/>
      <c r="J13" s="1735" t="s">
        <v>1005</v>
      </c>
      <c r="K13" s="1736"/>
      <c r="L13" s="1735" t="s">
        <v>1001</v>
      </c>
      <c r="M13" s="1735"/>
      <c r="N13" s="1735" t="s">
        <v>1002</v>
      </c>
      <c r="O13" s="1735"/>
      <c r="P13" s="1735" t="s">
        <v>1003</v>
      </c>
      <c r="Q13" s="1735"/>
      <c r="R13" s="1735" t="s">
        <v>1004</v>
      </c>
      <c r="S13" s="1735"/>
      <c r="T13" s="1735" t="s">
        <v>1005</v>
      </c>
      <c r="U13" s="1736"/>
      <c r="V13" s="1735" t="s">
        <v>1001</v>
      </c>
      <c r="W13" s="1735"/>
      <c r="X13" s="1735" t="s">
        <v>1002</v>
      </c>
      <c r="Y13" s="1735"/>
      <c r="Z13" s="1735" t="s">
        <v>1003</v>
      </c>
      <c r="AA13" s="1735"/>
      <c r="AB13" s="1735" t="s">
        <v>1004</v>
      </c>
      <c r="AC13" s="1735"/>
      <c r="AD13" s="1735" t="s">
        <v>1005</v>
      </c>
      <c r="AE13" s="1736"/>
      <c r="AF13" s="1735" t="s">
        <v>1001</v>
      </c>
      <c r="AG13" s="1735"/>
      <c r="AH13" s="1735" t="s">
        <v>1002</v>
      </c>
      <c r="AI13" s="1735"/>
      <c r="AJ13" s="1735" t="s">
        <v>1003</v>
      </c>
      <c r="AK13" s="1735"/>
      <c r="AL13" s="1735" t="s">
        <v>1004</v>
      </c>
      <c r="AM13" s="1735"/>
      <c r="AN13" s="1735" t="s">
        <v>1005</v>
      </c>
      <c r="AO13" s="1736"/>
      <c r="AP13" s="1735" t="s">
        <v>1001</v>
      </c>
      <c r="AQ13" s="1735"/>
      <c r="AR13" s="1735" t="s">
        <v>1002</v>
      </c>
      <c r="AS13" s="1735"/>
      <c r="AT13" s="1735" t="s">
        <v>1003</v>
      </c>
      <c r="AU13" s="1735"/>
      <c r="AV13" s="1735" t="s">
        <v>1004</v>
      </c>
      <c r="AW13" s="1735"/>
      <c r="AX13" s="1735" t="s">
        <v>1005</v>
      </c>
      <c r="AY13" s="1736"/>
      <c r="AZ13" s="1735" t="s">
        <v>1001</v>
      </c>
      <c r="BA13" s="1735"/>
      <c r="BB13" s="1735" t="s">
        <v>1002</v>
      </c>
      <c r="BC13" s="1735"/>
      <c r="BD13" s="1735" t="s">
        <v>1003</v>
      </c>
      <c r="BE13" s="1735"/>
      <c r="BF13" s="1735" t="s">
        <v>1004</v>
      </c>
      <c r="BG13" s="1735"/>
      <c r="BH13" s="1735" t="s">
        <v>1005</v>
      </c>
      <c r="BI13" s="1736"/>
      <c r="BJ13" s="1759" t="s">
        <v>1001</v>
      </c>
      <c r="BK13" s="1759"/>
      <c r="BL13" s="1759" t="s">
        <v>1002</v>
      </c>
      <c r="BM13" s="1759"/>
      <c r="BN13" s="1759" t="s">
        <v>1003</v>
      </c>
      <c r="BO13" s="1759"/>
      <c r="BP13" s="1759" t="s">
        <v>1004</v>
      </c>
      <c r="BQ13" s="1759"/>
      <c r="BR13" s="1759" t="s">
        <v>1005</v>
      </c>
      <c r="BS13" s="1760"/>
      <c r="BT13" s="249"/>
      <c r="BU13" s="249"/>
    </row>
    <row r="14" spans="1:73" x14ac:dyDescent="0.2">
      <c r="A14" s="1502" t="s">
        <v>986</v>
      </c>
      <c r="B14" s="1508"/>
      <c r="C14" s="1509"/>
      <c r="D14" s="1509"/>
      <c r="E14" s="1509"/>
      <c r="F14" s="1509"/>
      <c r="G14" s="1509"/>
      <c r="H14" s="1509"/>
      <c r="I14" s="1509"/>
      <c r="J14" s="1509"/>
      <c r="K14" s="1510"/>
      <c r="L14" s="1508"/>
      <c r="M14" s="1509"/>
      <c r="N14" s="1509"/>
      <c r="O14" s="1509"/>
      <c r="P14" s="1509"/>
      <c r="Q14" s="1509"/>
      <c r="R14" s="1509"/>
      <c r="S14" s="1509"/>
      <c r="T14" s="1509"/>
      <c r="U14" s="1510"/>
      <c r="V14" s="1508"/>
      <c r="W14" s="1509"/>
      <c r="X14" s="1509"/>
      <c r="Y14" s="1509"/>
      <c r="Z14" s="1509"/>
      <c r="AA14" s="1509"/>
      <c r="AB14" s="1509"/>
      <c r="AC14" s="1509"/>
      <c r="AD14" s="1509"/>
      <c r="AE14" s="1510"/>
      <c r="AF14" s="1508"/>
      <c r="AG14" s="1509"/>
      <c r="AH14" s="1509"/>
      <c r="AI14" s="1509"/>
      <c r="AJ14" s="1509"/>
      <c r="AK14" s="1509"/>
      <c r="AL14" s="1509"/>
      <c r="AM14" s="1509"/>
      <c r="AN14" s="1509"/>
      <c r="AO14" s="1510"/>
      <c r="AP14" s="1508"/>
      <c r="AQ14" s="1509"/>
      <c r="AR14" s="1509"/>
      <c r="AS14" s="1509"/>
      <c r="AT14" s="1509"/>
      <c r="AU14" s="1509"/>
      <c r="AV14" s="1509"/>
      <c r="AW14" s="1509"/>
      <c r="AX14" s="1509"/>
      <c r="AY14" s="1510"/>
      <c r="AZ14" s="1508"/>
      <c r="BA14" s="1509"/>
      <c r="BB14" s="1509"/>
      <c r="BC14" s="1509"/>
      <c r="BD14" s="1509"/>
      <c r="BE14" s="1509"/>
      <c r="BF14" s="1509"/>
      <c r="BG14" s="1509"/>
      <c r="BH14" s="1509"/>
      <c r="BI14" s="1510"/>
      <c r="BJ14" s="1508"/>
      <c r="BK14" s="1509"/>
      <c r="BL14" s="1509"/>
      <c r="BM14" s="1509"/>
      <c r="BN14" s="1509"/>
      <c r="BO14" s="1509"/>
      <c r="BP14" s="1509"/>
      <c r="BQ14" s="1509"/>
      <c r="BR14" s="1509"/>
      <c r="BS14" s="1510"/>
      <c r="BT14" s="249"/>
      <c r="BU14" s="249"/>
    </row>
    <row r="15" spans="1:73" x14ac:dyDescent="0.2">
      <c r="A15" s="1502" t="s">
        <v>987</v>
      </c>
      <c r="B15" s="1511"/>
      <c r="C15" s="1512"/>
      <c r="D15" s="1512"/>
      <c r="E15" s="1512"/>
      <c r="F15" s="1512"/>
      <c r="G15" s="1512"/>
      <c r="H15" s="1512"/>
      <c r="I15" s="1512"/>
      <c r="J15" s="1512"/>
      <c r="K15" s="1513"/>
      <c r="L15" s="1511"/>
      <c r="M15" s="1512"/>
      <c r="N15" s="1512"/>
      <c r="O15" s="1512"/>
      <c r="P15" s="1512"/>
      <c r="Q15" s="1512"/>
      <c r="R15" s="1512"/>
      <c r="S15" s="1512"/>
      <c r="T15" s="1512"/>
      <c r="U15" s="1513"/>
      <c r="V15" s="1511"/>
      <c r="W15" s="1512"/>
      <c r="X15" s="1512"/>
      <c r="Y15" s="1512"/>
      <c r="Z15" s="1512"/>
      <c r="AA15" s="1512"/>
      <c r="AB15" s="1512"/>
      <c r="AC15" s="1512"/>
      <c r="AD15" s="1512"/>
      <c r="AE15" s="1513"/>
      <c r="AF15" s="1511"/>
      <c r="AG15" s="1512"/>
      <c r="AH15" s="1512"/>
      <c r="AI15" s="1512"/>
      <c r="AJ15" s="1512"/>
      <c r="AK15" s="1512"/>
      <c r="AL15" s="1512"/>
      <c r="AM15" s="1512"/>
      <c r="AN15" s="1512"/>
      <c r="AO15" s="1513"/>
      <c r="AP15" s="1511"/>
      <c r="AQ15" s="1512"/>
      <c r="AR15" s="1512"/>
      <c r="AS15" s="1512"/>
      <c r="AT15" s="1512"/>
      <c r="AU15" s="1512"/>
      <c r="AV15" s="1512"/>
      <c r="AW15" s="1512"/>
      <c r="AX15" s="1512"/>
      <c r="AY15" s="1513"/>
      <c r="AZ15" s="1511"/>
      <c r="BA15" s="1512"/>
      <c r="BB15" s="1512"/>
      <c r="BC15" s="1512"/>
      <c r="BD15" s="1512"/>
      <c r="BE15" s="1512"/>
      <c r="BF15" s="1512"/>
      <c r="BG15" s="1512"/>
      <c r="BH15" s="1512"/>
      <c r="BI15" s="1513"/>
      <c r="BJ15" s="1511"/>
      <c r="BK15" s="1512"/>
      <c r="BL15" s="1512"/>
      <c r="BM15" s="1512"/>
      <c r="BN15" s="1512"/>
      <c r="BO15" s="1512"/>
      <c r="BP15" s="1512"/>
      <c r="BQ15" s="1512"/>
      <c r="BR15" s="1512"/>
      <c r="BS15" s="1513"/>
      <c r="BT15" s="249"/>
      <c r="BU15" s="249"/>
    </row>
    <row r="16" spans="1:73" x14ac:dyDescent="0.2">
      <c r="A16" s="1502" t="s">
        <v>988</v>
      </c>
      <c r="B16" s="1511"/>
      <c r="C16" s="1512"/>
      <c r="D16" s="1512"/>
      <c r="E16" s="1512"/>
      <c r="F16" s="1512"/>
      <c r="G16" s="1512"/>
      <c r="H16" s="1512"/>
      <c r="I16" s="1512"/>
      <c r="J16" s="1512"/>
      <c r="K16" s="1513"/>
      <c r="L16" s="1511"/>
      <c r="M16" s="1512"/>
      <c r="N16" s="1512"/>
      <c r="O16" s="1512"/>
      <c r="P16" s="1512"/>
      <c r="Q16" s="1512"/>
      <c r="R16" s="1512"/>
      <c r="S16" s="1512"/>
      <c r="T16" s="1512"/>
      <c r="U16" s="1513"/>
      <c r="V16" s="1511"/>
      <c r="W16" s="1512"/>
      <c r="X16" s="1512"/>
      <c r="Y16" s="1512"/>
      <c r="Z16" s="1512"/>
      <c r="AA16" s="1512"/>
      <c r="AB16" s="1512"/>
      <c r="AC16" s="1512"/>
      <c r="AD16" s="1512"/>
      <c r="AE16" s="1513"/>
      <c r="AF16" s="1511"/>
      <c r="AG16" s="1512"/>
      <c r="AH16" s="1512"/>
      <c r="AI16" s="1512"/>
      <c r="AJ16" s="1512"/>
      <c r="AK16" s="1512"/>
      <c r="AL16" s="1512"/>
      <c r="AM16" s="1512"/>
      <c r="AN16" s="1512"/>
      <c r="AO16" s="1513"/>
      <c r="AP16" s="1511"/>
      <c r="AQ16" s="1512"/>
      <c r="AR16" s="1512"/>
      <c r="AS16" s="1512"/>
      <c r="AT16" s="1512"/>
      <c r="AU16" s="1512"/>
      <c r="AV16" s="1512"/>
      <c r="AW16" s="1512"/>
      <c r="AX16" s="1512"/>
      <c r="AY16" s="1513"/>
      <c r="AZ16" s="1511"/>
      <c r="BA16" s="1512"/>
      <c r="BB16" s="1512"/>
      <c r="BC16" s="1512"/>
      <c r="BD16" s="1512"/>
      <c r="BE16" s="1512"/>
      <c r="BF16" s="1512"/>
      <c r="BG16" s="1512"/>
      <c r="BH16" s="1512"/>
      <c r="BI16" s="1513"/>
      <c r="BJ16" s="1511"/>
      <c r="BK16" s="1512"/>
      <c r="BL16" s="1512"/>
      <c r="BM16" s="1512"/>
      <c r="BN16" s="1512"/>
      <c r="BO16" s="1512"/>
      <c r="BP16" s="1512"/>
      <c r="BQ16" s="1512"/>
      <c r="BR16" s="1512"/>
      <c r="BS16" s="1513"/>
      <c r="BT16" s="249"/>
      <c r="BU16" s="249"/>
    </row>
    <row r="17" spans="1:73" x14ac:dyDescent="0.2">
      <c r="A17" s="1502" t="s">
        <v>1018</v>
      </c>
      <c r="B17" s="1511"/>
      <c r="C17" s="1512"/>
      <c r="D17" s="1512"/>
      <c r="E17" s="1512"/>
      <c r="F17" s="1512"/>
      <c r="G17" s="1512"/>
      <c r="H17" s="1512"/>
      <c r="I17" s="1512"/>
      <c r="J17" s="1512"/>
      <c r="K17" s="1513"/>
      <c r="L17" s="1511"/>
      <c r="M17" s="1512"/>
      <c r="N17" s="1512"/>
      <c r="O17" s="1512"/>
      <c r="P17" s="1512"/>
      <c r="Q17" s="1512"/>
      <c r="R17" s="1512"/>
      <c r="S17" s="1512"/>
      <c r="T17" s="1512"/>
      <c r="U17" s="1513"/>
      <c r="V17" s="1511"/>
      <c r="W17" s="1512"/>
      <c r="X17" s="1512"/>
      <c r="Y17" s="1512"/>
      <c r="Z17" s="1512"/>
      <c r="AA17" s="1512"/>
      <c r="AB17" s="1512"/>
      <c r="AC17" s="1512"/>
      <c r="AD17" s="1512"/>
      <c r="AE17" s="1513"/>
      <c r="AF17" s="1511"/>
      <c r="AG17" s="1512"/>
      <c r="AH17" s="1512"/>
      <c r="AI17" s="1512"/>
      <c r="AJ17" s="1512"/>
      <c r="AK17" s="1512"/>
      <c r="AL17" s="1512"/>
      <c r="AM17" s="1512"/>
      <c r="AN17" s="1512"/>
      <c r="AO17" s="1513"/>
      <c r="AP17" s="1511"/>
      <c r="AQ17" s="1512"/>
      <c r="AR17" s="1512"/>
      <c r="AS17" s="1512"/>
      <c r="AT17" s="1512"/>
      <c r="AU17" s="1512"/>
      <c r="AV17" s="1512"/>
      <c r="AW17" s="1512"/>
      <c r="AX17" s="1512"/>
      <c r="AY17" s="1513"/>
      <c r="AZ17" s="1511"/>
      <c r="BA17" s="1512"/>
      <c r="BB17" s="1512"/>
      <c r="BC17" s="1512"/>
      <c r="BD17" s="1512"/>
      <c r="BE17" s="1512"/>
      <c r="BF17" s="1512"/>
      <c r="BG17" s="1512"/>
      <c r="BH17" s="1512"/>
      <c r="BI17" s="1513"/>
      <c r="BJ17" s="1511"/>
      <c r="BK17" s="1512"/>
      <c r="BL17" s="1512"/>
      <c r="BM17" s="1512"/>
      <c r="BN17" s="1512"/>
      <c r="BO17" s="1512"/>
      <c r="BP17" s="1512"/>
      <c r="BQ17" s="1512"/>
      <c r="BR17" s="1512"/>
      <c r="BS17" s="1513"/>
      <c r="BT17" s="249"/>
      <c r="BU17" s="249"/>
    </row>
    <row r="18" spans="1:73" x14ac:dyDescent="0.2">
      <c r="A18" s="1502" t="s">
        <v>989</v>
      </c>
      <c r="B18" s="1511"/>
      <c r="C18" s="1512"/>
      <c r="D18" s="1512"/>
      <c r="E18" s="1512"/>
      <c r="F18" s="1512"/>
      <c r="G18" s="1512"/>
      <c r="H18" s="1512"/>
      <c r="I18" s="1512"/>
      <c r="J18" s="1512"/>
      <c r="K18" s="1513"/>
      <c r="L18" s="1511"/>
      <c r="M18" s="1512"/>
      <c r="N18" s="1512"/>
      <c r="O18" s="1512"/>
      <c r="P18" s="1512"/>
      <c r="Q18" s="1512"/>
      <c r="R18" s="1512"/>
      <c r="S18" s="1512"/>
      <c r="T18" s="1512"/>
      <c r="U18" s="1513"/>
      <c r="V18" s="1511"/>
      <c r="W18" s="1512"/>
      <c r="X18" s="1512"/>
      <c r="Y18" s="1512"/>
      <c r="Z18" s="1512"/>
      <c r="AA18" s="1512"/>
      <c r="AB18" s="1512"/>
      <c r="AC18" s="1512"/>
      <c r="AD18" s="1512"/>
      <c r="AE18" s="1513"/>
      <c r="AF18" s="1511"/>
      <c r="AG18" s="1512"/>
      <c r="AH18" s="1512"/>
      <c r="AI18" s="1512"/>
      <c r="AJ18" s="1512"/>
      <c r="AK18" s="1512"/>
      <c r="AL18" s="1512"/>
      <c r="AM18" s="1512"/>
      <c r="AN18" s="1512"/>
      <c r="AO18" s="1513"/>
      <c r="AP18" s="1511"/>
      <c r="AQ18" s="1512"/>
      <c r="AR18" s="1512"/>
      <c r="AS18" s="1512"/>
      <c r="AT18" s="1512"/>
      <c r="AU18" s="1512"/>
      <c r="AV18" s="1512"/>
      <c r="AW18" s="1512"/>
      <c r="AX18" s="1512"/>
      <c r="AY18" s="1513"/>
      <c r="AZ18" s="1511"/>
      <c r="BA18" s="1512"/>
      <c r="BB18" s="1512"/>
      <c r="BC18" s="1512"/>
      <c r="BD18" s="1512"/>
      <c r="BE18" s="1512"/>
      <c r="BF18" s="1512"/>
      <c r="BG18" s="1512"/>
      <c r="BH18" s="1512"/>
      <c r="BI18" s="1513"/>
      <c r="BJ18" s="1511"/>
      <c r="BK18" s="1512"/>
      <c r="BL18" s="1512"/>
      <c r="BM18" s="1512"/>
      <c r="BN18" s="1512"/>
      <c r="BO18" s="1512"/>
      <c r="BP18" s="1512"/>
      <c r="BQ18" s="1512"/>
      <c r="BR18" s="1512"/>
      <c r="BS18" s="1513"/>
      <c r="BT18" s="249"/>
      <c r="BU18" s="249"/>
    </row>
    <row r="19" spans="1:73" x14ac:dyDescent="0.2">
      <c r="A19" s="1502" t="s">
        <v>990</v>
      </c>
      <c r="B19" s="1511"/>
      <c r="C19" s="1512"/>
      <c r="D19" s="1512"/>
      <c r="E19" s="1512"/>
      <c r="F19" s="1512"/>
      <c r="G19" s="1512"/>
      <c r="H19" s="1512"/>
      <c r="I19" s="1512"/>
      <c r="J19" s="1512"/>
      <c r="K19" s="1513"/>
      <c r="L19" s="1511"/>
      <c r="M19" s="1512"/>
      <c r="N19" s="1512"/>
      <c r="O19" s="1512"/>
      <c r="P19" s="1512"/>
      <c r="Q19" s="1512"/>
      <c r="R19" s="1512"/>
      <c r="S19" s="1512"/>
      <c r="T19" s="1512"/>
      <c r="U19" s="1513"/>
      <c r="V19" s="1511"/>
      <c r="W19" s="1512"/>
      <c r="X19" s="1512"/>
      <c r="Y19" s="1512"/>
      <c r="Z19" s="1512"/>
      <c r="AA19" s="1512"/>
      <c r="AB19" s="1512"/>
      <c r="AC19" s="1512"/>
      <c r="AD19" s="1512"/>
      <c r="AE19" s="1513"/>
      <c r="AF19" s="1511"/>
      <c r="AG19" s="1512"/>
      <c r="AH19" s="1512"/>
      <c r="AI19" s="1512"/>
      <c r="AJ19" s="1512"/>
      <c r="AK19" s="1512"/>
      <c r="AL19" s="1512"/>
      <c r="AM19" s="1512"/>
      <c r="AN19" s="1512"/>
      <c r="AO19" s="1513"/>
      <c r="AP19" s="1511"/>
      <c r="AQ19" s="1512"/>
      <c r="AR19" s="1512"/>
      <c r="AS19" s="1512"/>
      <c r="AT19" s="1512"/>
      <c r="AU19" s="1512"/>
      <c r="AV19" s="1512"/>
      <c r="AW19" s="1512"/>
      <c r="AX19" s="1512"/>
      <c r="AY19" s="1513"/>
      <c r="AZ19" s="1511"/>
      <c r="BA19" s="1512"/>
      <c r="BB19" s="1512"/>
      <c r="BC19" s="1512"/>
      <c r="BD19" s="1512"/>
      <c r="BE19" s="1512"/>
      <c r="BF19" s="1512"/>
      <c r="BG19" s="1512"/>
      <c r="BH19" s="1512"/>
      <c r="BI19" s="1513"/>
      <c r="BJ19" s="1511"/>
      <c r="BK19" s="1512"/>
      <c r="BL19" s="1512"/>
      <c r="BM19" s="1512"/>
      <c r="BN19" s="1512"/>
      <c r="BO19" s="1512"/>
      <c r="BP19" s="1512"/>
      <c r="BQ19" s="1512"/>
      <c r="BR19" s="1512"/>
      <c r="BS19" s="1513"/>
      <c r="BT19" s="249"/>
      <c r="BU19" s="249"/>
    </row>
    <row r="20" spans="1:73" x14ac:dyDescent="0.2">
      <c r="A20" s="1502" t="s">
        <v>991</v>
      </c>
      <c r="B20" s="1511"/>
      <c r="C20" s="1512"/>
      <c r="D20" s="1512"/>
      <c r="E20" s="1512"/>
      <c r="F20" s="1512"/>
      <c r="G20" s="1512"/>
      <c r="H20" s="1512"/>
      <c r="I20" s="1512"/>
      <c r="J20" s="1512"/>
      <c r="K20" s="1513"/>
      <c r="L20" s="1511"/>
      <c r="M20" s="1512"/>
      <c r="N20" s="1512"/>
      <c r="O20" s="1512"/>
      <c r="P20" s="1512"/>
      <c r="Q20" s="1512"/>
      <c r="R20" s="1512"/>
      <c r="S20" s="1512"/>
      <c r="T20" s="1512"/>
      <c r="U20" s="1513"/>
      <c r="V20" s="1511"/>
      <c r="W20" s="1512"/>
      <c r="X20" s="1512"/>
      <c r="Y20" s="1512"/>
      <c r="Z20" s="1512"/>
      <c r="AA20" s="1512"/>
      <c r="AB20" s="1512"/>
      <c r="AC20" s="1512"/>
      <c r="AD20" s="1512"/>
      <c r="AE20" s="1513"/>
      <c r="AF20" s="1511"/>
      <c r="AG20" s="1512"/>
      <c r="AH20" s="1512"/>
      <c r="AI20" s="1512"/>
      <c r="AJ20" s="1512"/>
      <c r="AK20" s="1512"/>
      <c r="AL20" s="1512"/>
      <c r="AM20" s="1512"/>
      <c r="AN20" s="1512"/>
      <c r="AO20" s="1513"/>
      <c r="AP20" s="1511"/>
      <c r="AQ20" s="1512"/>
      <c r="AR20" s="1512"/>
      <c r="AS20" s="1512"/>
      <c r="AT20" s="1512"/>
      <c r="AU20" s="1512"/>
      <c r="AV20" s="1512"/>
      <c r="AW20" s="1512"/>
      <c r="AX20" s="1512"/>
      <c r="AY20" s="1513"/>
      <c r="AZ20" s="1511"/>
      <c r="BA20" s="1512"/>
      <c r="BB20" s="1512"/>
      <c r="BC20" s="1512"/>
      <c r="BD20" s="1512"/>
      <c r="BE20" s="1512"/>
      <c r="BF20" s="1512"/>
      <c r="BG20" s="1512"/>
      <c r="BH20" s="1512"/>
      <c r="BI20" s="1513"/>
      <c r="BJ20" s="1511"/>
      <c r="BK20" s="1512"/>
      <c r="BL20" s="1512"/>
      <c r="BM20" s="1512"/>
      <c r="BN20" s="1512"/>
      <c r="BO20" s="1512"/>
      <c r="BP20" s="1512"/>
      <c r="BQ20" s="1512"/>
      <c r="BR20" s="1512"/>
      <c r="BS20" s="1513"/>
      <c r="BT20" s="249"/>
      <c r="BU20" s="249"/>
    </row>
    <row r="21" spans="1:73" x14ac:dyDescent="0.2">
      <c r="A21" s="1502" t="s">
        <v>992</v>
      </c>
      <c r="B21" s="1511"/>
      <c r="C21" s="1512"/>
      <c r="D21" s="1512"/>
      <c r="E21" s="1512"/>
      <c r="F21" s="1512"/>
      <c r="G21" s="1512"/>
      <c r="H21" s="1512"/>
      <c r="I21" s="1512"/>
      <c r="J21" s="1512"/>
      <c r="K21" s="1513"/>
      <c r="L21" s="1511"/>
      <c r="M21" s="1512"/>
      <c r="N21" s="1512"/>
      <c r="O21" s="1512"/>
      <c r="P21" s="1512"/>
      <c r="Q21" s="1512"/>
      <c r="R21" s="1512"/>
      <c r="S21" s="1512"/>
      <c r="T21" s="1512"/>
      <c r="U21" s="1513"/>
      <c r="V21" s="1511"/>
      <c r="W21" s="1512"/>
      <c r="X21" s="1512"/>
      <c r="Y21" s="1512"/>
      <c r="Z21" s="1512"/>
      <c r="AA21" s="1512"/>
      <c r="AB21" s="1512"/>
      <c r="AC21" s="1512"/>
      <c r="AD21" s="1512"/>
      <c r="AE21" s="1513"/>
      <c r="AF21" s="1511"/>
      <c r="AG21" s="1512"/>
      <c r="AH21" s="1512"/>
      <c r="AI21" s="1512"/>
      <c r="AJ21" s="1512"/>
      <c r="AK21" s="1512"/>
      <c r="AL21" s="1512"/>
      <c r="AM21" s="1512"/>
      <c r="AN21" s="1512"/>
      <c r="AO21" s="1513"/>
      <c r="AP21" s="1511"/>
      <c r="AQ21" s="1512"/>
      <c r="AR21" s="1512"/>
      <c r="AS21" s="1512"/>
      <c r="AT21" s="1512"/>
      <c r="AU21" s="1512"/>
      <c r="AV21" s="1512"/>
      <c r="AW21" s="1512"/>
      <c r="AX21" s="1512"/>
      <c r="AY21" s="1513"/>
      <c r="AZ21" s="1511"/>
      <c r="BA21" s="1512"/>
      <c r="BB21" s="1512"/>
      <c r="BC21" s="1512"/>
      <c r="BD21" s="1512"/>
      <c r="BE21" s="1512"/>
      <c r="BF21" s="1512"/>
      <c r="BG21" s="1512"/>
      <c r="BH21" s="1512"/>
      <c r="BI21" s="1513"/>
      <c r="BJ21" s="1511"/>
      <c r="BK21" s="1512"/>
      <c r="BL21" s="1512"/>
      <c r="BM21" s="1512"/>
      <c r="BN21" s="1512"/>
      <c r="BO21" s="1512"/>
      <c r="BP21" s="1512"/>
      <c r="BQ21" s="1512"/>
      <c r="BR21" s="1512"/>
      <c r="BS21" s="1513"/>
      <c r="BT21" s="249"/>
      <c r="BU21" s="249"/>
    </row>
    <row r="22" spans="1:73" x14ac:dyDescent="0.2">
      <c r="A22" s="1502" t="s">
        <v>993</v>
      </c>
      <c r="B22" s="1511"/>
      <c r="C22" s="1512"/>
      <c r="D22" s="1512"/>
      <c r="E22" s="1512"/>
      <c r="F22" s="1512"/>
      <c r="G22" s="1512"/>
      <c r="H22" s="1512"/>
      <c r="I22" s="1512"/>
      <c r="J22" s="1512"/>
      <c r="K22" s="1513"/>
      <c r="L22" s="1511"/>
      <c r="M22" s="1512"/>
      <c r="N22" s="1512"/>
      <c r="O22" s="1512"/>
      <c r="P22" s="1512"/>
      <c r="Q22" s="1512"/>
      <c r="R22" s="1512"/>
      <c r="S22" s="1512"/>
      <c r="T22" s="1512"/>
      <c r="U22" s="1513"/>
      <c r="V22" s="1511"/>
      <c r="W22" s="1512"/>
      <c r="X22" s="1512"/>
      <c r="Y22" s="1512"/>
      <c r="Z22" s="1512"/>
      <c r="AA22" s="1512"/>
      <c r="AB22" s="1512"/>
      <c r="AC22" s="1512"/>
      <c r="AD22" s="1512"/>
      <c r="AE22" s="1513"/>
      <c r="AF22" s="1511"/>
      <c r="AG22" s="1512"/>
      <c r="AH22" s="1512"/>
      <c r="AI22" s="1512"/>
      <c r="AJ22" s="1512"/>
      <c r="AK22" s="1512"/>
      <c r="AL22" s="1512"/>
      <c r="AM22" s="1512"/>
      <c r="AN22" s="1512"/>
      <c r="AO22" s="1513"/>
      <c r="AP22" s="1511"/>
      <c r="AQ22" s="1512"/>
      <c r="AR22" s="1512"/>
      <c r="AS22" s="1512"/>
      <c r="AT22" s="1512"/>
      <c r="AU22" s="1512"/>
      <c r="AV22" s="1512"/>
      <c r="AW22" s="1512"/>
      <c r="AX22" s="1512"/>
      <c r="AY22" s="1513"/>
      <c r="AZ22" s="1511"/>
      <c r="BA22" s="1512"/>
      <c r="BB22" s="1512"/>
      <c r="BC22" s="1512"/>
      <c r="BD22" s="1512"/>
      <c r="BE22" s="1512"/>
      <c r="BF22" s="1512"/>
      <c r="BG22" s="1512"/>
      <c r="BH22" s="1512"/>
      <c r="BI22" s="1513"/>
      <c r="BJ22" s="1511"/>
      <c r="BK22" s="1512"/>
      <c r="BL22" s="1512"/>
      <c r="BM22" s="1512"/>
      <c r="BN22" s="1512"/>
      <c r="BO22" s="1512"/>
      <c r="BP22" s="1512"/>
      <c r="BQ22" s="1512"/>
      <c r="BR22" s="1512"/>
      <c r="BS22" s="1513"/>
      <c r="BT22" s="249"/>
      <c r="BU22" s="249"/>
    </row>
    <row r="23" spans="1:73" x14ac:dyDescent="0.2">
      <c r="A23" s="1502" t="s">
        <v>994</v>
      </c>
      <c r="B23" s="1511"/>
      <c r="C23" s="1512"/>
      <c r="D23" s="1512"/>
      <c r="E23" s="1512"/>
      <c r="F23" s="1512"/>
      <c r="G23" s="1512"/>
      <c r="H23" s="1512"/>
      <c r="I23" s="1512"/>
      <c r="J23" s="1512"/>
      <c r="K23" s="1513"/>
      <c r="L23" s="1511"/>
      <c r="M23" s="1512"/>
      <c r="N23" s="1512"/>
      <c r="O23" s="1512"/>
      <c r="P23" s="1512"/>
      <c r="Q23" s="1512"/>
      <c r="R23" s="1512"/>
      <c r="S23" s="1512"/>
      <c r="T23" s="1512"/>
      <c r="U23" s="1513"/>
      <c r="V23" s="1511"/>
      <c r="W23" s="1512"/>
      <c r="X23" s="1512"/>
      <c r="Y23" s="1512"/>
      <c r="Z23" s="1512"/>
      <c r="AA23" s="1512"/>
      <c r="AB23" s="1512"/>
      <c r="AC23" s="1512"/>
      <c r="AD23" s="1512"/>
      <c r="AE23" s="1513"/>
      <c r="AF23" s="1511"/>
      <c r="AG23" s="1512"/>
      <c r="AH23" s="1512"/>
      <c r="AI23" s="1512"/>
      <c r="AJ23" s="1512"/>
      <c r="AK23" s="1512"/>
      <c r="AL23" s="1512"/>
      <c r="AM23" s="1512"/>
      <c r="AN23" s="1512"/>
      <c r="AO23" s="1513"/>
      <c r="AP23" s="1511"/>
      <c r="AQ23" s="1512"/>
      <c r="AR23" s="1512"/>
      <c r="AS23" s="1512"/>
      <c r="AT23" s="1512"/>
      <c r="AU23" s="1512"/>
      <c r="AV23" s="1512"/>
      <c r="AW23" s="1512"/>
      <c r="AX23" s="1512"/>
      <c r="AY23" s="1513"/>
      <c r="AZ23" s="1511"/>
      <c r="BA23" s="1512"/>
      <c r="BB23" s="1512"/>
      <c r="BC23" s="1512"/>
      <c r="BD23" s="1512"/>
      <c r="BE23" s="1512"/>
      <c r="BF23" s="1512"/>
      <c r="BG23" s="1512"/>
      <c r="BH23" s="1512"/>
      <c r="BI23" s="1513"/>
      <c r="BJ23" s="1511"/>
      <c r="BK23" s="1512"/>
      <c r="BL23" s="1512"/>
      <c r="BM23" s="1512"/>
      <c r="BN23" s="1512"/>
      <c r="BO23" s="1512"/>
      <c r="BP23" s="1512"/>
      <c r="BQ23" s="1512"/>
      <c r="BR23" s="1512"/>
      <c r="BS23" s="1513"/>
      <c r="BT23" s="249"/>
      <c r="BU23" s="249"/>
    </row>
    <row r="24" spans="1:73" x14ac:dyDescent="0.2">
      <c r="A24" s="1502" t="s">
        <v>995</v>
      </c>
      <c r="B24" s="1511"/>
      <c r="C24" s="1512"/>
      <c r="D24" s="1512"/>
      <c r="E24" s="1512"/>
      <c r="F24" s="1512"/>
      <c r="G24" s="1512"/>
      <c r="H24" s="1512"/>
      <c r="I24" s="1512"/>
      <c r="J24" s="1512"/>
      <c r="K24" s="1513"/>
      <c r="L24" s="1511"/>
      <c r="M24" s="1512"/>
      <c r="N24" s="1512"/>
      <c r="O24" s="1512"/>
      <c r="P24" s="1512"/>
      <c r="Q24" s="1512"/>
      <c r="R24" s="1512"/>
      <c r="S24" s="1512"/>
      <c r="T24" s="1512"/>
      <c r="U24" s="1513"/>
      <c r="V24" s="1511"/>
      <c r="W24" s="1512"/>
      <c r="X24" s="1512"/>
      <c r="Y24" s="1512"/>
      <c r="Z24" s="1512"/>
      <c r="AA24" s="1512"/>
      <c r="AB24" s="1512"/>
      <c r="AC24" s="1512"/>
      <c r="AD24" s="1512"/>
      <c r="AE24" s="1513"/>
      <c r="AF24" s="1511"/>
      <c r="AG24" s="1512"/>
      <c r="AH24" s="1512"/>
      <c r="AI24" s="1512"/>
      <c r="AJ24" s="1512"/>
      <c r="AK24" s="1512"/>
      <c r="AL24" s="1512"/>
      <c r="AM24" s="1512"/>
      <c r="AN24" s="1512"/>
      <c r="AO24" s="1513"/>
      <c r="AP24" s="1511"/>
      <c r="AQ24" s="1512"/>
      <c r="AR24" s="1512"/>
      <c r="AS24" s="1512"/>
      <c r="AT24" s="1512"/>
      <c r="AU24" s="1512"/>
      <c r="AV24" s="1512"/>
      <c r="AW24" s="1512"/>
      <c r="AX24" s="1512"/>
      <c r="AY24" s="1513"/>
      <c r="AZ24" s="1511"/>
      <c r="BA24" s="1512"/>
      <c r="BB24" s="1512"/>
      <c r="BC24" s="1512"/>
      <c r="BD24" s="1512"/>
      <c r="BE24" s="1512"/>
      <c r="BF24" s="1512"/>
      <c r="BG24" s="1512"/>
      <c r="BH24" s="1512"/>
      <c r="BI24" s="1513"/>
      <c r="BJ24" s="1511"/>
      <c r="BK24" s="1512"/>
      <c r="BL24" s="1512"/>
      <c r="BM24" s="1512"/>
      <c r="BN24" s="1512"/>
      <c r="BO24" s="1512"/>
      <c r="BP24" s="1512"/>
      <c r="BQ24" s="1512"/>
      <c r="BR24" s="1512"/>
      <c r="BS24" s="1513"/>
      <c r="BT24" s="249"/>
      <c r="BU24" s="249"/>
    </row>
    <row r="25" spans="1:73" x14ac:dyDescent="0.2">
      <c r="A25" s="1502" t="s">
        <v>996</v>
      </c>
      <c r="B25" s="1511"/>
      <c r="C25" s="1512"/>
      <c r="D25" s="1512"/>
      <c r="E25" s="1512"/>
      <c r="F25" s="1512"/>
      <c r="G25" s="1512"/>
      <c r="H25" s="1512"/>
      <c r="I25" s="1512"/>
      <c r="J25" s="1512"/>
      <c r="K25" s="1513"/>
      <c r="L25" s="1511"/>
      <c r="M25" s="1512"/>
      <c r="N25" s="1512"/>
      <c r="O25" s="1512"/>
      <c r="P25" s="1512"/>
      <c r="Q25" s="1512"/>
      <c r="R25" s="1512"/>
      <c r="S25" s="1512"/>
      <c r="T25" s="1512"/>
      <c r="U25" s="1513"/>
      <c r="V25" s="1511"/>
      <c r="W25" s="1512"/>
      <c r="X25" s="1512"/>
      <c r="Y25" s="1512"/>
      <c r="Z25" s="1512"/>
      <c r="AA25" s="1512"/>
      <c r="AB25" s="1512"/>
      <c r="AC25" s="1512"/>
      <c r="AD25" s="1512"/>
      <c r="AE25" s="1513"/>
      <c r="AF25" s="1511"/>
      <c r="AG25" s="1512"/>
      <c r="AH25" s="1512"/>
      <c r="AI25" s="1512"/>
      <c r="AJ25" s="1512"/>
      <c r="AK25" s="1512"/>
      <c r="AL25" s="1512"/>
      <c r="AM25" s="1512"/>
      <c r="AN25" s="1512"/>
      <c r="AO25" s="1513"/>
      <c r="AP25" s="1511"/>
      <c r="AQ25" s="1512"/>
      <c r="AR25" s="1512"/>
      <c r="AS25" s="1512"/>
      <c r="AT25" s="1512"/>
      <c r="AU25" s="1512"/>
      <c r="AV25" s="1512"/>
      <c r="AW25" s="1512"/>
      <c r="AX25" s="1512"/>
      <c r="AY25" s="1513"/>
      <c r="AZ25" s="1511"/>
      <c r="BA25" s="1512"/>
      <c r="BB25" s="1512"/>
      <c r="BC25" s="1512"/>
      <c r="BD25" s="1512"/>
      <c r="BE25" s="1512"/>
      <c r="BF25" s="1512"/>
      <c r="BG25" s="1512"/>
      <c r="BH25" s="1512"/>
      <c r="BI25" s="1513"/>
      <c r="BJ25" s="1511"/>
      <c r="BK25" s="1512"/>
      <c r="BL25" s="1512"/>
      <c r="BM25" s="1512"/>
      <c r="BN25" s="1512"/>
      <c r="BO25" s="1512"/>
      <c r="BP25" s="1512"/>
      <c r="BQ25" s="1512"/>
      <c r="BR25" s="1512"/>
      <c r="BS25" s="1513"/>
      <c r="BT25" s="249"/>
      <c r="BU25" s="249"/>
    </row>
    <row r="26" spans="1:73" x14ac:dyDescent="0.2">
      <c r="A26" s="1502" t="s">
        <v>997</v>
      </c>
      <c r="B26" s="1511"/>
      <c r="C26" s="1512"/>
      <c r="D26" s="1512"/>
      <c r="E26" s="1512"/>
      <c r="F26" s="1512"/>
      <c r="G26" s="1512"/>
      <c r="H26" s="1512"/>
      <c r="I26" s="1512"/>
      <c r="J26" s="1512"/>
      <c r="K26" s="1513"/>
      <c r="L26" s="1511"/>
      <c r="M26" s="1512"/>
      <c r="N26" s="1512"/>
      <c r="O26" s="1512"/>
      <c r="P26" s="1512"/>
      <c r="Q26" s="1512"/>
      <c r="R26" s="1512"/>
      <c r="S26" s="1512"/>
      <c r="T26" s="1512"/>
      <c r="U26" s="1513"/>
      <c r="V26" s="1511"/>
      <c r="W26" s="1512"/>
      <c r="X26" s="1512"/>
      <c r="Y26" s="1512"/>
      <c r="Z26" s="1512"/>
      <c r="AA26" s="1512"/>
      <c r="AB26" s="1512"/>
      <c r="AC26" s="1512"/>
      <c r="AD26" s="1512"/>
      <c r="AE26" s="1513"/>
      <c r="AF26" s="1511"/>
      <c r="AG26" s="1512"/>
      <c r="AH26" s="1512"/>
      <c r="AI26" s="1512"/>
      <c r="AJ26" s="1512"/>
      <c r="AK26" s="1512"/>
      <c r="AL26" s="1512"/>
      <c r="AM26" s="1512"/>
      <c r="AN26" s="1512"/>
      <c r="AO26" s="1513"/>
      <c r="AP26" s="1511"/>
      <c r="AQ26" s="1512"/>
      <c r="AR26" s="1512"/>
      <c r="AS26" s="1512"/>
      <c r="AT26" s="1512"/>
      <c r="AU26" s="1512"/>
      <c r="AV26" s="1512"/>
      <c r="AW26" s="1512"/>
      <c r="AX26" s="1512"/>
      <c r="AY26" s="1513"/>
      <c r="AZ26" s="1511"/>
      <c r="BA26" s="1512"/>
      <c r="BB26" s="1512"/>
      <c r="BC26" s="1512"/>
      <c r="BD26" s="1512"/>
      <c r="BE26" s="1512"/>
      <c r="BF26" s="1512"/>
      <c r="BG26" s="1512"/>
      <c r="BH26" s="1512"/>
      <c r="BI26" s="1513"/>
      <c r="BJ26" s="1511"/>
      <c r="BK26" s="1512"/>
      <c r="BL26" s="1512"/>
      <c r="BM26" s="1512"/>
      <c r="BN26" s="1512"/>
      <c r="BO26" s="1512"/>
      <c r="BP26" s="1512"/>
      <c r="BQ26" s="1512"/>
      <c r="BR26" s="1512"/>
      <c r="BS26" s="1513"/>
      <c r="BT26" s="249"/>
      <c r="BU26" s="249"/>
    </row>
    <row r="27" spans="1:73" x14ac:dyDescent="0.2">
      <c r="A27" s="1502" t="s">
        <v>998</v>
      </c>
      <c r="B27" s="1511"/>
      <c r="C27" s="1512"/>
      <c r="D27" s="1512"/>
      <c r="E27" s="1512"/>
      <c r="F27" s="1512"/>
      <c r="G27" s="1512"/>
      <c r="H27" s="1512"/>
      <c r="I27" s="1512"/>
      <c r="J27" s="1512"/>
      <c r="K27" s="1513"/>
      <c r="L27" s="1511"/>
      <c r="M27" s="1512"/>
      <c r="N27" s="1512"/>
      <c r="O27" s="1512"/>
      <c r="P27" s="1512"/>
      <c r="Q27" s="1512"/>
      <c r="R27" s="1512"/>
      <c r="S27" s="1512"/>
      <c r="T27" s="1512"/>
      <c r="U27" s="1513"/>
      <c r="V27" s="1511"/>
      <c r="W27" s="1512"/>
      <c r="X27" s="1512"/>
      <c r="Y27" s="1512"/>
      <c r="Z27" s="1512"/>
      <c r="AA27" s="1512"/>
      <c r="AB27" s="1512"/>
      <c r="AC27" s="1512"/>
      <c r="AD27" s="1512"/>
      <c r="AE27" s="1513"/>
      <c r="AF27" s="1511"/>
      <c r="AG27" s="1512"/>
      <c r="AH27" s="1512"/>
      <c r="AI27" s="1512"/>
      <c r="AJ27" s="1512"/>
      <c r="AK27" s="1512"/>
      <c r="AL27" s="1512"/>
      <c r="AM27" s="1512"/>
      <c r="AN27" s="1512"/>
      <c r="AO27" s="1513"/>
      <c r="AP27" s="1511"/>
      <c r="AQ27" s="1512"/>
      <c r="AR27" s="1512"/>
      <c r="AS27" s="1512"/>
      <c r="AT27" s="1512"/>
      <c r="AU27" s="1512"/>
      <c r="AV27" s="1512"/>
      <c r="AW27" s="1512"/>
      <c r="AX27" s="1512"/>
      <c r="AY27" s="1513"/>
      <c r="AZ27" s="1511"/>
      <c r="BA27" s="1512"/>
      <c r="BB27" s="1512"/>
      <c r="BC27" s="1512"/>
      <c r="BD27" s="1512"/>
      <c r="BE27" s="1512"/>
      <c r="BF27" s="1512"/>
      <c r="BG27" s="1512"/>
      <c r="BH27" s="1512"/>
      <c r="BI27" s="1513"/>
      <c r="BJ27" s="1511"/>
      <c r="BK27" s="1512"/>
      <c r="BL27" s="1512"/>
      <c r="BM27" s="1512"/>
      <c r="BN27" s="1512"/>
      <c r="BO27" s="1512"/>
      <c r="BP27" s="1512"/>
      <c r="BQ27" s="1512"/>
      <c r="BR27" s="1512"/>
      <c r="BS27" s="1513"/>
      <c r="BT27" s="249"/>
      <c r="BU27" s="249"/>
    </row>
    <row r="28" spans="1:73" x14ac:dyDescent="0.2">
      <c r="A28" s="1502" t="s">
        <v>1000</v>
      </c>
      <c r="B28" s="1511"/>
      <c r="C28" s="1512"/>
      <c r="D28" s="1512"/>
      <c r="E28" s="1512"/>
      <c r="F28" s="1512"/>
      <c r="G28" s="1512"/>
      <c r="H28" s="1512"/>
      <c r="I28" s="1512"/>
      <c r="J28" s="1512"/>
      <c r="K28" s="1513"/>
      <c r="L28" s="1511"/>
      <c r="M28" s="1512"/>
      <c r="N28" s="1512"/>
      <c r="O28" s="1512"/>
      <c r="P28" s="1512"/>
      <c r="Q28" s="1512"/>
      <c r="R28" s="1512"/>
      <c r="S28" s="1512"/>
      <c r="T28" s="1512"/>
      <c r="U28" s="1513"/>
      <c r="V28" s="1511"/>
      <c r="W28" s="1512"/>
      <c r="X28" s="1512"/>
      <c r="Y28" s="1512"/>
      <c r="Z28" s="1512"/>
      <c r="AA28" s="1512"/>
      <c r="AB28" s="1512"/>
      <c r="AC28" s="1512"/>
      <c r="AD28" s="1512"/>
      <c r="AE28" s="1513"/>
      <c r="AF28" s="1511"/>
      <c r="AG28" s="1512"/>
      <c r="AH28" s="1512"/>
      <c r="AI28" s="1512"/>
      <c r="AJ28" s="1512"/>
      <c r="AK28" s="1512"/>
      <c r="AL28" s="1512"/>
      <c r="AM28" s="1512"/>
      <c r="AN28" s="1512"/>
      <c r="AO28" s="1513"/>
      <c r="AP28" s="1511"/>
      <c r="AQ28" s="1512"/>
      <c r="AR28" s="1512"/>
      <c r="AS28" s="1512"/>
      <c r="AT28" s="1512"/>
      <c r="AU28" s="1512"/>
      <c r="AV28" s="1512"/>
      <c r="AW28" s="1512"/>
      <c r="AX28" s="1512"/>
      <c r="AY28" s="1513"/>
      <c r="AZ28" s="1511"/>
      <c r="BA28" s="1512"/>
      <c r="BB28" s="1512"/>
      <c r="BC28" s="1512"/>
      <c r="BD28" s="1512"/>
      <c r="BE28" s="1512"/>
      <c r="BF28" s="1512"/>
      <c r="BG28" s="1512"/>
      <c r="BH28" s="1512"/>
      <c r="BI28" s="1513"/>
      <c r="BJ28" s="1511"/>
      <c r="BK28" s="1512"/>
      <c r="BL28" s="1512"/>
      <c r="BM28" s="1512"/>
      <c r="BN28" s="1512"/>
      <c r="BO28" s="1512"/>
      <c r="BP28" s="1512"/>
      <c r="BQ28" s="1512"/>
      <c r="BR28" s="1512"/>
      <c r="BS28" s="1513"/>
      <c r="BT28" s="249"/>
      <c r="BU28" s="249"/>
    </row>
    <row r="29" spans="1:73" x14ac:dyDescent="0.2">
      <c r="A29" s="1502" t="s">
        <v>999</v>
      </c>
      <c r="B29" s="1514"/>
      <c r="C29" s="1515"/>
      <c r="D29" s="1515"/>
      <c r="E29" s="1515"/>
      <c r="F29" s="1515"/>
      <c r="G29" s="1515"/>
      <c r="H29" s="1515"/>
      <c r="I29" s="1515"/>
      <c r="J29" s="1515"/>
      <c r="K29" s="1516"/>
      <c r="L29" s="1514"/>
      <c r="M29" s="1515"/>
      <c r="N29" s="1515"/>
      <c r="O29" s="1515"/>
      <c r="P29" s="1515"/>
      <c r="Q29" s="1515"/>
      <c r="R29" s="1515"/>
      <c r="S29" s="1515"/>
      <c r="T29" s="1515"/>
      <c r="U29" s="1516"/>
      <c r="V29" s="1514"/>
      <c r="W29" s="1515"/>
      <c r="X29" s="1515"/>
      <c r="Y29" s="1515"/>
      <c r="Z29" s="1515"/>
      <c r="AA29" s="1515"/>
      <c r="AB29" s="1515"/>
      <c r="AC29" s="1515"/>
      <c r="AD29" s="1515"/>
      <c r="AE29" s="1516"/>
      <c r="AF29" s="1514"/>
      <c r="AG29" s="1515"/>
      <c r="AH29" s="1515"/>
      <c r="AI29" s="1515"/>
      <c r="AJ29" s="1515"/>
      <c r="AK29" s="1515"/>
      <c r="AL29" s="1515"/>
      <c r="AM29" s="1515"/>
      <c r="AN29" s="1515"/>
      <c r="AO29" s="1516"/>
      <c r="AP29" s="1514"/>
      <c r="AQ29" s="1515"/>
      <c r="AR29" s="1515"/>
      <c r="AS29" s="1515"/>
      <c r="AT29" s="1515"/>
      <c r="AU29" s="1515"/>
      <c r="AV29" s="1515"/>
      <c r="AW29" s="1515"/>
      <c r="AX29" s="1515"/>
      <c r="AY29" s="1516"/>
      <c r="AZ29" s="1514"/>
      <c r="BA29" s="1515"/>
      <c r="BB29" s="1515"/>
      <c r="BC29" s="1515"/>
      <c r="BD29" s="1515"/>
      <c r="BE29" s="1515"/>
      <c r="BF29" s="1515"/>
      <c r="BG29" s="1515"/>
      <c r="BH29" s="1515"/>
      <c r="BI29" s="1516"/>
      <c r="BJ29" s="1514"/>
      <c r="BK29" s="1515"/>
      <c r="BL29" s="1515"/>
      <c r="BM29" s="1515"/>
      <c r="BN29" s="1515"/>
      <c r="BO29" s="1515"/>
      <c r="BP29" s="1515"/>
      <c r="BQ29" s="1515"/>
      <c r="BR29" s="1515"/>
      <c r="BS29" s="1516"/>
      <c r="BT29" s="249"/>
      <c r="BU29" s="249"/>
    </row>
    <row r="30" spans="1:73" x14ac:dyDescent="0.2">
      <c r="A30" s="1503" t="s">
        <v>1017</v>
      </c>
      <c r="B30" s="1517"/>
      <c r="C30" s="1518"/>
      <c r="D30" s="1518"/>
      <c r="E30" s="1518"/>
      <c r="F30" s="1518"/>
      <c r="G30" s="1518"/>
      <c r="H30" s="1518"/>
      <c r="I30" s="1518"/>
      <c r="J30" s="1518"/>
      <c r="K30" s="1519"/>
      <c r="L30" s="1517"/>
      <c r="M30" s="1518"/>
      <c r="N30" s="1518"/>
      <c r="O30" s="1518"/>
      <c r="P30" s="1518"/>
      <c r="Q30" s="1518"/>
      <c r="R30" s="1518"/>
      <c r="S30" s="1518"/>
      <c r="T30" s="1518"/>
      <c r="U30" s="1519"/>
      <c r="V30" s="1517"/>
      <c r="W30" s="1518"/>
      <c r="X30" s="1518"/>
      <c r="Y30" s="1518"/>
      <c r="Z30" s="1518"/>
      <c r="AA30" s="1518"/>
      <c r="AB30" s="1518"/>
      <c r="AC30" s="1518"/>
      <c r="AD30" s="1518"/>
      <c r="AE30" s="1519"/>
      <c r="AF30" s="1517"/>
      <c r="AG30" s="1518"/>
      <c r="AH30" s="1518"/>
      <c r="AI30" s="1518"/>
      <c r="AJ30" s="1518"/>
      <c r="AK30" s="1518"/>
      <c r="AL30" s="1518"/>
      <c r="AM30" s="1518"/>
      <c r="AN30" s="1518"/>
      <c r="AO30" s="1519"/>
      <c r="AP30" s="1517"/>
      <c r="AQ30" s="1518"/>
      <c r="AR30" s="1518"/>
      <c r="AS30" s="1518"/>
      <c r="AT30" s="1518"/>
      <c r="AU30" s="1518"/>
      <c r="AV30" s="1518"/>
      <c r="AW30" s="1518"/>
      <c r="AX30" s="1518"/>
      <c r="AY30" s="1519"/>
      <c r="AZ30" s="1517"/>
      <c r="BA30" s="1518"/>
      <c r="BB30" s="1518"/>
      <c r="BC30" s="1518"/>
      <c r="BD30" s="1518"/>
      <c r="BE30" s="1518"/>
      <c r="BF30" s="1518"/>
      <c r="BG30" s="1518"/>
      <c r="BH30" s="1518"/>
      <c r="BI30" s="1519"/>
      <c r="BJ30" s="1517"/>
      <c r="BK30" s="1518"/>
      <c r="BL30" s="1518"/>
      <c r="BM30" s="1518"/>
      <c r="BN30" s="1518"/>
      <c r="BO30" s="1518"/>
      <c r="BP30" s="1518"/>
      <c r="BQ30" s="1518"/>
      <c r="BR30" s="1518"/>
      <c r="BS30" s="1519"/>
      <c r="BT30" s="249"/>
      <c r="BU30" s="249"/>
    </row>
    <row r="31" spans="1:73" x14ac:dyDescent="0.2">
      <c r="A31" s="68"/>
      <c r="B31" s="68"/>
      <c r="C31" s="68"/>
      <c r="D31" s="68"/>
      <c r="E31" s="68"/>
      <c r="F31" s="68"/>
      <c r="G31" s="68"/>
      <c r="H31" s="68"/>
      <c r="I31" s="68"/>
      <c r="J31" s="68"/>
      <c r="K31" s="68"/>
      <c r="L31" s="68"/>
      <c r="M31" s="68"/>
      <c r="N31" s="68"/>
      <c r="O31" s="68"/>
      <c r="P31" s="68"/>
      <c r="Q31" s="68"/>
      <c r="R31" s="68"/>
      <c r="S31" s="68"/>
      <c r="T31" s="68"/>
      <c r="U31" s="68"/>
      <c r="V31" s="68"/>
      <c r="W31" s="68"/>
      <c r="X31" s="68"/>
      <c r="Y31" s="68"/>
      <c r="Z31" s="68"/>
      <c r="AA31" s="68"/>
      <c r="AB31" s="68"/>
      <c r="AC31" s="68"/>
      <c r="AD31" s="68"/>
      <c r="AE31" s="68"/>
      <c r="AF31" s="68"/>
      <c r="AG31" s="68"/>
      <c r="AH31" s="68"/>
      <c r="AI31" s="68"/>
      <c r="AJ31" s="68"/>
      <c r="AK31" s="68"/>
      <c r="AL31" s="68"/>
      <c r="AM31" s="68"/>
      <c r="AN31" s="68"/>
      <c r="AO31" s="68"/>
      <c r="AP31" s="68"/>
      <c r="AQ31" s="68"/>
      <c r="AR31" s="68"/>
      <c r="AS31" s="68"/>
      <c r="AT31" s="68"/>
      <c r="AU31" s="68"/>
      <c r="AV31" s="68"/>
      <c r="AW31" s="68"/>
      <c r="AX31" s="68"/>
      <c r="AY31" s="68"/>
      <c r="AZ31" s="68"/>
      <c r="BA31" s="68"/>
      <c r="BB31" s="68"/>
      <c r="BC31" s="68"/>
      <c r="BD31" s="68"/>
      <c r="BE31" s="68"/>
      <c r="BF31" s="68"/>
      <c r="BG31" s="68"/>
      <c r="BH31" s="68"/>
      <c r="BI31" s="68"/>
      <c r="BJ31" s="68"/>
      <c r="BK31" s="68"/>
      <c r="BL31" s="68"/>
      <c r="BM31" s="68"/>
      <c r="BN31" s="68"/>
      <c r="BO31" s="68"/>
      <c r="BP31" s="68"/>
      <c r="BQ31" s="68"/>
      <c r="BR31" s="68"/>
      <c r="BS31" s="68"/>
      <c r="BT31" s="249"/>
      <c r="BU31" s="249"/>
    </row>
    <row r="32" spans="1:73" x14ac:dyDescent="0.2">
      <c r="A32" s="68"/>
      <c r="B32" s="68"/>
      <c r="C32" s="68"/>
      <c r="D32" s="68"/>
      <c r="E32" s="68"/>
      <c r="F32" s="68"/>
      <c r="G32" s="68"/>
      <c r="H32" s="68"/>
      <c r="I32" s="68"/>
      <c r="J32" s="68"/>
      <c r="K32" s="68"/>
      <c r="L32" s="68"/>
      <c r="M32" s="68"/>
      <c r="N32" s="68"/>
      <c r="O32" s="68"/>
      <c r="P32" s="68"/>
      <c r="Q32" s="68"/>
      <c r="R32" s="68"/>
      <c r="S32" s="68"/>
      <c r="T32" s="68"/>
      <c r="U32" s="68"/>
      <c r="V32" s="68"/>
      <c r="W32" s="68"/>
      <c r="X32" s="68"/>
      <c r="Y32" s="68"/>
      <c r="Z32" s="68"/>
      <c r="AA32" s="68"/>
      <c r="AB32" s="68"/>
      <c r="AC32" s="68"/>
      <c r="AD32" s="68"/>
      <c r="AE32" s="68"/>
      <c r="AF32" s="68"/>
      <c r="AG32" s="68"/>
      <c r="AH32" s="68"/>
      <c r="AI32" s="68"/>
      <c r="AJ32" s="68"/>
      <c r="AK32" s="68"/>
      <c r="AL32" s="68"/>
      <c r="AM32" s="68"/>
      <c r="AN32" s="68"/>
      <c r="AO32" s="68"/>
      <c r="AP32" s="68"/>
      <c r="AQ32" s="68"/>
      <c r="AR32" s="68"/>
      <c r="AS32" s="68"/>
      <c r="AT32" s="68"/>
      <c r="AU32" s="68"/>
      <c r="AV32" s="68"/>
      <c r="AW32" s="68"/>
      <c r="AX32" s="68"/>
      <c r="AY32" s="68"/>
      <c r="AZ32" s="68"/>
      <c r="BA32" s="68"/>
      <c r="BB32" s="68"/>
      <c r="BC32" s="68"/>
      <c r="BD32" s="68"/>
      <c r="BE32" s="68"/>
      <c r="BF32" s="68"/>
      <c r="BG32" s="68"/>
      <c r="BH32" s="68"/>
      <c r="BI32" s="68"/>
      <c r="BJ32" s="68"/>
      <c r="BK32" s="68"/>
      <c r="BL32" s="68"/>
      <c r="BM32" s="68"/>
      <c r="BN32" s="68"/>
      <c r="BO32" s="68"/>
      <c r="BP32" s="68"/>
      <c r="BQ32" s="68"/>
      <c r="BR32" s="68"/>
      <c r="BS32" s="68"/>
      <c r="BT32" s="249"/>
      <c r="BU32" s="249"/>
    </row>
    <row r="33" spans="1:73" x14ac:dyDescent="0.2">
      <c r="A33" s="71" t="s">
        <v>32</v>
      </c>
      <c r="B33" s="1584" t="s">
        <v>1049</v>
      </c>
      <c r="C33" s="56"/>
      <c r="D33" s="57"/>
      <c r="E33" s="57"/>
      <c r="F33" s="57"/>
      <c r="G33" s="57"/>
      <c r="H33" s="57"/>
      <c r="I33" s="57"/>
      <c r="J33" s="57"/>
      <c r="K33" s="57"/>
      <c r="L33" s="57"/>
      <c r="M33" s="57"/>
      <c r="N33" s="57"/>
      <c r="O33" s="57"/>
      <c r="P33" s="57"/>
      <c r="Q33" s="57"/>
      <c r="R33" s="57"/>
      <c r="S33" s="57"/>
      <c r="T33" s="57"/>
      <c r="U33" s="57"/>
      <c r="V33" s="57"/>
      <c r="W33" s="57"/>
      <c r="X33" s="57"/>
      <c r="Y33" s="57"/>
      <c r="Z33" s="57"/>
      <c r="AA33" s="57"/>
      <c r="AB33" s="57"/>
      <c r="AC33" s="57"/>
      <c r="AD33" s="57"/>
      <c r="AE33" s="57"/>
      <c r="AF33" s="57"/>
      <c r="AG33" s="57"/>
      <c r="AH33" s="57"/>
      <c r="AI33" s="57"/>
      <c r="AJ33" s="57"/>
      <c r="AK33" s="57"/>
      <c r="AL33" s="57"/>
      <c r="AM33" s="57"/>
      <c r="AN33" s="57"/>
      <c r="AO33" s="57"/>
      <c r="AP33" s="57"/>
      <c r="AQ33" s="57"/>
      <c r="AR33" s="57"/>
      <c r="AS33" s="57"/>
      <c r="AT33" s="57"/>
      <c r="AU33" s="57"/>
      <c r="AV33" s="57"/>
      <c r="AW33" s="57"/>
      <c r="AX33" s="57"/>
      <c r="AY33" s="57"/>
      <c r="AZ33" s="57"/>
      <c r="BA33" s="57"/>
      <c r="BB33" s="57"/>
      <c r="BC33" s="57"/>
      <c r="BD33" s="57"/>
      <c r="BE33" s="57"/>
      <c r="BF33" s="57"/>
      <c r="BG33" s="57"/>
      <c r="BH33" s="57"/>
      <c r="BI33" s="57"/>
      <c r="BJ33" s="57"/>
      <c r="BK33" s="57"/>
      <c r="BL33" s="57"/>
      <c r="BM33" s="57"/>
      <c r="BN33" s="57"/>
      <c r="BO33" s="57"/>
      <c r="BP33" s="57"/>
      <c r="BQ33" s="57"/>
      <c r="BR33" s="57"/>
      <c r="BS33" s="57"/>
      <c r="BT33" s="249"/>
      <c r="BU33" s="249"/>
    </row>
    <row r="34" spans="1:73" x14ac:dyDescent="0.2">
      <c r="A34" s="68"/>
      <c r="B34" s="58"/>
      <c r="C34" s="58"/>
      <c r="D34" s="59"/>
      <c r="E34" s="59"/>
      <c r="F34" s="59"/>
      <c r="G34" s="59"/>
      <c r="H34" s="59"/>
      <c r="I34" s="59"/>
      <c r="J34" s="59"/>
      <c r="K34" s="59"/>
      <c r="L34" s="59"/>
      <c r="M34" s="59"/>
      <c r="N34" s="59"/>
      <c r="O34" s="59"/>
      <c r="P34" s="59"/>
      <c r="Q34" s="59"/>
      <c r="R34" s="59"/>
      <c r="S34" s="59"/>
      <c r="T34" s="59"/>
      <c r="U34" s="59"/>
      <c r="V34" s="59"/>
      <c r="W34" s="59"/>
      <c r="X34" s="59"/>
      <c r="Y34" s="59"/>
      <c r="Z34" s="59"/>
      <c r="AA34" s="59"/>
      <c r="AB34" s="59"/>
      <c r="AC34" s="59"/>
      <c r="AD34" s="59"/>
      <c r="AE34" s="59"/>
      <c r="AF34" s="59"/>
      <c r="AG34" s="59"/>
      <c r="AH34" s="59"/>
      <c r="AI34" s="59"/>
      <c r="AJ34" s="59"/>
      <c r="AK34" s="59"/>
      <c r="AL34" s="59"/>
      <c r="AM34" s="59"/>
      <c r="AN34" s="59"/>
      <c r="AO34" s="59"/>
      <c r="AP34" s="59"/>
      <c r="AQ34" s="59"/>
      <c r="AR34" s="59"/>
      <c r="AS34" s="59"/>
      <c r="AT34" s="59"/>
      <c r="AU34" s="59"/>
      <c r="AV34" s="59"/>
      <c r="AW34" s="59"/>
      <c r="AX34" s="59"/>
      <c r="AY34" s="59"/>
      <c r="AZ34" s="59"/>
      <c r="BA34" s="59"/>
      <c r="BB34" s="59"/>
      <c r="BC34" s="59"/>
      <c r="BD34" s="59"/>
      <c r="BE34" s="59"/>
      <c r="BF34" s="59"/>
      <c r="BG34" s="59"/>
      <c r="BH34" s="59"/>
      <c r="BI34" s="59"/>
      <c r="BJ34" s="59"/>
      <c r="BK34" s="59"/>
      <c r="BL34" s="59"/>
      <c r="BM34" s="59"/>
      <c r="BN34" s="59"/>
      <c r="BO34" s="59"/>
      <c r="BP34" s="59"/>
      <c r="BQ34" s="59"/>
      <c r="BR34" s="59"/>
      <c r="BS34" s="59"/>
      <c r="BT34" s="249"/>
      <c r="BU34" s="249"/>
    </row>
    <row r="35" spans="1:73" x14ac:dyDescent="0.2">
      <c r="A35" s="68"/>
      <c r="B35" s="58"/>
      <c r="C35" s="58"/>
      <c r="D35" s="59"/>
      <c r="E35" s="59"/>
      <c r="F35" s="59"/>
      <c r="G35" s="59"/>
      <c r="H35" s="59"/>
      <c r="I35" s="59"/>
      <c r="J35" s="59"/>
      <c r="K35" s="59"/>
      <c r="L35" s="59"/>
      <c r="M35" s="59"/>
      <c r="N35" s="59"/>
      <c r="O35" s="59"/>
      <c r="P35" s="59"/>
      <c r="Q35" s="59"/>
      <c r="R35" s="59"/>
      <c r="S35" s="59"/>
      <c r="T35" s="59"/>
      <c r="U35" s="59"/>
      <c r="V35" s="59"/>
      <c r="W35" s="59"/>
      <c r="X35" s="59"/>
      <c r="Y35" s="59"/>
      <c r="Z35" s="59"/>
      <c r="AA35" s="59"/>
      <c r="AB35" s="59"/>
      <c r="AC35" s="59"/>
      <c r="AD35" s="59"/>
      <c r="AE35" s="59"/>
      <c r="AF35" s="59"/>
      <c r="AG35" s="59"/>
      <c r="AH35" s="59"/>
      <c r="AI35" s="59"/>
      <c r="AJ35" s="59"/>
      <c r="AK35" s="59"/>
      <c r="AL35" s="59"/>
      <c r="AM35" s="59"/>
      <c r="AN35" s="59"/>
      <c r="AO35" s="59"/>
      <c r="AP35" s="59"/>
      <c r="AQ35" s="59"/>
      <c r="AR35" s="59"/>
      <c r="AS35" s="59"/>
      <c r="AT35" s="59"/>
      <c r="AU35" s="59"/>
      <c r="AV35" s="59"/>
      <c r="AW35" s="59"/>
      <c r="AX35" s="59"/>
      <c r="AY35" s="59"/>
      <c r="AZ35" s="59"/>
      <c r="BA35" s="59"/>
      <c r="BB35" s="59"/>
      <c r="BC35" s="59"/>
      <c r="BD35" s="59"/>
      <c r="BE35" s="59"/>
      <c r="BF35" s="59"/>
      <c r="BG35" s="59"/>
      <c r="BH35" s="59"/>
      <c r="BI35" s="59"/>
      <c r="BJ35" s="59"/>
      <c r="BK35" s="59"/>
      <c r="BL35" s="59"/>
      <c r="BM35" s="59"/>
      <c r="BN35" s="59"/>
      <c r="BO35" s="59"/>
      <c r="BP35" s="59"/>
      <c r="BQ35" s="59"/>
      <c r="BR35" s="59"/>
      <c r="BS35" s="59"/>
      <c r="BT35" s="249"/>
      <c r="BU35" s="249"/>
    </row>
    <row r="36" spans="1:73" x14ac:dyDescent="0.2">
      <c r="A36" s="68"/>
      <c r="B36" s="58"/>
      <c r="C36" s="58"/>
      <c r="D36" s="59"/>
      <c r="E36" s="59"/>
      <c r="F36" s="59"/>
      <c r="G36" s="59"/>
      <c r="H36" s="59"/>
      <c r="I36" s="59"/>
      <c r="J36" s="59"/>
      <c r="K36" s="59"/>
      <c r="L36" s="59"/>
      <c r="M36" s="59"/>
      <c r="N36" s="59"/>
      <c r="O36" s="59"/>
      <c r="P36" s="59"/>
      <c r="Q36" s="59"/>
      <c r="R36" s="59"/>
      <c r="S36" s="59"/>
      <c r="T36" s="59"/>
      <c r="U36" s="59"/>
      <c r="V36" s="59"/>
      <c r="W36" s="59"/>
      <c r="X36" s="59"/>
      <c r="Y36" s="59"/>
      <c r="Z36" s="59"/>
      <c r="AA36" s="59"/>
      <c r="AB36" s="59"/>
      <c r="AC36" s="59"/>
      <c r="AD36" s="59"/>
      <c r="AE36" s="59"/>
      <c r="AF36" s="59"/>
      <c r="AG36" s="59"/>
      <c r="AH36" s="59"/>
      <c r="AI36" s="59"/>
      <c r="AJ36" s="59"/>
      <c r="AK36" s="59"/>
      <c r="AL36" s="59"/>
      <c r="AM36" s="59"/>
      <c r="AN36" s="59"/>
      <c r="AO36" s="59"/>
      <c r="AP36" s="59"/>
      <c r="AQ36" s="59"/>
      <c r="AR36" s="59"/>
      <c r="AS36" s="59"/>
      <c r="AT36" s="59"/>
      <c r="AU36" s="59"/>
      <c r="AV36" s="59"/>
      <c r="AW36" s="59"/>
      <c r="AX36" s="59"/>
      <c r="AY36" s="59"/>
      <c r="AZ36" s="59"/>
      <c r="BA36" s="59"/>
      <c r="BB36" s="59"/>
      <c r="BC36" s="59"/>
      <c r="BD36" s="59"/>
      <c r="BE36" s="59"/>
      <c r="BF36" s="59"/>
      <c r="BG36" s="59"/>
      <c r="BH36" s="59"/>
      <c r="BI36" s="59"/>
      <c r="BJ36" s="59"/>
      <c r="BK36" s="59"/>
      <c r="BL36" s="59"/>
      <c r="BM36" s="59"/>
      <c r="BN36" s="59"/>
      <c r="BO36" s="59"/>
      <c r="BP36" s="59"/>
      <c r="BQ36" s="59"/>
      <c r="BR36" s="59"/>
      <c r="BS36" s="59"/>
      <c r="BT36" s="249"/>
      <c r="BU36" s="249"/>
    </row>
    <row r="37" spans="1:73" x14ac:dyDescent="0.2">
      <c r="A37" s="68"/>
      <c r="B37" s="68"/>
      <c r="C37" s="68"/>
      <c r="D37" s="68"/>
      <c r="E37" s="68"/>
      <c r="F37" s="68"/>
      <c r="G37" s="68"/>
      <c r="H37" s="68"/>
      <c r="I37" s="68"/>
      <c r="J37" s="68"/>
      <c r="K37" s="68"/>
      <c r="L37" s="68"/>
      <c r="M37" s="68"/>
      <c r="N37" s="68"/>
      <c r="O37" s="68"/>
      <c r="P37" s="68"/>
      <c r="Q37" s="68"/>
      <c r="R37" s="68"/>
      <c r="S37" s="68"/>
      <c r="T37" s="68"/>
      <c r="U37" s="68"/>
      <c r="V37" s="68"/>
      <c r="W37" s="68"/>
      <c r="X37" s="68"/>
      <c r="Y37" s="68"/>
      <c r="Z37" s="68"/>
      <c r="AA37" s="68"/>
      <c r="AB37" s="68"/>
      <c r="AC37" s="68"/>
      <c r="AD37" s="68"/>
      <c r="AE37" s="68"/>
      <c r="AF37" s="68"/>
      <c r="AG37" s="68"/>
      <c r="AH37" s="68"/>
      <c r="AI37" s="68"/>
      <c r="AJ37" s="68"/>
      <c r="AK37" s="68"/>
      <c r="AL37" s="68"/>
      <c r="AM37" s="68"/>
      <c r="AN37" s="68"/>
      <c r="AO37" s="68"/>
      <c r="AP37" s="68"/>
      <c r="AQ37" s="68"/>
      <c r="AR37" s="68"/>
      <c r="AS37" s="68"/>
      <c r="AT37" s="68"/>
      <c r="AU37" s="68"/>
      <c r="AV37" s="68"/>
      <c r="AW37" s="68"/>
      <c r="AX37" s="68"/>
      <c r="AY37" s="68"/>
      <c r="AZ37" s="68"/>
      <c r="BA37" s="68"/>
      <c r="BB37" s="68"/>
      <c r="BC37" s="68"/>
      <c r="BD37" s="68"/>
      <c r="BE37" s="68"/>
      <c r="BF37" s="68"/>
      <c r="BG37" s="68"/>
      <c r="BH37" s="68"/>
      <c r="BI37" s="68"/>
      <c r="BJ37" s="68"/>
      <c r="BK37" s="68"/>
      <c r="BL37" s="68"/>
      <c r="BM37" s="68"/>
      <c r="BN37" s="68"/>
      <c r="BO37" s="68"/>
      <c r="BP37" s="68"/>
      <c r="BQ37" s="68"/>
      <c r="BR37" s="68"/>
      <c r="BS37" s="68"/>
      <c r="BT37" s="249"/>
      <c r="BU37" s="249"/>
    </row>
    <row r="38" spans="1:73" x14ac:dyDescent="0.2">
      <c r="A38" s="71" t="s">
        <v>33</v>
      </c>
      <c r="B38" s="1584" t="s">
        <v>1059</v>
      </c>
      <c r="C38" s="56"/>
      <c r="D38" s="57"/>
      <c r="E38" s="57"/>
      <c r="F38" s="57"/>
      <c r="G38" s="57"/>
      <c r="H38" s="57"/>
      <c r="I38" s="57"/>
      <c r="J38" s="57"/>
      <c r="K38" s="57"/>
      <c r="L38" s="57"/>
      <c r="M38" s="57"/>
      <c r="N38" s="57"/>
      <c r="O38" s="57"/>
      <c r="P38" s="57"/>
      <c r="Q38" s="57"/>
      <c r="R38" s="57"/>
      <c r="S38" s="57"/>
      <c r="T38" s="57"/>
      <c r="U38" s="57"/>
      <c r="V38" s="57"/>
      <c r="W38" s="57"/>
      <c r="X38" s="57"/>
      <c r="Y38" s="57"/>
      <c r="Z38" s="57"/>
      <c r="AA38" s="57"/>
      <c r="AB38" s="57"/>
      <c r="AC38" s="57"/>
      <c r="AD38" s="57"/>
      <c r="AE38" s="57"/>
      <c r="AF38" s="57"/>
      <c r="AG38" s="57"/>
      <c r="AH38" s="57"/>
      <c r="AI38" s="57"/>
      <c r="AJ38" s="57"/>
      <c r="AK38" s="57"/>
      <c r="AL38" s="57"/>
      <c r="AM38" s="57"/>
      <c r="AN38" s="57"/>
      <c r="AO38" s="57"/>
      <c r="AP38" s="57"/>
      <c r="AQ38" s="57"/>
      <c r="AR38" s="57"/>
      <c r="AS38" s="57"/>
      <c r="AT38" s="57"/>
      <c r="AU38" s="57"/>
      <c r="AV38" s="57"/>
      <c r="AW38" s="57"/>
      <c r="AX38" s="57"/>
      <c r="AY38" s="57"/>
      <c r="AZ38" s="57"/>
      <c r="BA38" s="57"/>
      <c r="BB38" s="57"/>
      <c r="BC38" s="57"/>
      <c r="BD38" s="57"/>
      <c r="BE38" s="57"/>
      <c r="BF38" s="57"/>
      <c r="BG38" s="57"/>
      <c r="BH38" s="57"/>
      <c r="BI38" s="57"/>
      <c r="BJ38" s="57"/>
      <c r="BK38" s="57"/>
      <c r="BL38" s="57"/>
      <c r="BM38" s="57"/>
      <c r="BN38" s="57"/>
      <c r="BO38" s="57"/>
      <c r="BP38" s="57"/>
      <c r="BQ38" s="57"/>
      <c r="BR38" s="57"/>
      <c r="BS38" s="57"/>
      <c r="BT38" s="249"/>
      <c r="BU38" s="249"/>
    </row>
    <row r="39" spans="1:73" x14ac:dyDescent="0.2">
      <c r="A39" s="68"/>
      <c r="B39" s="58"/>
      <c r="C39" s="58"/>
      <c r="D39" s="59"/>
      <c r="E39" s="59"/>
      <c r="F39" s="59"/>
      <c r="G39" s="59"/>
      <c r="H39" s="59"/>
      <c r="I39" s="59"/>
      <c r="J39" s="59"/>
      <c r="K39" s="59"/>
      <c r="L39" s="59"/>
      <c r="M39" s="59"/>
      <c r="N39" s="59"/>
      <c r="O39" s="59"/>
      <c r="P39" s="59"/>
      <c r="Q39" s="59"/>
      <c r="R39" s="59"/>
      <c r="S39" s="59"/>
      <c r="T39" s="59"/>
      <c r="U39" s="59"/>
      <c r="V39" s="59"/>
      <c r="W39" s="59"/>
      <c r="X39" s="59"/>
      <c r="Y39" s="59"/>
      <c r="Z39" s="59"/>
      <c r="AA39" s="59"/>
      <c r="AB39" s="59"/>
      <c r="AC39" s="59"/>
      <c r="AD39" s="59"/>
      <c r="AE39" s="59"/>
      <c r="AF39" s="59"/>
      <c r="AG39" s="59"/>
      <c r="AH39" s="59"/>
      <c r="AI39" s="59"/>
      <c r="AJ39" s="59"/>
      <c r="AK39" s="59"/>
      <c r="AL39" s="59"/>
      <c r="AM39" s="59"/>
      <c r="AN39" s="59"/>
      <c r="AO39" s="59"/>
      <c r="AP39" s="59"/>
      <c r="AQ39" s="59"/>
      <c r="AR39" s="59"/>
      <c r="AS39" s="59"/>
      <c r="AT39" s="59"/>
      <c r="AU39" s="59"/>
      <c r="AV39" s="59"/>
      <c r="AW39" s="59"/>
      <c r="AX39" s="59"/>
      <c r="AY39" s="59"/>
      <c r="AZ39" s="59"/>
      <c r="BA39" s="59"/>
      <c r="BB39" s="59"/>
      <c r="BC39" s="59"/>
      <c r="BD39" s="59"/>
      <c r="BE39" s="59"/>
      <c r="BF39" s="59"/>
      <c r="BG39" s="59"/>
      <c r="BH39" s="59"/>
      <c r="BI39" s="59"/>
      <c r="BJ39" s="59"/>
      <c r="BK39" s="59"/>
      <c r="BL39" s="59"/>
      <c r="BM39" s="59"/>
      <c r="BN39" s="59"/>
      <c r="BO39" s="59"/>
      <c r="BP39" s="59"/>
      <c r="BQ39" s="59"/>
      <c r="BR39" s="59"/>
      <c r="BS39" s="59"/>
      <c r="BT39" s="249"/>
      <c r="BU39" s="249"/>
    </row>
    <row r="40" spans="1:73" x14ac:dyDescent="0.2">
      <c r="A40" s="68"/>
      <c r="B40" s="58"/>
      <c r="C40" s="58"/>
      <c r="D40" s="59"/>
      <c r="E40" s="59"/>
      <c r="F40" s="59"/>
      <c r="G40" s="59"/>
      <c r="H40" s="59"/>
      <c r="I40" s="59"/>
      <c r="J40" s="59"/>
      <c r="K40" s="59"/>
      <c r="L40" s="59"/>
      <c r="M40" s="59"/>
      <c r="N40" s="59"/>
      <c r="O40" s="59"/>
      <c r="P40" s="59"/>
      <c r="Q40" s="59"/>
      <c r="R40" s="59"/>
      <c r="S40" s="59"/>
      <c r="T40" s="59"/>
      <c r="U40" s="59"/>
      <c r="V40" s="59"/>
      <c r="W40" s="59"/>
      <c r="X40" s="59"/>
      <c r="Y40" s="59"/>
      <c r="Z40" s="59"/>
      <c r="AA40" s="59"/>
      <c r="AB40" s="59"/>
      <c r="AC40" s="59"/>
      <c r="AD40" s="59"/>
      <c r="AE40" s="59"/>
      <c r="AF40" s="59"/>
      <c r="AG40" s="59"/>
      <c r="AH40" s="59"/>
      <c r="AI40" s="59"/>
      <c r="AJ40" s="59"/>
      <c r="AK40" s="59"/>
      <c r="AL40" s="59"/>
      <c r="AM40" s="59"/>
      <c r="AN40" s="59"/>
      <c r="AO40" s="59"/>
      <c r="AP40" s="59"/>
      <c r="AQ40" s="59"/>
      <c r="AR40" s="59"/>
      <c r="AS40" s="59"/>
      <c r="AT40" s="59"/>
      <c r="AU40" s="59"/>
      <c r="AV40" s="59"/>
      <c r="AW40" s="59"/>
      <c r="AX40" s="59"/>
      <c r="AY40" s="59"/>
      <c r="AZ40" s="59"/>
      <c r="BA40" s="59"/>
      <c r="BB40" s="59"/>
      <c r="BC40" s="59"/>
      <c r="BD40" s="59"/>
      <c r="BE40" s="59"/>
      <c r="BF40" s="59"/>
      <c r="BG40" s="59"/>
      <c r="BH40" s="59"/>
      <c r="BI40" s="59"/>
      <c r="BJ40" s="59"/>
      <c r="BK40" s="59"/>
      <c r="BL40" s="59"/>
      <c r="BM40" s="59"/>
      <c r="BN40" s="59"/>
      <c r="BO40" s="59"/>
      <c r="BP40" s="59"/>
      <c r="BQ40" s="59"/>
      <c r="BR40" s="59"/>
      <c r="BS40" s="59"/>
      <c r="BT40" s="249"/>
      <c r="BU40" s="249"/>
    </row>
    <row r="41" spans="1:73" x14ac:dyDescent="0.2">
      <c r="A41" s="68"/>
      <c r="B41" s="58"/>
      <c r="C41" s="58"/>
      <c r="D41" s="59"/>
      <c r="E41" s="59"/>
      <c r="F41" s="59"/>
      <c r="G41" s="59"/>
      <c r="H41" s="59"/>
      <c r="I41" s="59"/>
      <c r="J41" s="59"/>
      <c r="K41" s="59"/>
      <c r="L41" s="59"/>
      <c r="M41" s="59"/>
      <c r="N41" s="59"/>
      <c r="O41" s="59"/>
      <c r="P41" s="59"/>
      <c r="Q41" s="59"/>
      <c r="R41" s="59"/>
      <c r="S41" s="59"/>
      <c r="T41" s="59"/>
      <c r="U41" s="59"/>
      <c r="V41" s="59"/>
      <c r="W41" s="59"/>
      <c r="X41" s="59"/>
      <c r="Y41" s="59"/>
      <c r="Z41" s="59"/>
      <c r="AA41" s="59"/>
      <c r="AB41" s="59"/>
      <c r="AC41" s="59"/>
      <c r="AD41" s="59"/>
      <c r="AE41" s="59"/>
      <c r="AF41" s="59"/>
      <c r="AG41" s="59"/>
      <c r="AH41" s="59"/>
      <c r="AI41" s="59"/>
      <c r="AJ41" s="59"/>
      <c r="AK41" s="59"/>
      <c r="AL41" s="59"/>
      <c r="AM41" s="59"/>
      <c r="AN41" s="59"/>
      <c r="AO41" s="59"/>
      <c r="AP41" s="59"/>
      <c r="AQ41" s="59"/>
      <c r="AR41" s="59"/>
      <c r="AS41" s="59"/>
      <c r="AT41" s="59"/>
      <c r="AU41" s="59"/>
      <c r="AV41" s="59"/>
      <c r="AW41" s="59"/>
      <c r="AX41" s="59"/>
      <c r="AY41" s="59"/>
      <c r="AZ41" s="59"/>
      <c r="BA41" s="59"/>
      <c r="BB41" s="59"/>
      <c r="BC41" s="59"/>
      <c r="BD41" s="59"/>
      <c r="BE41" s="59"/>
      <c r="BF41" s="59"/>
      <c r="BG41" s="59"/>
      <c r="BH41" s="59"/>
      <c r="BI41" s="59"/>
      <c r="BJ41" s="59"/>
      <c r="BK41" s="59"/>
      <c r="BL41" s="59"/>
      <c r="BM41" s="59"/>
      <c r="BN41" s="59"/>
      <c r="BO41" s="59"/>
      <c r="BP41" s="59"/>
      <c r="BQ41" s="59"/>
      <c r="BR41" s="59"/>
      <c r="BS41" s="59"/>
      <c r="BT41" s="249"/>
      <c r="BU41" s="249"/>
    </row>
    <row r="42" spans="1:73" x14ac:dyDescent="0.2">
      <c r="A42" s="68"/>
      <c r="B42" s="68"/>
      <c r="C42" s="68"/>
      <c r="D42" s="68"/>
      <c r="E42" s="68"/>
      <c r="F42" s="68"/>
      <c r="G42" s="68"/>
      <c r="H42" s="68"/>
      <c r="I42" s="68"/>
      <c r="J42" s="68"/>
      <c r="K42" s="68"/>
      <c r="L42" s="68"/>
      <c r="M42" s="68"/>
      <c r="N42" s="68"/>
      <c r="O42" s="68"/>
      <c r="P42" s="68"/>
      <c r="Q42" s="68"/>
      <c r="R42" s="68"/>
      <c r="S42" s="68"/>
      <c r="T42" s="68"/>
      <c r="U42" s="68"/>
      <c r="V42" s="68"/>
      <c r="W42" s="68"/>
      <c r="X42" s="68"/>
      <c r="Y42" s="68"/>
      <c r="Z42" s="68"/>
      <c r="AA42" s="68"/>
      <c r="AB42" s="68"/>
      <c r="AC42" s="68"/>
      <c r="AD42" s="68"/>
      <c r="AE42" s="68"/>
      <c r="AF42" s="68"/>
      <c r="AG42" s="68"/>
      <c r="AH42" s="68"/>
      <c r="AI42" s="68"/>
      <c r="AJ42" s="68"/>
      <c r="AK42" s="68"/>
      <c r="AL42" s="68"/>
      <c r="AM42" s="68"/>
      <c r="AN42" s="68"/>
      <c r="AO42" s="68"/>
      <c r="AP42" s="68"/>
      <c r="AQ42" s="68"/>
      <c r="AR42" s="68"/>
      <c r="AS42" s="68"/>
      <c r="AT42" s="68"/>
      <c r="AU42" s="68"/>
      <c r="AV42" s="68"/>
      <c r="AW42" s="68"/>
      <c r="AX42" s="68"/>
      <c r="AY42" s="68"/>
      <c r="AZ42" s="68"/>
      <c r="BA42" s="68"/>
      <c r="BB42" s="68"/>
      <c r="BC42" s="68"/>
      <c r="BD42" s="68"/>
      <c r="BE42" s="68"/>
      <c r="BF42" s="68"/>
      <c r="BG42" s="68"/>
      <c r="BH42" s="68"/>
      <c r="BI42" s="68"/>
      <c r="BJ42" s="68"/>
      <c r="BK42" s="68"/>
      <c r="BL42" s="68"/>
      <c r="BM42" s="68"/>
      <c r="BN42" s="68"/>
      <c r="BO42" s="68"/>
      <c r="BP42" s="68"/>
      <c r="BQ42" s="68"/>
      <c r="BR42" s="68"/>
      <c r="BS42" s="68"/>
      <c r="BT42" s="249"/>
      <c r="BU42" s="249"/>
    </row>
    <row r="43" spans="1:73" x14ac:dyDescent="0.2">
      <c r="A43" s="71" t="s">
        <v>651</v>
      </c>
      <c r="B43" s="68"/>
      <c r="C43" s="68"/>
      <c r="D43" s="68"/>
      <c r="E43" s="68"/>
      <c r="F43" s="68"/>
      <c r="G43" s="68"/>
      <c r="H43" s="68"/>
      <c r="I43" s="68"/>
      <c r="J43" s="68"/>
      <c r="K43" s="68"/>
      <c r="L43" s="68"/>
      <c r="M43" s="68"/>
      <c r="N43" s="68"/>
      <c r="O43" s="68"/>
      <c r="P43" s="68"/>
      <c r="Q43" s="68"/>
      <c r="R43" s="68"/>
      <c r="S43" s="68"/>
      <c r="T43" s="68"/>
      <c r="U43" s="68"/>
      <c r="V43" s="68"/>
      <c r="W43" s="68"/>
      <c r="X43" s="68"/>
      <c r="Y43" s="68"/>
      <c r="Z43" s="68"/>
      <c r="AA43" s="68"/>
      <c r="AB43" s="68"/>
      <c r="AC43" s="68"/>
      <c r="AD43" s="68"/>
      <c r="AE43" s="68"/>
      <c r="AF43" s="68"/>
      <c r="AG43" s="68"/>
      <c r="AH43" s="68"/>
      <c r="AI43" s="68"/>
      <c r="AJ43" s="68"/>
      <c r="AK43" s="68"/>
      <c r="AL43" s="68"/>
      <c r="AM43" s="68"/>
      <c r="AN43" s="68"/>
      <c r="AO43" s="68"/>
      <c r="AP43" s="68"/>
      <c r="AQ43" s="68"/>
      <c r="AR43" s="68"/>
      <c r="AS43" s="68"/>
      <c r="AT43" s="68"/>
      <c r="AU43" s="68"/>
      <c r="AV43" s="68"/>
      <c r="AW43" s="68"/>
      <c r="AX43" s="68"/>
      <c r="AY43" s="68"/>
      <c r="AZ43" s="68"/>
      <c r="BA43" s="68"/>
      <c r="BB43" s="68"/>
      <c r="BC43" s="68"/>
      <c r="BD43" s="68"/>
      <c r="BE43" s="68"/>
      <c r="BF43" s="68"/>
      <c r="BG43" s="68"/>
      <c r="BH43" s="68"/>
      <c r="BI43" s="68"/>
      <c r="BJ43" s="68"/>
      <c r="BK43" s="68"/>
      <c r="BL43" s="68"/>
      <c r="BM43" s="68"/>
      <c r="BN43" s="68"/>
      <c r="BO43" s="68"/>
      <c r="BP43" s="68"/>
      <c r="BQ43" s="68"/>
      <c r="BR43" s="68"/>
      <c r="BS43" s="68"/>
      <c r="BT43" s="249"/>
      <c r="BU43" s="249"/>
    </row>
    <row r="44" spans="1:73" x14ac:dyDescent="0.2">
      <c r="A44" s="68"/>
      <c r="B44" s="532"/>
      <c r="C44" s="68"/>
      <c r="D44" s="68"/>
      <c r="E44" s="68"/>
      <c r="F44" s="68"/>
      <c r="G44" s="68"/>
      <c r="H44" s="68"/>
      <c r="I44" s="68"/>
      <c r="J44" s="68"/>
      <c r="K44" s="68"/>
      <c r="L44" s="68"/>
      <c r="M44" s="68"/>
      <c r="N44" s="68"/>
      <c r="O44" s="68"/>
      <c r="P44" s="68"/>
      <c r="Q44" s="68"/>
      <c r="R44" s="68"/>
      <c r="S44" s="68"/>
      <c r="T44" s="68"/>
      <c r="U44" s="68"/>
      <c r="V44" s="68"/>
      <c r="W44" s="68"/>
      <c r="X44" s="68"/>
      <c r="Y44" s="68"/>
      <c r="Z44" s="68"/>
      <c r="AA44" s="68"/>
      <c r="AB44" s="68"/>
      <c r="AC44" s="68"/>
      <c r="AD44" s="68"/>
      <c r="AE44" s="68"/>
      <c r="AF44" s="68"/>
      <c r="AG44" s="68"/>
      <c r="AH44" s="68"/>
      <c r="AI44" s="68"/>
      <c r="AJ44" s="68"/>
      <c r="AK44" s="68"/>
      <c r="AL44" s="68"/>
      <c r="AM44" s="68"/>
      <c r="AN44" s="68"/>
      <c r="AO44" s="68"/>
      <c r="AP44" s="68"/>
      <c r="AQ44" s="68"/>
      <c r="AR44" s="68"/>
      <c r="AS44" s="68"/>
      <c r="AT44" s="68"/>
      <c r="AU44" s="68"/>
      <c r="AV44" s="68"/>
      <c r="AW44" s="68"/>
      <c r="AX44" s="68"/>
      <c r="AY44" s="68"/>
      <c r="AZ44" s="68"/>
      <c r="BA44" s="68"/>
      <c r="BB44" s="68"/>
      <c r="BC44" s="68"/>
      <c r="BD44" s="68"/>
      <c r="BE44" s="68"/>
      <c r="BF44" s="68"/>
      <c r="BG44" s="68"/>
      <c r="BH44" s="68"/>
      <c r="BI44" s="68"/>
      <c r="BJ44" s="68"/>
      <c r="BK44" s="68"/>
      <c r="BL44" s="68"/>
      <c r="BM44" s="68"/>
      <c r="BN44" s="68"/>
      <c r="BO44" s="68"/>
      <c r="BP44" s="68"/>
      <c r="BQ44" s="68"/>
      <c r="BR44" s="68"/>
      <c r="BS44" s="68"/>
      <c r="BT44" s="249"/>
      <c r="BU44" s="249"/>
    </row>
    <row r="45" spans="1:73" x14ac:dyDescent="0.2">
      <c r="A45" s="554"/>
      <c r="B45" s="533"/>
      <c r="C45" s="68"/>
      <c r="D45" s="68"/>
      <c r="E45" s="68"/>
      <c r="F45" s="68"/>
      <c r="G45" s="68"/>
      <c r="H45" s="68"/>
      <c r="I45" s="68"/>
      <c r="J45" s="68"/>
      <c r="K45" s="68"/>
      <c r="L45" s="68"/>
      <c r="M45" s="68"/>
      <c r="N45" s="68"/>
      <c r="O45" s="68"/>
      <c r="P45" s="68"/>
      <c r="Q45" s="68"/>
      <c r="R45" s="68"/>
      <c r="S45" s="68"/>
      <c r="T45" s="68"/>
      <c r="U45" s="68"/>
      <c r="V45" s="68"/>
      <c r="W45" s="68"/>
      <c r="X45" s="68"/>
      <c r="Y45" s="68"/>
      <c r="Z45" s="68"/>
      <c r="AA45" s="68"/>
      <c r="AB45" s="68"/>
      <c r="AC45" s="68"/>
      <c r="AD45" s="68"/>
      <c r="AE45" s="68"/>
      <c r="AF45" s="68"/>
      <c r="AG45" s="68"/>
      <c r="AH45" s="68"/>
      <c r="AI45" s="68"/>
      <c r="AJ45" s="68"/>
      <c r="AK45" s="68"/>
      <c r="AL45" s="68"/>
      <c r="AM45" s="68"/>
      <c r="AN45" s="68"/>
      <c r="AO45" s="68"/>
      <c r="AP45" s="68"/>
      <c r="AQ45" s="68"/>
      <c r="AR45" s="68"/>
      <c r="AS45" s="68"/>
      <c r="AT45" s="68"/>
      <c r="AU45" s="68"/>
      <c r="AV45" s="68"/>
      <c r="AW45" s="68"/>
      <c r="AX45" s="68"/>
      <c r="AY45" s="68"/>
      <c r="AZ45" s="68"/>
      <c r="BA45" s="68"/>
      <c r="BB45" s="68"/>
      <c r="BC45" s="68"/>
      <c r="BD45" s="68"/>
      <c r="BE45" s="68"/>
      <c r="BF45" s="68"/>
      <c r="BG45" s="68"/>
      <c r="BH45" s="68"/>
      <c r="BI45" s="68"/>
      <c r="BJ45" s="68"/>
      <c r="BK45" s="68"/>
      <c r="BL45" s="68"/>
      <c r="BM45" s="68"/>
      <c r="BN45" s="68"/>
      <c r="BO45" s="68"/>
      <c r="BP45" s="68"/>
      <c r="BQ45" s="68"/>
      <c r="BR45" s="68"/>
      <c r="BS45" s="68"/>
      <c r="BT45" s="249"/>
      <c r="BU45" s="249"/>
    </row>
    <row r="46" spans="1:73" x14ac:dyDescent="0.2">
      <c r="A46" s="68"/>
      <c r="B46" s="533"/>
      <c r="C46" s="68"/>
      <c r="D46" s="68"/>
      <c r="E46" s="68"/>
      <c r="F46" s="68"/>
      <c r="G46" s="68"/>
      <c r="H46" s="68"/>
      <c r="I46" s="68"/>
      <c r="J46" s="68"/>
      <c r="K46" s="68"/>
      <c r="L46" s="68"/>
      <c r="M46" s="68"/>
      <c r="N46" s="68"/>
      <c r="O46" s="68"/>
      <c r="P46" s="68"/>
      <c r="Q46" s="68"/>
      <c r="R46" s="68"/>
      <c r="S46" s="68"/>
      <c r="T46" s="68"/>
      <c r="U46" s="68"/>
      <c r="V46" s="68"/>
      <c r="W46" s="68"/>
      <c r="X46" s="68"/>
      <c r="Y46" s="68"/>
      <c r="Z46" s="68"/>
      <c r="AA46" s="68"/>
      <c r="AB46" s="68"/>
      <c r="AC46" s="68"/>
      <c r="AD46" s="68"/>
      <c r="AE46" s="68"/>
      <c r="AF46" s="68"/>
      <c r="AG46" s="68"/>
      <c r="AH46" s="68"/>
      <c r="AI46" s="68"/>
      <c r="AJ46" s="68"/>
      <c r="AK46" s="68"/>
      <c r="AL46" s="68"/>
      <c r="AM46" s="68"/>
      <c r="AN46" s="68"/>
      <c r="AO46" s="68"/>
      <c r="AP46" s="68"/>
      <c r="AQ46" s="68"/>
      <c r="AR46" s="68"/>
      <c r="AS46" s="68"/>
      <c r="AT46" s="68"/>
      <c r="AU46" s="68"/>
      <c r="AV46" s="68"/>
      <c r="AW46" s="68"/>
      <c r="AX46" s="68"/>
      <c r="AY46" s="68"/>
      <c r="AZ46" s="68"/>
      <c r="BA46" s="68"/>
      <c r="BB46" s="68"/>
      <c r="BC46" s="68"/>
      <c r="BD46" s="68"/>
      <c r="BE46" s="68"/>
      <c r="BF46" s="68"/>
      <c r="BG46" s="68"/>
      <c r="BH46" s="68"/>
      <c r="BI46" s="68"/>
      <c r="BJ46" s="68"/>
      <c r="BK46" s="68"/>
      <c r="BL46" s="68"/>
      <c r="BM46" s="68"/>
      <c r="BN46" s="68"/>
      <c r="BO46" s="68"/>
      <c r="BP46" s="68"/>
      <c r="BQ46" s="68"/>
      <c r="BR46" s="68"/>
      <c r="BS46" s="68"/>
      <c r="BT46" s="249"/>
      <c r="BU46" s="249"/>
    </row>
    <row r="47" spans="1:73" x14ac:dyDescent="0.2">
      <c r="A47" s="68"/>
      <c r="B47" s="533"/>
      <c r="C47" s="68"/>
      <c r="D47" s="68"/>
      <c r="E47" s="68"/>
      <c r="F47" s="68"/>
      <c r="G47" s="68"/>
      <c r="H47" s="68"/>
      <c r="I47" s="68"/>
      <c r="J47" s="68"/>
      <c r="K47" s="68"/>
      <c r="L47" s="68"/>
      <c r="M47" s="68"/>
      <c r="N47" s="68"/>
      <c r="O47" s="68"/>
      <c r="P47" s="68"/>
      <c r="Q47" s="68"/>
      <c r="R47" s="68"/>
      <c r="S47" s="68"/>
      <c r="T47" s="68"/>
      <c r="U47" s="68"/>
      <c r="V47" s="68"/>
      <c r="W47" s="68"/>
      <c r="X47" s="68"/>
      <c r="Y47" s="68"/>
      <c r="Z47" s="68"/>
      <c r="AA47" s="68"/>
      <c r="AB47" s="68"/>
      <c r="AC47" s="68"/>
      <c r="AD47" s="68"/>
      <c r="AE47" s="68"/>
      <c r="AF47" s="68"/>
      <c r="AG47" s="68"/>
      <c r="AH47" s="68"/>
      <c r="AI47" s="68"/>
      <c r="AJ47" s="68"/>
      <c r="AK47" s="68"/>
      <c r="AL47" s="68"/>
      <c r="AM47" s="68"/>
      <c r="AN47" s="68"/>
      <c r="AO47" s="68"/>
      <c r="AP47" s="68"/>
      <c r="AQ47" s="68"/>
      <c r="AR47" s="68"/>
      <c r="AS47" s="68"/>
      <c r="AT47" s="68"/>
      <c r="AU47" s="68"/>
      <c r="AV47" s="68"/>
      <c r="AW47" s="68"/>
      <c r="AX47" s="68"/>
      <c r="AY47" s="68"/>
      <c r="AZ47" s="68"/>
      <c r="BA47" s="68"/>
      <c r="BB47" s="68"/>
      <c r="BC47" s="68"/>
      <c r="BD47" s="68"/>
      <c r="BE47" s="68"/>
      <c r="BF47" s="68"/>
      <c r="BG47" s="68"/>
      <c r="BH47" s="68"/>
      <c r="BI47" s="68"/>
      <c r="BJ47" s="68"/>
      <c r="BK47" s="68"/>
      <c r="BL47" s="68"/>
      <c r="BM47" s="68"/>
      <c r="BN47" s="68"/>
      <c r="BO47" s="68"/>
      <c r="BP47" s="68"/>
      <c r="BQ47" s="68"/>
      <c r="BR47" s="68"/>
      <c r="BS47" s="68"/>
      <c r="BT47" s="249"/>
      <c r="BU47" s="249"/>
    </row>
    <row r="48" spans="1:73" x14ac:dyDescent="0.2">
      <c r="A48" s="68"/>
      <c r="B48" s="68"/>
      <c r="C48" s="68"/>
      <c r="D48" s="68"/>
      <c r="E48" s="68"/>
      <c r="F48" s="68"/>
      <c r="G48" s="68"/>
      <c r="H48" s="68"/>
      <c r="I48" s="68"/>
      <c r="J48" s="68"/>
      <c r="K48" s="68"/>
      <c r="L48" s="68"/>
      <c r="M48" s="68"/>
      <c r="N48" s="68"/>
      <c r="O48" s="68"/>
      <c r="P48" s="68"/>
      <c r="Q48" s="68"/>
      <c r="R48" s="68"/>
      <c r="S48" s="68"/>
      <c r="T48" s="68"/>
      <c r="U48" s="68"/>
      <c r="V48" s="68"/>
      <c r="W48" s="68"/>
      <c r="X48" s="68"/>
      <c r="Y48" s="68"/>
      <c r="Z48" s="68"/>
      <c r="AA48" s="68"/>
      <c r="AB48" s="68"/>
      <c r="AC48" s="68"/>
      <c r="AD48" s="68"/>
      <c r="AE48" s="68"/>
      <c r="AF48" s="68"/>
      <c r="AG48" s="68"/>
      <c r="AH48" s="68"/>
      <c r="AI48" s="68"/>
      <c r="AJ48" s="68"/>
      <c r="AK48" s="68"/>
      <c r="AL48" s="68"/>
      <c r="AM48" s="68"/>
      <c r="AN48" s="68"/>
      <c r="AO48" s="68"/>
      <c r="AP48" s="68"/>
      <c r="AQ48" s="68"/>
      <c r="AR48" s="68"/>
      <c r="AS48" s="68"/>
      <c r="AT48" s="68"/>
      <c r="AU48" s="68"/>
      <c r="AV48" s="68"/>
      <c r="AW48" s="68"/>
      <c r="AX48" s="68"/>
      <c r="AY48" s="68"/>
      <c r="AZ48" s="68"/>
      <c r="BA48" s="68"/>
      <c r="BB48" s="68"/>
      <c r="BC48" s="68"/>
      <c r="BD48" s="68"/>
      <c r="BE48" s="68"/>
      <c r="BF48" s="68"/>
      <c r="BG48" s="68"/>
      <c r="BH48" s="68"/>
      <c r="BI48" s="68"/>
      <c r="BJ48" s="68"/>
      <c r="BK48" s="68"/>
      <c r="BL48" s="68"/>
      <c r="BM48" s="68"/>
      <c r="BN48" s="68"/>
      <c r="BO48" s="68"/>
      <c r="BP48" s="68"/>
      <c r="BQ48" s="68"/>
      <c r="BR48" s="68"/>
      <c r="BS48" s="68"/>
      <c r="BT48" s="249"/>
      <c r="BU48" s="249"/>
    </row>
  </sheetData>
  <sheetProtection password="CD9E" sheet="1" objects="1" scenarios="1" selectLockedCells="1"/>
  <mergeCells count="43">
    <mergeCell ref="BJ12:BS12"/>
    <mergeCell ref="BJ13:BK13"/>
    <mergeCell ref="BL13:BM13"/>
    <mergeCell ref="BN13:BO13"/>
    <mergeCell ref="BP13:BQ13"/>
    <mergeCell ref="BR13:BS13"/>
    <mergeCell ref="AZ12:BI12"/>
    <mergeCell ref="AZ13:BA13"/>
    <mergeCell ref="BB13:BC13"/>
    <mergeCell ref="BD13:BE13"/>
    <mergeCell ref="BF13:BG13"/>
    <mergeCell ref="BH13:BI13"/>
    <mergeCell ref="AP12:AY12"/>
    <mergeCell ref="AP13:AQ13"/>
    <mergeCell ref="AR13:AS13"/>
    <mergeCell ref="AT13:AU13"/>
    <mergeCell ref="AV13:AW13"/>
    <mergeCell ref="AX13:AY13"/>
    <mergeCell ref="AF12:AO12"/>
    <mergeCell ref="AF13:AG13"/>
    <mergeCell ref="AH13:AI13"/>
    <mergeCell ref="AJ13:AK13"/>
    <mergeCell ref="AL13:AM13"/>
    <mergeCell ref="AN13:AO13"/>
    <mergeCell ref="V12:AE12"/>
    <mergeCell ref="V13:W13"/>
    <mergeCell ref="X13:Y13"/>
    <mergeCell ref="Z13:AA13"/>
    <mergeCell ref="AB13:AC13"/>
    <mergeCell ref="AD13:AE13"/>
    <mergeCell ref="L12:U12"/>
    <mergeCell ref="L13:M13"/>
    <mergeCell ref="N13:O13"/>
    <mergeCell ref="P13:Q13"/>
    <mergeCell ref="R13:S13"/>
    <mergeCell ref="T13:U13"/>
    <mergeCell ref="B12:K12"/>
    <mergeCell ref="A12:A13"/>
    <mergeCell ref="B13:C13"/>
    <mergeCell ref="D13:E13"/>
    <mergeCell ref="F13:G13"/>
    <mergeCell ref="H13:I13"/>
    <mergeCell ref="J13:K13"/>
  </mergeCells>
  <dataValidations count="1">
    <dataValidation type="list" allowBlank="1" showInputMessage="1" showErrorMessage="1" sqref="B44:B47">
      <formula1>ModelQuest</formula1>
    </dataValidation>
  </dataValidations>
  <hyperlinks>
    <hyperlink ref="A2" location="ExplNote!A1" display="Go to explanatory note"/>
    <hyperlink ref="A3" location="Cntry!A1" display="Go to country metadata"/>
    <hyperlink ref="A1" location="'List of tables'!A9" display="'List of tables'!A9"/>
  </hyperlink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K26"/>
  <sheetViews>
    <sheetView zoomScaleNormal="100" workbookViewId="0"/>
  </sheetViews>
  <sheetFormatPr baseColWidth="10" defaultColWidth="9.140625" defaultRowHeight="15" customHeight="1" x14ac:dyDescent="0.2"/>
  <cols>
    <col min="1" max="1" width="7.28515625" style="102" customWidth="1"/>
    <col min="2" max="2" width="2.28515625" style="102" customWidth="1"/>
    <col min="3" max="3" width="66.85546875" style="102" customWidth="1"/>
    <col min="4" max="10" width="9.140625" style="102"/>
    <col min="11" max="11" width="14.5703125" style="102" customWidth="1"/>
    <col min="12" max="16384" width="9.140625" style="102"/>
  </cols>
  <sheetData>
    <row r="1" spans="1:11" s="21" customFormat="1" ht="12" customHeight="1" x14ac:dyDescent="0.2">
      <c r="A1" s="20" t="s">
        <v>6</v>
      </c>
    </row>
    <row r="2" spans="1:11" s="23" customFormat="1" ht="12" customHeight="1" x14ac:dyDescent="0.2">
      <c r="A2" s="22" t="s">
        <v>7</v>
      </c>
    </row>
    <row r="3" spans="1:11" ht="15" customHeight="1" x14ac:dyDescent="0.25">
      <c r="A3" s="101"/>
    </row>
    <row r="4" spans="1:11" ht="15" customHeight="1" x14ac:dyDescent="0.2">
      <c r="A4" s="103"/>
      <c r="B4" s="103"/>
      <c r="C4" s="103"/>
      <c r="D4" s="103"/>
      <c r="E4" s="103"/>
      <c r="F4" s="103"/>
      <c r="G4" s="103"/>
      <c r="H4" s="103"/>
      <c r="I4" s="103"/>
      <c r="J4" s="103"/>
      <c r="K4" s="103"/>
    </row>
    <row r="5" spans="1:11" ht="15" customHeight="1" x14ac:dyDescent="0.25">
      <c r="A5" s="104" t="s">
        <v>916</v>
      </c>
      <c r="B5" s="103"/>
      <c r="C5" s="103"/>
      <c r="D5" s="103"/>
      <c r="E5" s="103"/>
      <c r="F5" s="103"/>
      <c r="G5" s="103"/>
      <c r="H5" s="103"/>
      <c r="I5" s="103"/>
      <c r="J5" s="103"/>
      <c r="K5" s="103"/>
    </row>
    <row r="6" spans="1:11" ht="15" customHeight="1" x14ac:dyDescent="0.2">
      <c r="A6" s="103"/>
      <c r="B6" s="103"/>
      <c r="C6" s="103"/>
      <c r="D6" s="103"/>
      <c r="E6" s="103"/>
      <c r="F6" s="103"/>
      <c r="G6" s="103"/>
      <c r="H6" s="103"/>
      <c r="I6" s="103"/>
      <c r="J6" s="103"/>
      <c r="K6" s="103"/>
    </row>
    <row r="7" spans="1:11" ht="15" customHeight="1" x14ac:dyDescent="0.2">
      <c r="A7" s="103"/>
      <c r="B7" s="103"/>
      <c r="C7" s="103"/>
      <c r="D7" s="103"/>
      <c r="E7" s="103"/>
      <c r="F7" s="103"/>
      <c r="G7" s="103"/>
      <c r="H7" s="103"/>
      <c r="I7" s="103"/>
      <c r="J7" s="103"/>
      <c r="K7" s="103"/>
    </row>
    <row r="8" spans="1:11" ht="15" customHeight="1" x14ac:dyDescent="0.2">
      <c r="A8" s="105" t="s">
        <v>8</v>
      </c>
      <c r="B8" s="103"/>
      <c r="C8" s="103"/>
      <c r="D8" s="103"/>
      <c r="E8" s="103"/>
      <c r="F8" s="103"/>
      <c r="G8" s="103"/>
      <c r="H8" s="103"/>
      <c r="I8" s="103"/>
      <c r="J8" s="103"/>
      <c r="K8" s="103"/>
    </row>
    <row r="9" spans="1:11" ht="15" customHeight="1" x14ac:dyDescent="0.2">
      <c r="A9" s="103"/>
      <c r="B9" s="103"/>
      <c r="C9" s="103"/>
      <c r="D9" s="103"/>
      <c r="E9" s="103"/>
      <c r="F9" s="103"/>
      <c r="G9" s="103"/>
      <c r="H9" s="103"/>
      <c r="I9" s="103"/>
      <c r="J9" s="103"/>
      <c r="K9" s="103"/>
    </row>
    <row r="10" spans="1:11" ht="15" customHeight="1" x14ac:dyDescent="0.2">
      <c r="A10" s="103"/>
      <c r="B10" s="106" t="s">
        <v>9</v>
      </c>
      <c r="C10" s="107" t="s">
        <v>744</v>
      </c>
      <c r="D10" s="103"/>
      <c r="E10" s="103"/>
      <c r="F10" s="103"/>
      <c r="G10" s="103"/>
      <c r="H10" s="103"/>
      <c r="I10" s="103"/>
      <c r="J10" s="103"/>
      <c r="K10" s="103"/>
    </row>
    <row r="11" spans="1:11" ht="15" customHeight="1" x14ac:dyDescent="0.2">
      <c r="A11" s="103"/>
      <c r="B11" s="106"/>
      <c r="C11" s="107"/>
      <c r="D11" s="103"/>
      <c r="E11" s="103"/>
      <c r="F11" s="103"/>
      <c r="G11" s="103"/>
      <c r="H11" s="103"/>
      <c r="I11" s="103"/>
      <c r="J11" s="103"/>
      <c r="K11" s="103"/>
    </row>
    <row r="12" spans="1:11" ht="15" customHeight="1" x14ac:dyDescent="0.2">
      <c r="A12" s="103"/>
      <c r="B12" s="106" t="s">
        <v>9</v>
      </c>
      <c r="C12" s="107" t="s">
        <v>746</v>
      </c>
      <c r="D12" s="103"/>
      <c r="E12" s="103"/>
      <c r="F12" s="103"/>
      <c r="G12" s="103"/>
      <c r="H12" s="103"/>
      <c r="I12" s="103"/>
      <c r="J12" s="103"/>
      <c r="K12" s="103"/>
    </row>
    <row r="13" spans="1:11" ht="15" customHeight="1" x14ac:dyDescent="0.2">
      <c r="A13" s="103"/>
      <c r="B13" s="103"/>
      <c r="C13" s="103"/>
      <c r="D13" s="103"/>
      <c r="E13" s="103"/>
      <c r="F13" s="103"/>
      <c r="G13" s="103"/>
      <c r="H13" s="103"/>
      <c r="I13" s="103"/>
      <c r="J13" s="103"/>
      <c r="K13" s="103"/>
    </row>
    <row r="14" spans="1:11" ht="15" customHeight="1" x14ac:dyDescent="0.2">
      <c r="A14" s="103"/>
      <c r="B14" s="106" t="s">
        <v>9</v>
      </c>
      <c r="C14" s="103" t="s">
        <v>635</v>
      </c>
      <c r="D14" s="103"/>
      <c r="E14" s="103"/>
      <c r="F14" s="103"/>
      <c r="G14" s="103"/>
      <c r="H14" s="103"/>
      <c r="I14" s="103"/>
      <c r="J14" s="103"/>
      <c r="K14" s="103"/>
    </row>
    <row r="15" spans="1:11" ht="15" customHeight="1" x14ac:dyDescent="0.2">
      <c r="A15" s="103"/>
      <c r="B15" s="103"/>
      <c r="C15" s="103"/>
      <c r="D15" s="103"/>
      <c r="E15" s="103"/>
      <c r="F15" s="103"/>
      <c r="G15" s="103"/>
      <c r="H15" s="103"/>
      <c r="I15" s="103"/>
      <c r="J15" s="103"/>
      <c r="K15" s="103"/>
    </row>
    <row r="16" spans="1:11" ht="15" customHeight="1" x14ac:dyDescent="0.2">
      <c r="A16" s="103"/>
      <c r="B16" s="106" t="s">
        <v>9</v>
      </c>
      <c r="C16" s="103" t="s">
        <v>576</v>
      </c>
      <c r="D16" s="103"/>
      <c r="E16" s="103"/>
      <c r="F16" s="103"/>
      <c r="G16" s="103"/>
      <c r="H16" s="103"/>
      <c r="I16" s="103"/>
      <c r="J16" s="103"/>
      <c r="K16" s="103"/>
    </row>
    <row r="17" spans="1:11" ht="15" customHeight="1" x14ac:dyDescent="0.2">
      <c r="A17" s="103"/>
      <c r="B17" s="106"/>
      <c r="C17" s="103"/>
      <c r="D17" s="103"/>
      <c r="E17" s="103"/>
      <c r="F17" s="103"/>
      <c r="G17" s="103"/>
      <c r="H17" s="103"/>
      <c r="I17" s="103"/>
      <c r="J17" s="103"/>
      <c r="K17" s="103"/>
    </row>
    <row r="18" spans="1:11" ht="43.5" customHeight="1" x14ac:dyDescent="0.2">
      <c r="A18" s="103"/>
      <c r="B18" s="1466" t="s">
        <v>9</v>
      </c>
      <c r="C18" s="1662" t="s">
        <v>914</v>
      </c>
      <c r="D18" s="1662"/>
      <c r="E18" s="1662"/>
      <c r="F18" s="1662"/>
      <c r="G18" s="1662"/>
      <c r="H18" s="1662"/>
      <c r="I18" s="1662"/>
      <c r="J18" s="1662"/>
      <c r="K18" s="1662"/>
    </row>
    <row r="19" spans="1:11" ht="15" customHeight="1" x14ac:dyDescent="0.2">
      <c r="A19" s="103"/>
      <c r="B19" s="106"/>
      <c r="C19" s="103"/>
      <c r="D19" s="103"/>
      <c r="E19" s="103"/>
      <c r="F19" s="103"/>
      <c r="G19" s="103"/>
      <c r="H19" s="103"/>
      <c r="I19" s="103"/>
      <c r="J19" s="103"/>
      <c r="K19" s="103"/>
    </row>
    <row r="20" spans="1:11" ht="15" customHeight="1" x14ac:dyDescent="0.2">
      <c r="A20" s="103"/>
      <c r="B20" s="106" t="s">
        <v>9</v>
      </c>
      <c r="C20" s="103" t="s">
        <v>745</v>
      </c>
      <c r="D20" s="103"/>
      <c r="E20" s="103"/>
      <c r="F20" s="103"/>
      <c r="G20" s="103"/>
      <c r="H20" s="103"/>
      <c r="I20" s="103"/>
      <c r="J20" s="103"/>
      <c r="K20" s="103"/>
    </row>
    <row r="21" spans="1:11" ht="15" customHeight="1" x14ac:dyDescent="0.2">
      <c r="A21" s="103"/>
      <c r="B21" s="103"/>
      <c r="C21" s="103"/>
      <c r="D21" s="103"/>
      <c r="E21" s="103"/>
      <c r="F21" s="103"/>
      <c r="G21" s="103"/>
      <c r="H21" s="103"/>
      <c r="I21" s="103"/>
      <c r="J21" s="103"/>
      <c r="K21" s="103"/>
    </row>
    <row r="22" spans="1:11" ht="15" customHeight="1" x14ac:dyDescent="0.2">
      <c r="A22" s="103"/>
      <c r="B22" s="103" t="s">
        <v>9</v>
      </c>
      <c r="C22" s="938" t="s">
        <v>636</v>
      </c>
      <c r="D22" s="103"/>
      <c r="E22" s="103"/>
      <c r="F22" s="103"/>
      <c r="G22" s="103"/>
      <c r="H22" s="103"/>
      <c r="I22" s="103"/>
      <c r="J22" s="103"/>
      <c r="K22" s="103"/>
    </row>
    <row r="23" spans="1:11" ht="14.25" customHeight="1" x14ac:dyDescent="0.2">
      <c r="A23" s="103"/>
      <c r="B23" s="103"/>
      <c r="C23" s="529"/>
      <c r="D23" s="103"/>
      <c r="E23" s="103"/>
      <c r="F23" s="103"/>
      <c r="G23" s="103"/>
      <c r="H23" s="103"/>
      <c r="I23" s="103"/>
      <c r="J23" s="103"/>
      <c r="K23" s="103"/>
    </row>
    <row r="24" spans="1:11" ht="15" customHeight="1" x14ac:dyDescent="0.2">
      <c r="A24" s="103"/>
      <c r="B24" s="103"/>
      <c r="C24" s="103"/>
      <c r="D24" s="103"/>
      <c r="E24" s="103"/>
      <c r="F24" s="103"/>
      <c r="G24" s="103"/>
      <c r="H24" s="103"/>
      <c r="I24" s="103"/>
      <c r="J24" s="103"/>
      <c r="K24" s="103"/>
    </row>
    <row r="26" spans="1:11" ht="15" customHeight="1" x14ac:dyDescent="0.2">
      <c r="C26" s="1465"/>
    </row>
  </sheetData>
  <sheetProtection selectLockedCells="1"/>
  <mergeCells count="1">
    <mergeCell ref="C18:K18"/>
  </mergeCells>
  <hyperlinks>
    <hyperlink ref="A1" location="'List of tables'!A9" display="'List of tables'!A9"/>
    <hyperlink ref="A2" location="Cntry!A1" display="Go to country metadata"/>
  </hyperlinks>
  <pageMargins left="0.75" right="0.75" top="1" bottom="1" header="0.5" footer="0.5"/>
  <pageSetup paperSize="9" orientation="portrait" r:id="rId1"/>
  <headerFooter alignWithMargins="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indexed="42"/>
    <pageSetUpPr fitToPage="1"/>
  </sheetPr>
  <dimension ref="A1:AE143"/>
  <sheetViews>
    <sheetView showGridLines="0" topLeftCell="A112" zoomScale="85" zoomScaleNormal="85" workbookViewId="0">
      <selection activeCell="T40" sqref="T40"/>
    </sheetView>
  </sheetViews>
  <sheetFormatPr baseColWidth="10" defaultColWidth="9.140625" defaultRowHeight="15" customHeight="1" x14ac:dyDescent="0.2"/>
  <cols>
    <col min="1" max="1" width="19.28515625" style="31" customWidth="1"/>
    <col min="2" max="2" width="11.7109375" style="31" customWidth="1"/>
    <col min="3" max="3" width="6.7109375" style="31" customWidth="1"/>
    <col min="4" max="4" width="11.7109375" style="31" customWidth="1"/>
    <col min="5" max="5" width="6.7109375" style="31" customWidth="1"/>
    <col min="6" max="7" width="11.7109375" style="31" customWidth="1"/>
    <col min="8" max="8" width="6.7109375" style="31" customWidth="1"/>
    <col min="9" max="9" width="11.7109375" style="31" customWidth="1"/>
    <col min="10" max="10" width="6.7109375" style="31" customWidth="1"/>
    <col min="11" max="11" width="11.7109375" style="31" customWidth="1"/>
    <col min="12" max="12" width="6.7109375" style="31" customWidth="1"/>
    <col min="13" max="14" width="11.7109375" style="31" customWidth="1"/>
    <col min="15" max="15" width="6.7109375" style="31" customWidth="1"/>
    <col min="16" max="16" width="11.7109375" style="31" customWidth="1"/>
    <col min="17" max="17" width="6.7109375" style="31" customWidth="1"/>
    <col min="18" max="18" width="11.7109375" style="31" customWidth="1"/>
    <col min="19" max="19" width="6.7109375" style="31" customWidth="1"/>
    <col min="20" max="20" width="12.7109375" style="31" customWidth="1"/>
    <col min="21" max="21" width="11.7109375" style="31" customWidth="1"/>
    <col min="22" max="22" width="6.7109375" style="31" customWidth="1"/>
    <col min="23" max="23" width="11.7109375" style="31" customWidth="1"/>
    <col min="24" max="24" width="6.7109375" style="31" customWidth="1"/>
    <col min="25" max="25" width="11.7109375" style="31" customWidth="1"/>
    <col min="26" max="26" width="6.7109375" style="31" customWidth="1"/>
    <col min="27" max="27" width="14.140625" style="31" customWidth="1"/>
    <col min="28" max="28" width="11.7109375" style="31" customWidth="1"/>
    <col min="29" max="29" width="6.7109375" style="31" customWidth="1"/>
    <col min="30" max="30" width="15.7109375" style="31" customWidth="1"/>
    <col min="31" max="38" width="11.7109375" style="31" customWidth="1"/>
    <col min="39" max="16384" width="9.140625" style="31"/>
  </cols>
  <sheetData>
    <row r="1" spans="1:31" s="66" customFormat="1" ht="12" customHeight="1" x14ac:dyDescent="0.2">
      <c r="A1" s="26" t="s">
        <v>6</v>
      </c>
    </row>
    <row r="2" spans="1:31" s="66" customFormat="1" ht="12" customHeight="1" x14ac:dyDescent="0.2">
      <c r="A2" s="28" t="s">
        <v>10</v>
      </c>
    </row>
    <row r="3" spans="1:31" s="66" customFormat="1" ht="12" customHeight="1" x14ac:dyDescent="0.2">
      <c r="A3" s="28" t="s">
        <v>7</v>
      </c>
    </row>
    <row r="4" spans="1:31" ht="15" customHeight="1" x14ac:dyDescent="0.2">
      <c r="A4" s="73" t="s">
        <v>245</v>
      </c>
      <c r="B4" s="73"/>
      <c r="C4" s="73"/>
      <c r="D4" s="73"/>
      <c r="E4" s="73"/>
      <c r="F4" s="73"/>
      <c r="G4" s="73"/>
      <c r="H4" s="73"/>
      <c r="I4" s="73"/>
      <c r="J4" s="73"/>
      <c r="K4" s="73"/>
      <c r="L4" s="73"/>
      <c r="M4" s="73"/>
      <c r="N4" s="73"/>
      <c r="O4" s="73"/>
      <c r="P4" s="74"/>
      <c r="Q4" s="74"/>
      <c r="R4" s="74"/>
      <c r="S4" s="74"/>
      <c r="T4" s="74"/>
      <c r="U4" s="74"/>
      <c r="V4" s="74"/>
      <c r="W4" s="74"/>
      <c r="X4" s="74"/>
      <c r="Y4" s="74"/>
      <c r="Z4" s="74"/>
      <c r="AA4" s="74"/>
      <c r="AB4" s="74"/>
      <c r="AC4" s="74"/>
      <c r="AD4" s="75"/>
      <c r="AE4" s="75"/>
    </row>
    <row r="5" spans="1:31" s="131" customFormat="1" ht="15" customHeight="1" x14ac:dyDescent="0.2"/>
    <row r="6" spans="1:31" s="131" customFormat="1" ht="15" customHeight="1" x14ac:dyDescent="0.2">
      <c r="A6" s="202"/>
      <c r="B6" s="202"/>
      <c r="C6" s="202"/>
      <c r="D6" s="202"/>
      <c r="E6" s="202"/>
      <c r="F6" s="202"/>
      <c r="G6" s="202"/>
      <c r="H6" s="202"/>
      <c r="I6" s="202"/>
      <c r="J6" s="202"/>
      <c r="K6" s="202"/>
      <c r="L6" s="202"/>
      <c r="M6" s="202"/>
      <c r="N6" s="202"/>
      <c r="O6" s="202"/>
      <c r="P6" s="202"/>
      <c r="Q6" s="202"/>
      <c r="R6" s="202"/>
      <c r="S6" s="202"/>
      <c r="T6" s="202"/>
      <c r="U6" s="202"/>
      <c r="V6" s="202"/>
      <c r="W6" s="202"/>
      <c r="X6" s="202"/>
      <c r="Y6" s="202"/>
      <c r="Z6" s="202"/>
      <c r="AA6" s="202"/>
      <c r="AB6" s="202"/>
      <c r="AC6" s="202"/>
      <c r="AD6" s="202"/>
      <c r="AE6" s="202"/>
    </row>
    <row r="7" spans="1:31" ht="15" customHeight="1" x14ac:dyDescent="0.25">
      <c r="A7" s="76" t="s">
        <v>776</v>
      </c>
      <c r="B7" s="75"/>
      <c r="C7" s="75"/>
      <c r="D7" s="75"/>
      <c r="E7" s="75"/>
      <c r="F7" s="75"/>
      <c r="G7" s="75"/>
      <c r="H7" s="75"/>
      <c r="I7" s="75"/>
      <c r="J7" s="75"/>
      <c r="K7" s="75"/>
      <c r="L7" s="75"/>
      <c r="M7" s="75"/>
      <c r="N7" s="75"/>
      <c r="O7" s="75"/>
      <c r="P7" s="75"/>
      <c r="Q7" s="75"/>
      <c r="R7" s="75"/>
      <c r="S7" s="75"/>
      <c r="T7" s="75"/>
      <c r="U7" s="75"/>
      <c r="V7" s="75"/>
      <c r="W7" s="75"/>
      <c r="X7" s="75"/>
      <c r="Y7" s="75"/>
      <c r="Z7" s="75"/>
      <c r="AA7" s="75"/>
      <c r="AB7" s="75"/>
      <c r="AC7" s="75"/>
      <c r="AD7" s="75"/>
      <c r="AE7" s="75"/>
    </row>
    <row r="8" spans="1:31" ht="15" customHeight="1" x14ac:dyDescent="0.2">
      <c r="A8" s="77" t="s">
        <v>21</v>
      </c>
      <c r="B8" s="75"/>
      <c r="C8" s="75"/>
      <c r="D8" s="75"/>
      <c r="E8" s="75"/>
      <c r="F8" s="75"/>
      <c r="G8" s="75"/>
      <c r="H8" s="75"/>
      <c r="I8" s="75"/>
      <c r="J8" s="75"/>
      <c r="K8" s="75"/>
      <c r="L8" s="75"/>
      <c r="M8" s="75"/>
      <c r="N8" s="75"/>
      <c r="O8" s="75"/>
      <c r="P8" s="75"/>
      <c r="Q8" s="75"/>
      <c r="R8" s="75"/>
      <c r="S8" s="75"/>
      <c r="T8" s="75"/>
      <c r="U8" s="75"/>
      <c r="V8" s="75"/>
      <c r="W8" s="75"/>
      <c r="X8" s="75"/>
      <c r="Y8" s="75"/>
      <c r="Z8" s="75"/>
      <c r="AA8" s="75"/>
      <c r="AB8" s="75"/>
      <c r="AC8" s="75"/>
      <c r="AD8" s="75"/>
      <c r="AE8" s="75"/>
    </row>
    <row r="9" spans="1:31" ht="15" customHeight="1" x14ac:dyDescent="0.2">
      <c r="A9" s="75"/>
      <c r="B9" s="203" t="s">
        <v>34</v>
      </c>
      <c r="C9" s="203"/>
      <c r="D9" s="385">
        <v>2011</v>
      </c>
      <c r="E9" s="75"/>
      <c r="F9" s="75"/>
      <c r="G9" s="75"/>
      <c r="H9" s="75"/>
      <c r="I9" s="75"/>
      <c r="J9" s="75"/>
      <c r="K9" s="75"/>
      <c r="L9" s="75"/>
      <c r="M9" s="75"/>
      <c r="N9" s="75"/>
      <c r="O9" s="75"/>
      <c r="P9" s="75"/>
      <c r="Q9" s="75"/>
      <c r="R9" s="75"/>
      <c r="S9" s="75"/>
      <c r="T9" s="75"/>
      <c r="U9" s="75"/>
      <c r="V9" s="75"/>
      <c r="W9" s="75"/>
      <c r="X9" s="75"/>
      <c r="Y9" s="75"/>
      <c r="Z9" s="75"/>
      <c r="AA9" s="75"/>
      <c r="AB9" s="75"/>
      <c r="AC9" s="75"/>
      <c r="AD9" s="75"/>
      <c r="AE9" s="75"/>
    </row>
    <row r="10" spans="1:31" ht="15" customHeight="1" x14ac:dyDescent="0.2">
      <c r="A10" s="221"/>
      <c r="B10" s="221"/>
      <c r="C10" s="221"/>
      <c r="D10" s="221"/>
      <c r="E10" s="221"/>
      <c r="F10" s="221"/>
      <c r="G10" s="221"/>
      <c r="H10" s="221"/>
      <c r="I10" s="221"/>
      <c r="J10" s="221"/>
      <c r="K10" s="221"/>
      <c r="L10" s="221"/>
      <c r="M10" s="221"/>
      <c r="N10" s="221"/>
      <c r="O10" s="221"/>
      <c r="P10" s="221"/>
      <c r="Q10" s="221"/>
      <c r="R10" s="221"/>
      <c r="S10" s="221"/>
      <c r="T10" s="221"/>
      <c r="U10" s="221"/>
      <c r="V10" s="221"/>
      <c r="W10" s="75"/>
      <c r="X10" s="75"/>
      <c r="Y10" s="75"/>
      <c r="Z10" s="75"/>
      <c r="AA10" s="75"/>
      <c r="AB10" s="75"/>
      <c r="AC10" s="75"/>
      <c r="AD10" s="75"/>
      <c r="AE10" s="75"/>
    </row>
    <row r="11" spans="1:31" s="222" customFormat="1" ht="15" customHeight="1" x14ac:dyDescent="0.2">
      <c r="A11" s="242"/>
      <c r="B11" s="205" t="s">
        <v>246</v>
      </c>
      <c r="C11" s="206"/>
      <c r="D11" s="206"/>
      <c r="E11" s="206"/>
      <c r="F11" s="206"/>
      <c r="G11" s="206"/>
      <c r="H11" s="206"/>
      <c r="I11" s="206"/>
      <c r="J11" s="206"/>
      <c r="K11" s="206"/>
      <c r="L11" s="206"/>
      <c r="M11" s="206"/>
      <c r="N11" s="206"/>
      <c r="O11" s="206"/>
      <c r="P11" s="206"/>
      <c r="Q11" s="206"/>
      <c r="R11" s="206"/>
      <c r="S11" s="206"/>
      <c r="T11" s="206"/>
      <c r="U11" s="207"/>
      <c r="V11" s="205"/>
      <c r="W11" s="1772" t="s">
        <v>247</v>
      </c>
      <c r="X11" s="1773"/>
      <c r="Y11" s="1773" t="s">
        <v>248</v>
      </c>
      <c r="Z11" s="1773"/>
      <c r="AA11" s="225" t="s">
        <v>249</v>
      </c>
      <c r="AB11" s="1761" t="s">
        <v>42</v>
      </c>
      <c r="AC11" s="1762"/>
      <c r="AD11" s="221"/>
      <c r="AE11" s="221"/>
    </row>
    <row r="12" spans="1:31" s="222" customFormat="1" ht="21.75" customHeight="1" x14ac:dyDescent="0.2">
      <c r="A12" s="243" t="s">
        <v>250</v>
      </c>
      <c r="B12" s="209" t="s">
        <v>251</v>
      </c>
      <c r="C12" s="210"/>
      <c r="D12" s="210"/>
      <c r="E12" s="210"/>
      <c r="F12" s="210"/>
      <c r="G12" s="207"/>
      <c r="H12" s="210"/>
      <c r="I12" s="205" t="s">
        <v>252</v>
      </c>
      <c r="J12" s="210"/>
      <c r="K12" s="210"/>
      <c r="L12" s="210"/>
      <c r="M12" s="210"/>
      <c r="N12" s="207"/>
      <c r="O12" s="210"/>
      <c r="P12" s="205" t="s">
        <v>253</v>
      </c>
      <c r="Q12" s="210"/>
      <c r="R12" s="210"/>
      <c r="S12" s="210"/>
      <c r="T12" s="210"/>
      <c r="U12" s="207"/>
      <c r="V12" s="205"/>
      <c r="W12" s="1220"/>
      <c r="X12" s="227"/>
      <c r="Y12" s="228"/>
      <c r="Z12" s="228"/>
      <c r="AA12" s="229" t="s">
        <v>254</v>
      </c>
      <c r="AB12" s="1763"/>
      <c r="AC12" s="1764"/>
      <c r="AD12" s="221"/>
      <c r="AE12" s="221"/>
    </row>
    <row r="13" spans="1:31" s="222" customFormat="1" ht="38.25" customHeight="1" x14ac:dyDescent="0.2">
      <c r="A13" s="244" t="s">
        <v>255</v>
      </c>
      <c r="B13" s="1767" t="s">
        <v>714</v>
      </c>
      <c r="C13" s="1768"/>
      <c r="D13" s="1768" t="s">
        <v>715</v>
      </c>
      <c r="E13" s="1768"/>
      <c r="F13" s="230" t="s">
        <v>256</v>
      </c>
      <c r="G13" s="1769" t="s">
        <v>42</v>
      </c>
      <c r="H13" s="1768"/>
      <c r="I13" s="1767" t="s">
        <v>257</v>
      </c>
      <c r="J13" s="1768"/>
      <c r="K13" s="1768" t="s">
        <v>258</v>
      </c>
      <c r="L13" s="1768"/>
      <c r="M13" s="230" t="s">
        <v>259</v>
      </c>
      <c r="N13" s="1769" t="s">
        <v>42</v>
      </c>
      <c r="O13" s="1768"/>
      <c r="P13" s="1767" t="s">
        <v>260</v>
      </c>
      <c r="Q13" s="1768"/>
      <c r="R13" s="1768" t="s">
        <v>261</v>
      </c>
      <c r="S13" s="1768"/>
      <c r="T13" s="230" t="s">
        <v>262</v>
      </c>
      <c r="U13" s="1770" t="s">
        <v>42</v>
      </c>
      <c r="V13" s="1771"/>
      <c r="W13" s="1221"/>
      <c r="X13" s="231"/>
      <c r="Y13" s="231"/>
      <c r="Z13" s="231"/>
      <c r="AA13" s="232" t="s">
        <v>263</v>
      </c>
      <c r="AB13" s="1765"/>
      <c r="AC13" s="1766"/>
      <c r="AD13" s="221"/>
      <c r="AE13" s="221"/>
    </row>
    <row r="14" spans="1:31" s="222" customFormat="1" ht="31.5" customHeight="1" x14ac:dyDescent="0.2">
      <c r="A14" s="584" t="s">
        <v>815</v>
      </c>
      <c r="B14" s="585">
        <f>SUM(B15:B16)</f>
        <v>6914.6100000000006</v>
      </c>
      <c r="C14" s="586"/>
      <c r="D14" s="586">
        <f t="shared" ref="D14" si="0">SUM(D15:D16)</f>
        <v>179.69</v>
      </c>
      <c r="E14" s="586"/>
      <c r="F14" s="585">
        <f t="shared" ref="F14" si="1">SUM(F15:F16)</f>
        <v>365.37999999999994</v>
      </c>
      <c r="G14" s="1141">
        <v>7459.08</v>
      </c>
      <c r="H14" s="1157"/>
      <c r="I14" s="585">
        <f>SUM(I15:I16)</f>
        <v>6445.9600000000009</v>
      </c>
      <c r="J14" s="586"/>
      <c r="K14" s="586">
        <f t="shared" ref="K14:N14" si="2">SUM(K15:K16)</f>
        <v>647.74000000000012</v>
      </c>
      <c r="L14" s="586"/>
      <c r="M14" s="585">
        <f t="shared" si="2"/>
        <v>365.37999999999994</v>
      </c>
      <c r="N14" s="1141">
        <f t="shared" si="2"/>
        <v>7459.0800000000008</v>
      </c>
      <c r="O14" s="1157"/>
      <c r="P14" s="585">
        <f>SUM(P15,P16)</f>
        <v>6280.1200000000017</v>
      </c>
      <c r="Q14" s="586"/>
      <c r="R14" s="586">
        <f t="shared" ref="R14:U14" si="3">SUM(R15,R16)</f>
        <v>813.13000000000011</v>
      </c>
      <c r="S14" s="586"/>
      <c r="T14" s="585">
        <f t="shared" si="3"/>
        <v>365.37999999999994</v>
      </c>
      <c r="U14" s="1141">
        <f t="shared" si="3"/>
        <v>7458.6300000000019</v>
      </c>
      <c r="V14" s="1157"/>
      <c r="W14" s="1190">
        <f>SUM(W15:W16)</f>
        <v>41.03</v>
      </c>
      <c r="X14" s="1174"/>
      <c r="Y14" s="1203">
        <f t="shared" ref="Y14:AB14" si="4">SUM(Y15:Y16)</f>
        <v>38.47</v>
      </c>
      <c r="Z14" s="1174"/>
      <c r="AA14" s="585">
        <f t="shared" si="4"/>
        <v>131.88</v>
      </c>
      <c r="AB14" s="1141">
        <f t="shared" si="4"/>
        <v>211.38</v>
      </c>
      <c r="AC14" s="1157"/>
      <c r="AD14" s="570"/>
      <c r="AE14" s="75"/>
    </row>
    <row r="15" spans="1:31" s="222" customFormat="1" ht="15" customHeight="1" x14ac:dyDescent="0.2">
      <c r="A15" s="688" t="s">
        <v>771</v>
      </c>
      <c r="B15" s="1142">
        <v>1297.05</v>
      </c>
      <c r="C15" s="690"/>
      <c r="D15" s="1661">
        <v>55</v>
      </c>
      <c r="E15" s="690"/>
      <c r="F15" s="983"/>
      <c r="G15" s="1142">
        <f>SUM(B15:F15)</f>
        <v>1352.05</v>
      </c>
      <c r="H15" s="1158"/>
      <c r="I15" s="1142">
        <v>1263.58</v>
      </c>
      <c r="J15" s="690"/>
      <c r="K15" s="1142">
        <v>87.87</v>
      </c>
      <c r="L15" s="690"/>
      <c r="M15" s="983">
        <v>0</v>
      </c>
      <c r="N15" s="1142">
        <f>SUM(M15,K15,I15)</f>
        <v>1351.4499999999998</v>
      </c>
      <c r="O15" s="1158"/>
      <c r="P15" s="1142">
        <v>1045</v>
      </c>
      <c r="Q15" s="690"/>
      <c r="R15" s="690">
        <v>306</v>
      </c>
      <c r="S15" s="690"/>
      <c r="T15" s="983"/>
      <c r="U15" s="1142">
        <f>SUM(T15,R15,P15)</f>
        <v>1351</v>
      </c>
      <c r="V15" s="1173"/>
      <c r="W15" s="689">
        <v>22</v>
      </c>
      <c r="X15" s="1139"/>
      <c r="Y15" s="1204">
        <v>34.96</v>
      </c>
      <c r="Z15" s="1139"/>
      <c r="AA15" s="984">
        <v>34</v>
      </c>
      <c r="AB15" s="1142">
        <f>SUM(AA15,Y15,W15)</f>
        <v>90.960000000000008</v>
      </c>
      <c r="AC15" s="1158"/>
      <c r="AD15" s="570"/>
      <c r="AE15" s="75"/>
    </row>
    <row r="16" spans="1:31" s="222" customFormat="1" ht="15" customHeight="1" x14ac:dyDescent="0.2">
      <c r="A16" s="613" t="s">
        <v>659</v>
      </c>
      <c r="B16" s="504">
        <f>SUM(B17:B38)</f>
        <v>5617.56</v>
      </c>
      <c r="C16" s="505"/>
      <c r="D16" s="505">
        <f t="shared" ref="D16:F16" si="5">SUM(D17:D38)</f>
        <v>124.69</v>
      </c>
      <c r="E16" s="505"/>
      <c r="F16" s="504">
        <f t="shared" si="5"/>
        <v>365.37999999999994</v>
      </c>
      <c r="G16" s="1143">
        <f t="shared" ref="G16:G38" si="6">SUM(F16,D16,B16)</f>
        <v>6107.63</v>
      </c>
      <c r="H16" s="1159"/>
      <c r="I16" s="504">
        <f>SUM(I17:I38)</f>
        <v>5182.380000000001</v>
      </c>
      <c r="J16" s="504"/>
      <c r="K16" s="504">
        <f t="shared" ref="K16:M16" si="7">SUM(K17:K38)</f>
        <v>559.87000000000012</v>
      </c>
      <c r="L16" s="504"/>
      <c r="M16" s="504">
        <f t="shared" si="7"/>
        <v>365.37999999999994</v>
      </c>
      <c r="N16" s="1143">
        <f t="shared" ref="N16:N38" si="8">SUM(M16,K16,I16)</f>
        <v>6107.630000000001</v>
      </c>
      <c r="O16" s="1159"/>
      <c r="P16" s="504">
        <f>SUM(P17:P38)</f>
        <v>5235.1200000000017</v>
      </c>
      <c r="Q16" s="505"/>
      <c r="R16" s="505">
        <f>SUM(R17:R38)</f>
        <v>507.13000000000005</v>
      </c>
      <c r="S16" s="505"/>
      <c r="T16" s="504">
        <f>SUM(T17:T38)</f>
        <v>365.37999999999994</v>
      </c>
      <c r="U16" s="1143">
        <f t="shared" ref="U16:U38" si="9">SUM(T16,R16,P16)</f>
        <v>6107.6300000000019</v>
      </c>
      <c r="V16" s="1159"/>
      <c r="W16" s="1191">
        <f>SUM(W17:W38)</f>
        <v>19.03</v>
      </c>
      <c r="X16" s="1175"/>
      <c r="Y16" s="1205">
        <f t="shared" ref="Y16:AA16" si="10">SUM(Y17:Y38)</f>
        <v>3.51</v>
      </c>
      <c r="Z16" s="1175"/>
      <c r="AA16" s="504">
        <f t="shared" si="10"/>
        <v>97.88</v>
      </c>
      <c r="AB16" s="1143">
        <f t="shared" ref="AB16:AB38" si="11">SUM(AA16,Y16,W16)</f>
        <v>120.42</v>
      </c>
      <c r="AC16" s="1159"/>
      <c r="AD16" s="221"/>
      <c r="AE16" s="75"/>
    </row>
    <row r="17" spans="1:31" s="222" customFormat="1" ht="15" customHeight="1" x14ac:dyDescent="0.2">
      <c r="A17" s="616">
        <v>1990</v>
      </c>
      <c r="B17" s="565">
        <v>116.01</v>
      </c>
      <c r="C17" s="566"/>
      <c r="D17" s="1654">
        <v>0</v>
      </c>
      <c r="E17" s="566"/>
      <c r="F17" s="1659"/>
      <c r="G17" s="1144">
        <f t="shared" si="6"/>
        <v>116.01</v>
      </c>
      <c r="H17" s="1160"/>
      <c r="I17" s="565">
        <v>112.57</v>
      </c>
      <c r="J17" s="566"/>
      <c r="K17" s="566">
        <v>3.44</v>
      </c>
      <c r="L17" s="566"/>
      <c r="M17" s="565"/>
      <c r="N17" s="1144">
        <f t="shared" si="8"/>
        <v>116.00999999999999</v>
      </c>
      <c r="O17" s="1160"/>
      <c r="P17" s="565">
        <v>104.46</v>
      </c>
      <c r="Q17" s="566"/>
      <c r="R17" s="566">
        <v>11.55</v>
      </c>
      <c r="S17" s="566"/>
      <c r="T17" s="565"/>
      <c r="U17" s="1144">
        <f t="shared" si="9"/>
        <v>116.00999999999999</v>
      </c>
      <c r="V17" s="1160"/>
      <c r="W17" s="1192"/>
      <c r="X17" s="1176"/>
      <c r="Y17" s="1206"/>
      <c r="Z17" s="1176"/>
      <c r="AA17" s="565">
        <v>8.51</v>
      </c>
      <c r="AB17" s="1144">
        <f t="shared" si="11"/>
        <v>8.51</v>
      </c>
      <c r="AC17" s="1160"/>
      <c r="AD17" s="221"/>
      <c r="AE17" s="75"/>
    </row>
    <row r="18" spans="1:31" s="222" customFormat="1" ht="15" customHeight="1" x14ac:dyDescent="0.2">
      <c r="A18" s="616">
        <v>1991</v>
      </c>
      <c r="B18" s="565">
        <v>140.78</v>
      </c>
      <c r="C18" s="566"/>
      <c r="D18" s="1654">
        <v>6.66</v>
      </c>
      <c r="E18" s="566"/>
      <c r="F18" s="1659"/>
      <c r="G18" s="1144">
        <f t="shared" si="6"/>
        <v>147.44</v>
      </c>
      <c r="H18" s="1160"/>
      <c r="I18" s="565">
        <v>147.44</v>
      </c>
      <c r="J18" s="566"/>
      <c r="K18" s="566"/>
      <c r="L18" s="566"/>
      <c r="M18" s="565"/>
      <c r="N18" s="1144">
        <f t="shared" si="8"/>
        <v>147.44</v>
      </c>
      <c r="O18" s="1160"/>
      <c r="P18" s="565">
        <v>128.77000000000001</v>
      </c>
      <c r="Q18" s="566"/>
      <c r="R18" s="566">
        <v>18.670000000000002</v>
      </c>
      <c r="S18" s="566"/>
      <c r="T18" s="565"/>
      <c r="U18" s="1144">
        <f t="shared" si="9"/>
        <v>147.44</v>
      </c>
      <c r="V18" s="1160"/>
      <c r="W18" s="1192"/>
      <c r="X18" s="1176"/>
      <c r="Y18" s="1206"/>
      <c r="Z18" s="1176"/>
      <c r="AA18" s="565"/>
      <c r="AB18" s="1144">
        <f t="shared" si="11"/>
        <v>0</v>
      </c>
      <c r="AC18" s="1160"/>
      <c r="AD18" s="570"/>
      <c r="AE18" s="75"/>
    </row>
    <row r="19" spans="1:31" s="222" customFormat="1" ht="15" customHeight="1" x14ac:dyDescent="0.2">
      <c r="A19" s="616">
        <v>1992</v>
      </c>
      <c r="B19" s="565">
        <v>130.93</v>
      </c>
      <c r="C19" s="566"/>
      <c r="D19" s="1654">
        <v>3.12</v>
      </c>
      <c r="E19" s="566"/>
      <c r="F19" s="1659">
        <v>3.44</v>
      </c>
      <c r="G19" s="1144">
        <f t="shared" si="6"/>
        <v>137.49</v>
      </c>
      <c r="H19" s="1160"/>
      <c r="I19" s="565">
        <v>127.71</v>
      </c>
      <c r="J19" s="566"/>
      <c r="K19" s="566">
        <v>6.34</v>
      </c>
      <c r="L19" s="566"/>
      <c r="M19" s="565">
        <v>3.44</v>
      </c>
      <c r="N19" s="1144">
        <f t="shared" si="8"/>
        <v>137.48999999999998</v>
      </c>
      <c r="O19" s="1160"/>
      <c r="P19" s="565">
        <v>119.65</v>
      </c>
      <c r="Q19" s="566"/>
      <c r="R19" s="566">
        <v>14.4</v>
      </c>
      <c r="S19" s="566"/>
      <c r="T19" s="565">
        <v>3.44</v>
      </c>
      <c r="U19" s="1144">
        <f t="shared" si="9"/>
        <v>137.49</v>
      </c>
      <c r="V19" s="1160"/>
      <c r="W19" s="1192"/>
      <c r="X19" s="1176"/>
      <c r="Y19" s="1206"/>
      <c r="Z19" s="1176"/>
      <c r="AA19" s="565"/>
      <c r="AB19" s="1144">
        <f t="shared" si="11"/>
        <v>0</v>
      </c>
      <c r="AC19" s="1160"/>
      <c r="AD19" s="221"/>
      <c r="AE19" s="75"/>
    </row>
    <row r="20" spans="1:31" s="222" customFormat="1" ht="15" customHeight="1" x14ac:dyDescent="0.2">
      <c r="A20" s="616">
        <v>1993</v>
      </c>
      <c r="B20" s="565">
        <v>175.48</v>
      </c>
      <c r="C20" s="566"/>
      <c r="D20" s="1654">
        <v>8.1199999999999992</v>
      </c>
      <c r="E20" s="566"/>
      <c r="F20" s="1659"/>
      <c r="G20" s="1144">
        <f t="shared" si="6"/>
        <v>183.6</v>
      </c>
      <c r="H20" s="1160"/>
      <c r="I20" s="565">
        <v>169.25</v>
      </c>
      <c r="J20" s="566"/>
      <c r="K20" s="566">
        <v>14.35</v>
      </c>
      <c r="L20" s="566"/>
      <c r="M20" s="565"/>
      <c r="N20" s="1144">
        <f t="shared" si="8"/>
        <v>183.6</v>
      </c>
      <c r="O20" s="1160"/>
      <c r="P20" s="565">
        <v>165.48</v>
      </c>
      <c r="Q20" s="566"/>
      <c r="R20" s="566">
        <v>18.12</v>
      </c>
      <c r="S20" s="566"/>
      <c r="T20" s="565"/>
      <c r="U20" s="1144">
        <f t="shared" si="9"/>
        <v>183.6</v>
      </c>
      <c r="V20" s="1160"/>
      <c r="W20" s="1192"/>
      <c r="X20" s="1176"/>
      <c r="Y20" s="1206"/>
      <c r="Z20" s="1176"/>
      <c r="AA20" s="565">
        <v>3.22</v>
      </c>
      <c r="AB20" s="1144">
        <f t="shared" si="11"/>
        <v>3.22</v>
      </c>
      <c r="AC20" s="1160"/>
      <c r="AD20" s="75"/>
      <c r="AE20" s="75"/>
    </row>
    <row r="21" spans="1:31" s="222" customFormat="1" ht="15" customHeight="1" x14ac:dyDescent="0.2">
      <c r="A21" s="616">
        <v>1994</v>
      </c>
      <c r="B21" s="565">
        <v>142.94</v>
      </c>
      <c r="C21" s="566"/>
      <c r="D21" s="1654">
        <v>3.12</v>
      </c>
      <c r="E21" s="566"/>
      <c r="F21" s="1659"/>
      <c r="G21" s="1144">
        <f t="shared" si="6"/>
        <v>146.06</v>
      </c>
      <c r="H21" s="1160"/>
      <c r="I21" s="565">
        <v>142.94</v>
      </c>
      <c r="J21" s="566"/>
      <c r="K21" s="566">
        <v>3.12</v>
      </c>
      <c r="L21" s="566"/>
      <c r="M21" s="565"/>
      <c r="N21" s="1144">
        <f t="shared" si="8"/>
        <v>146.06</v>
      </c>
      <c r="O21" s="1160"/>
      <c r="P21" s="565">
        <v>139.72999999999999</v>
      </c>
      <c r="Q21" s="566"/>
      <c r="R21" s="566">
        <v>6.33</v>
      </c>
      <c r="S21" s="566"/>
      <c r="T21" s="565"/>
      <c r="U21" s="1144">
        <f t="shared" si="9"/>
        <v>146.06</v>
      </c>
      <c r="V21" s="1160"/>
      <c r="W21" s="1192"/>
      <c r="X21" s="1176"/>
      <c r="Y21" s="1206"/>
      <c r="Z21" s="1176"/>
      <c r="AA21" s="565">
        <v>3.44</v>
      </c>
      <c r="AB21" s="1144">
        <f t="shared" si="11"/>
        <v>3.44</v>
      </c>
      <c r="AC21" s="1160"/>
      <c r="AD21" s="75"/>
      <c r="AE21" s="75"/>
    </row>
    <row r="22" spans="1:31" s="222" customFormat="1" ht="15" customHeight="1" x14ac:dyDescent="0.2">
      <c r="A22" s="616">
        <v>1995</v>
      </c>
      <c r="B22" s="565">
        <v>169.59</v>
      </c>
      <c r="C22" s="566"/>
      <c r="D22" s="1654">
        <v>6.63</v>
      </c>
      <c r="E22" s="566"/>
      <c r="F22" s="1659">
        <v>3.22</v>
      </c>
      <c r="G22" s="1144">
        <f t="shared" si="6"/>
        <v>179.44</v>
      </c>
      <c r="H22" s="1160"/>
      <c r="I22" s="565">
        <v>172.71</v>
      </c>
      <c r="J22" s="566"/>
      <c r="K22" s="566">
        <v>3.51</v>
      </c>
      <c r="L22" s="566"/>
      <c r="M22" s="565">
        <v>3.22</v>
      </c>
      <c r="N22" s="1144">
        <f t="shared" si="8"/>
        <v>179.44</v>
      </c>
      <c r="O22" s="1160"/>
      <c r="P22" s="565">
        <v>163.35</v>
      </c>
      <c r="Q22" s="566"/>
      <c r="R22" s="566">
        <v>12.87</v>
      </c>
      <c r="S22" s="566"/>
      <c r="T22" s="565">
        <v>3.22</v>
      </c>
      <c r="U22" s="1144">
        <f t="shared" si="9"/>
        <v>179.44</v>
      </c>
      <c r="V22" s="1160"/>
      <c r="W22" s="1192"/>
      <c r="X22" s="1176"/>
      <c r="Y22" s="1206"/>
      <c r="Z22" s="1176"/>
      <c r="AA22" s="565">
        <v>5.86</v>
      </c>
      <c r="AB22" s="1144">
        <f t="shared" si="11"/>
        <v>5.86</v>
      </c>
      <c r="AC22" s="1160"/>
      <c r="AD22" s="75"/>
      <c r="AE22" s="75"/>
    </row>
    <row r="23" spans="1:31" s="222" customFormat="1" ht="15" customHeight="1" x14ac:dyDescent="0.2">
      <c r="A23" s="616">
        <v>1996</v>
      </c>
      <c r="B23" s="565">
        <v>137.44999999999999</v>
      </c>
      <c r="C23" s="566"/>
      <c r="D23" s="1654">
        <v>0</v>
      </c>
      <c r="E23" s="566"/>
      <c r="F23" s="1659">
        <v>3.22</v>
      </c>
      <c r="G23" s="1144">
        <f t="shared" si="6"/>
        <v>140.66999999999999</v>
      </c>
      <c r="H23" s="1160"/>
      <c r="I23" s="565">
        <v>123.84</v>
      </c>
      <c r="J23" s="566"/>
      <c r="K23" s="566">
        <v>13.61</v>
      </c>
      <c r="L23" s="566"/>
      <c r="M23" s="565">
        <v>3.22</v>
      </c>
      <c r="N23" s="1144">
        <f t="shared" si="8"/>
        <v>140.67000000000002</v>
      </c>
      <c r="O23" s="1160"/>
      <c r="P23" s="565">
        <v>123.54</v>
      </c>
      <c r="Q23" s="566"/>
      <c r="R23" s="566">
        <v>13.91</v>
      </c>
      <c r="S23" s="566"/>
      <c r="T23" s="565">
        <v>3.22</v>
      </c>
      <c r="U23" s="1144">
        <f t="shared" si="9"/>
        <v>140.67000000000002</v>
      </c>
      <c r="V23" s="1160"/>
      <c r="W23" s="1192"/>
      <c r="X23" s="1176"/>
      <c r="Y23" s="1206"/>
      <c r="Z23" s="1176"/>
      <c r="AA23" s="565"/>
      <c r="AB23" s="1144">
        <f t="shared" si="11"/>
        <v>0</v>
      </c>
      <c r="AC23" s="1160"/>
      <c r="AD23" s="75"/>
      <c r="AE23" s="75"/>
    </row>
    <row r="24" spans="1:31" s="222" customFormat="1" ht="15" customHeight="1" x14ac:dyDescent="0.2">
      <c r="A24" s="616">
        <v>1997</v>
      </c>
      <c r="B24" s="565">
        <v>163.30000000000001</v>
      </c>
      <c r="C24" s="566"/>
      <c r="D24" s="1654">
        <v>0</v>
      </c>
      <c r="E24" s="566"/>
      <c r="F24" s="1659">
        <v>3.11</v>
      </c>
      <c r="G24" s="1144">
        <f t="shared" si="6"/>
        <v>166.41000000000003</v>
      </c>
      <c r="H24" s="1160"/>
      <c r="I24" s="565">
        <v>156.74</v>
      </c>
      <c r="J24" s="566"/>
      <c r="K24" s="566">
        <v>6.56</v>
      </c>
      <c r="L24" s="566"/>
      <c r="M24" s="565">
        <v>3.11</v>
      </c>
      <c r="N24" s="1144">
        <f t="shared" si="8"/>
        <v>166.41</v>
      </c>
      <c r="O24" s="1160"/>
      <c r="P24" s="565">
        <v>156.75</v>
      </c>
      <c r="Q24" s="566"/>
      <c r="R24" s="566">
        <v>6.55</v>
      </c>
      <c r="S24" s="566"/>
      <c r="T24" s="565">
        <v>3.11</v>
      </c>
      <c r="U24" s="1144">
        <f t="shared" si="9"/>
        <v>166.41</v>
      </c>
      <c r="V24" s="1160"/>
      <c r="W24" s="1192"/>
      <c r="X24" s="1176"/>
      <c r="Y24" s="1206"/>
      <c r="Z24" s="1176"/>
      <c r="AA24" s="565">
        <v>2.82</v>
      </c>
      <c r="AB24" s="1144">
        <f t="shared" si="11"/>
        <v>2.82</v>
      </c>
      <c r="AC24" s="1160"/>
      <c r="AD24" s="75"/>
      <c r="AE24" s="75"/>
    </row>
    <row r="25" spans="1:31" s="222" customFormat="1" ht="15" customHeight="1" x14ac:dyDescent="0.2">
      <c r="A25" s="616">
        <v>1998</v>
      </c>
      <c r="B25" s="565">
        <v>179.74</v>
      </c>
      <c r="C25" s="566"/>
      <c r="D25" s="1654">
        <v>0</v>
      </c>
      <c r="E25" s="566"/>
      <c r="F25" s="1659"/>
      <c r="G25" s="1144">
        <f t="shared" si="6"/>
        <v>179.74</v>
      </c>
      <c r="H25" s="1160"/>
      <c r="I25" s="565">
        <v>170.76</v>
      </c>
      <c r="J25" s="566"/>
      <c r="K25" s="566">
        <v>8.98</v>
      </c>
      <c r="L25" s="566"/>
      <c r="M25" s="565"/>
      <c r="N25" s="1144">
        <f t="shared" si="8"/>
        <v>179.73999999999998</v>
      </c>
      <c r="O25" s="1160"/>
      <c r="P25" s="565">
        <v>176.3</v>
      </c>
      <c r="Q25" s="566"/>
      <c r="R25" s="566">
        <v>3.44</v>
      </c>
      <c r="S25" s="566"/>
      <c r="T25" s="565"/>
      <c r="U25" s="1144">
        <f t="shared" si="9"/>
        <v>179.74</v>
      </c>
      <c r="V25" s="1160"/>
      <c r="W25" s="1192"/>
      <c r="X25" s="1176"/>
      <c r="Y25" s="1206"/>
      <c r="Z25" s="1176"/>
      <c r="AA25" s="565">
        <v>3.22</v>
      </c>
      <c r="AB25" s="1144">
        <f t="shared" si="11"/>
        <v>3.22</v>
      </c>
      <c r="AC25" s="1160"/>
      <c r="AD25" s="75"/>
      <c r="AE25" s="75"/>
    </row>
    <row r="26" spans="1:31" s="222" customFormat="1" ht="15" customHeight="1" x14ac:dyDescent="0.2">
      <c r="A26" s="616">
        <v>1999</v>
      </c>
      <c r="B26" s="565">
        <v>197.32</v>
      </c>
      <c r="C26" s="566"/>
      <c r="D26" s="1654">
        <v>3.12</v>
      </c>
      <c r="E26" s="566"/>
      <c r="F26" s="1659"/>
      <c r="G26" s="1144">
        <f t="shared" si="6"/>
        <v>200.44</v>
      </c>
      <c r="H26" s="1160"/>
      <c r="I26" s="565">
        <v>197.32</v>
      </c>
      <c r="J26" s="566"/>
      <c r="K26" s="566">
        <v>3.12</v>
      </c>
      <c r="L26" s="566"/>
      <c r="M26" s="565"/>
      <c r="N26" s="1144">
        <f t="shared" si="8"/>
        <v>200.44</v>
      </c>
      <c r="O26" s="1160"/>
      <c r="P26" s="565">
        <v>197.32</v>
      </c>
      <c r="Q26" s="566"/>
      <c r="R26" s="566">
        <v>3.12</v>
      </c>
      <c r="S26" s="566"/>
      <c r="T26" s="565"/>
      <c r="U26" s="1144">
        <f t="shared" si="9"/>
        <v>200.44</v>
      </c>
      <c r="V26" s="1160"/>
      <c r="W26" s="1192"/>
      <c r="X26" s="1176"/>
      <c r="Y26" s="1206"/>
      <c r="Z26" s="1176"/>
      <c r="AA26" s="565"/>
      <c r="AB26" s="1144">
        <f t="shared" si="11"/>
        <v>0</v>
      </c>
      <c r="AC26" s="1160"/>
      <c r="AD26" s="75"/>
      <c r="AE26" s="75"/>
    </row>
    <row r="27" spans="1:31" s="222" customFormat="1" ht="15" customHeight="1" x14ac:dyDescent="0.2">
      <c r="A27" s="616">
        <v>2000</v>
      </c>
      <c r="B27" s="504">
        <v>215.7</v>
      </c>
      <c r="C27" s="505"/>
      <c r="D27" s="1653">
        <v>9.7799999999999994</v>
      </c>
      <c r="E27" s="505"/>
      <c r="F27" s="1657">
        <v>5.64</v>
      </c>
      <c r="G27" s="1143">
        <f t="shared" si="6"/>
        <v>231.11999999999998</v>
      </c>
      <c r="H27" s="1159"/>
      <c r="I27" s="504">
        <v>213.06</v>
      </c>
      <c r="J27" s="505"/>
      <c r="K27" s="505">
        <v>12.42</v>
      </c>
      <c r="L27" s="505"/>
      <c r="M27" s="504">
        <v>5.64</v>
      </c>
      <c r="N27" s="1143">
        <f t="shared" si="8"/>
        <v>231.12</v>
      </c>
      <c r="O27" s="1159"/>
      <c r="P27" s="504">
        <v>210.8</v>
      </c>
      <c r="Q27" s="505"/>
      <c r="R27" s="505">
        <v>14.68</v>
      </c>
      <c r="S27" s="505"/>
      <c r="T27" s="504">
        <v>5.64</v>
      </c>
      <c r="U27" s="1143">
        <f t="shared" si="9"/>
        <v>231.12</v>
      </c>
      <c r="V27" s="1159"/>
      <c r="W27" s="1191"/>
      <c r="X27" s="1175"/>
      <c r="Y27" s="1205"/>
      <c r="Z27" s="1175"/>
      <c r="AA27" s="504">
        <v>3.11</v>
      </c>
      <c r="AB27" s="1143">
        <f t="shared" si="11"/>
        <v>3.11</v>
      </c>
      <c r="AC27" s="1159"/>
      <c r="AD27" s="75"/>
      <c r="AE27" s="75"/>
    </row>
    <row r="28" spans="1:31" s="222" customFormat="1" ht="15" customHeight="1" x14ac:dyDescent="0.2">
      <c r="A28" s="616">
        <v>2001</v>
      </c>
      <c r="B28" s="504">
        <v>226.09</v>
      </c>
      <c r="C28" s="503"/>
      <c r="D28" s="1652">
        <v>3.12</v>
      </c>
      <c r="E28" s="503"/>
      <c r="F28" s="1656">
        <v>7.17</v>
      </c>
      <c r="G28" s="1145">
        <f t="shared" si="6"/>
        <v>236.38</v>
      </c>
      <c r="H28" s="1161"/>
      <c r="I28" s="502">
        <v>213.18</v>
      </c>
      <c r="J28" s="503"/>
      <c r="K28" s="503">
        <v>16.03</v>
      </c>
      <c r="L28" s="503"/>
      <c r="M28" s="502">
        <v>7.17</v>
      </c>
      <c r="N28" s="1145">
        <f t="shared" si="8"/>
        <v>236.38</v>
      </c>
      <c r="O28" s="1161"/>
      <c r="P28" s="502">
        <v>214.59</v>
      </c>
      <c r="Q28" s="503"/>
      <c r="R28" s="503">
        <v>14.62</v>
      </c>
      <c r="S28" s="503"/>
      <c r="T28" s="502">
        <v>7.17</v>
      </c>
      <c r="U28" s="1145">
        <f t="shared" si="9"/>
        <v>236.38</v>
      </c>
      <c r="V28" s="1161"/>
      <c r="W28" s="1193"/>
      <c r="X28" s="1177"/>
      <c r="Y28" s="1207"/>
      <c r="Z28" s="1177"/>
      <c r="AA28" s="502">
        <v>7.54</v>
      </c>
      <c r="AB28" s="1145">
        <f t="shared" si="11"/>
        <v>7.54</v>
      </c>
      <c r="AC28" s="1161"/>
      <c r="AD28" s="75"/>
      <c r="AE28" s="75"/>
    </row>
    <row r="29" spans="1:31" s="222" customFormat="1" ht="15" customHeight="1" x14ac:dyDescent="0.2">
      <c r="A29" s="616">
        <v>2002</v>
      </c>
      <c r="B29" s="504">
        <v>327.18</v>
      </c>
      <c r="C29" s="568"/>
      <c r="D29" s="1655">
        <v>2.82</v>
      </c>
      <c r="E29" s="568"/>
      <c r="F29" s="1660">
        <v>2.82</v>
      </c>
      <c r="G29" s="1146">
        <f t="shared" si="6"/>
        <v>332.82</v>
      </c>
      <c r="H29" s="1162"/>
      <c r="I29" s="569">
        <v>299.81</v>
      </c>
      <c r="J29" s="568"/>
      <c r="K29" s="568">
        <v>30.19</v>
      </c>
      <c r="L29" s="568"/>
      <c r="M29" s="569">
        <v>2.82</v>
      </c>
      <c r="N29" s="1146">
        <f t="shared" si="8"/>
        <v>332.82</v>
      </c>
      <c r="O29" s="1162"/>
      <c r="P29" s="569">
        <v>303.58999999999997</v>
      </c>
      <c r="Q29" s="568"/>
      <c r="R29" s="568">
        <v>26.41</v>
      </c>
      <c r="S29" s="568"/>
      <c r="T29" s="569">
        <v>2.82</v>
      </c>
      <c r="U29" s="1146">
        <f t="shared" si="9"/>
        <v>332.82</v>
      </c>
      <c r="V29" s="1162"/>
      <c r="W29" s="1194">
        <v>2.94</v>
      </c>
      <c r="X29" s="1178"/>
      <c r="Y29" s="1208"/>
      <c r="Z29" s="1178"/>
      <c r="AA29" s="569"/>
      <c r="AB29" s="1146">
        <f t="shared" si="11"/>
        <v>2.94</v>
      </c>
      <c r="AC29" s="1162"/>
      <c r="AD29" s="75"/>
      <c r="AE29" s="75"/>
    </row>
    <row r="30" spans="1:31" s="222" customFormat="1" ht="15" customHeight="1" x14ac:dyDescent="0.2">
      <c r="A30" s="616">
        <v>2003</v>
      </c>
      <c r="B30" s="504">
        <v>352.65</v>
      </c>
      <c r="C30" s="568"/>
      <c r="D30" s="1655">
        <v>11.1</v>
      </c>
      <c r="E30" s="568"/>
      <c r="F30" s="1660">
        <v>8.1</v>
      </c>
      <c r="G30" s="1146">
        <f t="shared" si="6"/>
        <v>371.84999999999997</v>
      </c>
      <c r="H30" s="1162"/>
      <c r="I30" s="569">
        <v>331.3</v>
      </c>
      <c r="J30" s="568"/>
      <c r="K30" s="568">
        <v>32.450000000000003</v>
      </c>
      <c r="L30" s="568"/>
      <c r="M30" s="569">
        <v>8.1</v>
      </c>
      <c r="N30" s="1146">
        <f t="shared" si="8"/>
        <v>371.85</v>
      </c>
      <c r="O30" s="1162"/>
      <c r="P30" s="569">
        <v>341.14</v>
      </c>
      <c r="Q30" s="568"/>
      <c r="R30" s="568">
        <v>22.61</v>
      </c>
      <c r="S30" s="568"/>
      <c r="T30" s="569">
        <v>8.1</v>
      </c>
      <c r="U30" s="1146">
        <f t="shared" si="9"/>
        <v>371.84999999999997</v>
      </c>
      <c r="V30" s="1162"/>
      <c r="W30" s="1194">
        <v>2.82</v>
      </c>
      <c r="X30" s="1178"/>
      <c r="Y30" s="1208"/>
      <c r="Z30" s="1178"/>
      <c r="AA30" s="569">
        <v>7.27</v>
      </c>
      <c r="AB30" s="1146">
        <f t="shared" si="11"/>
        <v>10.09</v>
      </c>
      <c r="AC30" s="1162"/>
      <c r="AD30" s="75"/>
      <c r="AE30" s="75"/>
    </row>
    <row r="31" spans="1:31" s="222" customFormat="1" ht="15" customHeight="1" x14ac:dyDescent="0.2">
      <c r="A31" s="616">
        <v>2004</v>
      </c>
      <c r="B31" s="504">
        <v>379.69</v>
      </c>
      <c r="C31" s="568"/>
      <c r="D31" s="1655">
        <v>3.11</v>
      </c>
      <c r="E31" s="568"/>
      <c r="F31" s="1660">
        <v>8.76</v>
      </c>
      <c r="G31" s="1146">
        <f t="shared" si="6"/>
        <v>391.56</v>
      </c>
      <c r="H31" s="1162"/>
      <c r="I31" s="569">
        <v>351.55</v>
      </c>
      <c r="J31" s="568"/>
      <c r="K31" s="568">
        <v>31.25</v>
      </c>
      <c r="L31" s="568"/>
      <c r="M31" s="569">
        <v>8.76</v>
      </c>
      <c r="N31" s="1146">
        <f t="shared" si="8"/>
        <v>391.56</v>
      </c>
      <c r="O31" s="1162"/>
      <c r="P31" s="569">
        <v>364.99</v>
      </c>
      <c r="Q31" s="568"/>
      <c r="R31" s="568">
        <v>17.809999999999999</v>
      </c>
      <c r="S31" s="568"/>
      <c r="T31" s="569">
        <v>8.76</v>
      </c>
      <c r="U31" s="1146">
        <f t="shared" si="9"/>
        <v>391.56</v>
      </c>
      <c r="V31" s="1162"/>
      <c r="W31" s="1194">
        <v>2.82</v>
      </c>
      <c r="X31" s="1178"/>
      <c r="Y31" s="1208"/>
      <c r="Z31" s="1178"/>
      <c r="AA31" s="569">
        <v>8.8800000000000008</v>
      </c>
      <c r="AB31" s="1146">
        <f t="shared" si="11"/>
        <v>11.700000000000001</v>
      </c>
      <c r="AC31" s="1162"/>
      <c r="AD31" s="75"/>
      <c r="AE31" s="75"/>
    </row>
    <row r="32" spans="1:31" s="222" customFormat="1" ht="15" customHeight="1" x14ac:dyDescent="0.2">
      <c r="A32" s="616">
        <v>2005</v>
      </c>
      <c r="B32" s="504">
        <v>457.67</v>
      </c>
      <c r="C32" s="568"/>
      <c r="D32" s="1655">
        <v>2.82</v>
      </c>
      <c r="E32" s="568"/>
      <c r="F32" s="1660">
        <v>17.21</v>
      </c>
      <c r="G32" s="1146">
        <f t="shared" si="6"/>
        <v>477.70000000000005</v>
      </c>
      <c r="H32" s="1162"/>
      <c r="I32" s="569">
        <v>412.96</v>
      </c>
      <c r="J32" s="568"/>
      <c r="K32" s="568">
        <v>47.53</v>
      </c>
      <c r="L32" s="568"/>
      <c r="M32" s="569">
        <v>17.21</v>
      </c>
      <c r="N32" s="1146">
        <f t="shared" si="8"/>
        <v>477.7</v>
      </c>
      <c r="O32" s="1162"/>
      <c r="P32" s="569">
        <v>445.56</v>
      </c>
      <c r="Q32" s="568"/>
      <c r="R32" s="568">
        <v>14.93</v>
      </c>
      <c r="S32" s="568"/>
      <c r="T32" s="569">
        <v>17.21</v>
      </c>
      <c r="U32" s="1146">
        <f t="shared" si="9"/>
        <v>477.7</v>
      </c>
      <c r="V32" s="1162"/>
      <c r="W32" s="1194"/>
      <c r="X32" s="1178"/>
      <c r="Y32" s="1208">
        <v>3.51</v>
      </c>
      <c r="Z32" s="1178"/>
      <c r="AA32" s="569">
        <v>2.82</v>
      </c>
      <c r="AB32" s="1146">
        <f t="shared" si="11"/>
        <v>6.33</v>
      </c>
      <c r="AC32" s="1162"/>
      <c r="AD32" s="75"/>
      <c r="AE32" s="75"/>
    </row>
    <row r="33" spans="1:31" s="222" customFormat="1" ht="15" customHeight="1" x14ac:dyDescent="0.2">
      <c r="A33" s="616">
        <v>2006</v>
      </c>
      <c r="B33" s="504">
        <v>474.56</v>
      </c>
      <c r="C33" s="568"/>
      <c r="D33" s="1655">
        <v>7.7200000000000006</v>
      </c>
      <c r="E33" s="568"/>
      <c r="F33" s="1660">
        <v>23.39</v>
      </c>
      <c r="G33" s="1146">
        <f t="shared" si="6"/>
        <v>505.67</v>
      </c>
      <c r="H33" s="1162"/>
      <c r="I33" s="569">
        <v>425.7</v>
      </c>
      <c r="J33" s="568"/>
      <c r="K33" s="568">
        <v>56.58</v>
      </c>
      <c r="L33" s="568"/>
      <c r="M33" s="569">
        <v>23.39</v>
      </c>
      <c r="N33" s="1146">
        <f t="shared" si="8"/>
        <v>505.66999999999996</v>
      </c>
      <c r="O33" s="1162"/>
      <c r="P33" s="569">
        <v>443.61</v>
      </c>
      <c r="Q33" s="568"/>
      <c r="R33" s="568">
        <v>38.67</v>
      </c>
      <c r="S33" s="568"/>
      <c r="T33" s="569">
        <v>23.39</v>
      </c>
      <c r="U33" s="1146">
        <f t="shared" si="9"/>
        <v>505.67</v>
      </c>
      <c r="V33" s="1162"/>
      <c r="W33" s="1194"/>
      <c r="X33" s="1178"/>
      <c r="Y33" s="1208"/>
      <c r="Z33" s="1178"/>
      <c r="AA33" s="569">
        <v>7.27</v>
      </c>
      <c r="AB33" s="1146">
        <f t="shared" si="11"/>
        <v>7.27</v>
      </c>
      <c r="AC33" s="1162"/>
      <c r="AD33" s="75"/>
      <c r="AE33" s="75"/>
    </row>
    <row r="34" spans="1:31" s="222" customFormat="1" ht="15" customHeight="1" x14ac:dyDescent="0.2">
      <c r="A34" s="616">
        <v>2007</v>
      </c>
      <c r="B34" s="504">
        <v>452.7</v>
      </c>
      <c r="C34" s="568"/>
      <c r="D34" s="1655">
        <v>15.53</v>
      </c>
      <c r="E34" s="568"/>
      <c r="F34" s="1660">
        <v>46.87</v>
      </c>
      <c r="G34" s="1146">
        <f t="shared" si="6"/>
        <v>515.1</v>
      </c>
      <c r="H34" s="1162"/>
      <c r="I34" s="569">
        <v>418.38</v>
      </c>
      <c r="J34" s="568"/>
      <c r="K34" s="568">
        <v>49.85</v>
      </c>
      <c r="L34" s="568"/>
      <c r="M34" s="569">
        <v>46.87</v>
      </c>
      <c r="N34" s="1146">
        <f t="shared" si="8"/>
        <v>515.1</v>
      </c>
      <c r="O34" s="1162"/>
      <c r="P34" s="569">
        <v>413.06</v>
      </c>
      <c r="Q34" s="568"/>
      <c r="R34" s="568">
        <v>55.17</v>
      </c>
      <c r="S34" s="568"/>
      <c r="T34" s="569">
        <v>46.87</v>
      </c>
      <c r="U34" s="1146">
        <f t="shared" si="9"/>
        <v>515.1</v>
      </c>
      <c r="V34" s="1162"/>
      <c r="W34" s="1194">
        <v>2.94</v>
      </c>
      <c r="X34" s="1178"/>
      <c r="Y34" s="1208"/>
      <c r="Z34" s="1178"/>
      <c r="AA34" s="569">
        <v>5.76</v>
      </c>
      <c r="AB34" s="1146">
        <f t="shared" si="11"/>
        <v>8.6999999999999993</v>
      </c>
      <c r="AC34" s="1162"/>
      <c r="AD34" s="75"/>
      <c r="AE34" s="75"/>
    </row>
    <row r="35" spans="1:31" s="222" customFormat="1" ht="15" customHeight="1" x14ac:dyDescent="0.2">
      <c r="A35" s="616">
        <v>2008</v>
      </c>
      <c r="B35" s="504">
        <v>399.87</v>
      </c>
      <c r="C35" s="568"/>
      <c r="D35" s="1655">
        <v>8.6999999999999993</v>
      </c>
      <c r="E35" s="568"/>
      <c r="F35" s="1660">
        <v>56.79</v>
      </c>
      <c r="G35" s="1146">
        <f t="shared" si="6"/>
        <v>465.36</v>
      </c>
      <c r="H35" s="1162"/>
      <c r="I35" s="569">
        <v>347.23</v>
      </c>
      <c r="J35" s="568"/>
      <c r="K35" s="568">
        <v>61.34</v>
      </c>
      <c r="L35" s="568"/>
      <c r="M35" s="569">
        <v>56.79</v>
      </c>
      <c r="N35" s="1146">
        <f t="shared" si="8"/>
        <v>465.36</v>
      </c>
      <c r="O35" s="1162"/>
      <c r="P35" s="569">
        <v>364.43</v>
      </c>
      <c r="Q35" s="568"/>
      <c r="R35" s="568">
        <v>44.14</v>
      </c>
      <c r="S35" s="568"/>
      <c r="T35" s="569">
        <v>56.79</v>
      </c>
      <c r="U35" s="1146">
        <f t="shared" si="9"/>
        <v>465.36</v>
      </c>
      <c r="V35" s="1162"/>
      <c r="W35" s="1194"/>
      <c r="X35" s="1178"/>
      <c r="Y35" s="1208"/>
      <c r="Z35" s="1178"/>
      <c r="AA35" s="569">
        <v>13.4</v>
      </c>
      <c r="AB35" s="1146">
        <f t="shared" si="11"/>
        <v>13.4</v>
      </c>
      <c r="AC35" s="1162"/>
      <c r="AD35" s="570"/>
      <c r="AE35" s="75"/>
    </row>
    <row r="36" spans="1:31" s="222" customFormat="1" ht="15" customHeight="1" x14ac:dyDescent="0.2">
      <c r="A36" s="616">
        <v>2009</v>
      </c>
      <c r="B36" s="652">
        <v>322.04000000000002</v>
      </c>
      <c r="C36" s="568"/>
      <c r="D36" s="1655">
        <v>0</v>
      </c>
      <c r="E36" s="568"/>
      <c r="F36" s="1660">
        <v>59.3</v>
      </c>
      <c r="G36" s="1146">
        <f t="shared" si="6"/>
        <v>381.34000000000003</v>
      </c>
      <c r="H36" s="1162"/>
      <c r="I36" s="569">
        <v>266.11</v>
      </c>
      <c r="J36" s="568"/>
      <c r="K36" s="568">
        <v>55.93</v>
      </c>
      <c r="L36" s="568"/>
      <c r="M36" s="569">
        <v>59.3</v>
      </c>
      <c r="N36" s="1146">
        <f t="shared" si="8"/>
        <v>381.34000000000003</v>
      </c>
      <c r="O36" s="1162"/>
      <c r="P36" s="569">
        <v>282.51</v>
      </c>
      <c r="Q36" s="568"/>
      <c r="R36" s="568">
        <v>39.53</v>
      </c>
      <c r="S36" s="568"/>
      <c r="T36" s="569">
        <v>59.3</v>
      </c>
      <c r="U36" s="1146">
        <f t="shared" si="9"/>
        <v>381.34</v>
      </c>
      <c r="V36" s="1162"/>
      <c r="W36" s="1194"/>
      <c r="X36" s="1178"/>
      <c r="Y36" s="1208"/>
      <c r="Z36" s="1178"/>
      <c r="AA36" s="569">
        <v>2.94</v>
      </c>
      <c r="AB36" s="1146">
        <f t="shared" si="11"/>
        <v>2.94</v>
      </c>
      <c r="AC36" s="1162"/>
      <c r="AD36" s="570"/>
      <c r="AE36" s="75"/>
    </row>
    <row r="37" spans="1:31" s="222" customFormat="1" ht="15" customHeight="1" x14ac:dyDescent="0.2">
      <c r="A37" s="616">
        <v>2010</v>
      </c>
      <c r="B37" s="652">
        <v>310.60000000000002</v>
      </c>
      <c r="C37" s="568"/>
      <c r="D37" s="1655">
        <v>5.22</v>
      </c>
      <c r="E37" s="568"/>
      <c r="F37" s="1660">
        <v>78.53</v>
      </c>
      <c r="G37" s="1146">
        <f t="shared" si="6"/>
        <v>394.35</v>
      </c>
      <c r="H37" s="1162"/>
      <c r="I37" s="569">
        <v>245.68</v>
      </c>
      <c r="J37" s="568"/>
      <c r="K37" s="568">
        <v>70.14</v>
      </c>
      <c r="L37" s="568"/>
      <c r="M37" s="569">
        <v>78.53</v>
      </c>
      <c r="N37" s="1146">
        <f t="shared" si="8"/>
        <v>394.35</v>
      </c>
      <c r="O37" s="1162"/>
      <c r="P37" s="569">
        <v>256.18</v>
      </c>
      <c r="Q37" s="568"/>
      <c r="R37" s="568">
        <v>59.64</v>
      </c>
      <c r="S37" s="568"/>
      <c r="T37" s="569">
        <v>78.53</v>
      </c>
      <c r="U37" s="1146">
        <f t="shared" si="9"/>
        <v>394.35</v>
      </c>
      <c r="V37" s="1162"/>
      <c r="W37" s="1194">
        <v>1.87</v>
      </c>
      <c r="X37" s="1178"/>
      <c r="Y37" s="1208"/>
      <c r="Z37" s="1178"/>
      <c r="AA37" s="569">
        <v>2.94</v>
      </c>
      <c r="AB37" s="1146">
        <f t="shared" si="11"/>
        <v>4.8100000000000005</v>
      </c>
      <c r="AC37" s="1162"/>
      <c r="AD37" s="570"/>
      <c r="AE37" s="75"/>
    </row>
    <row r="38" spans="1:31" s="222" customFormat="1" ht="15" customHeight="1" x14ac:dyDescent="0.2">
      <c r="A38" s="616">
        <v>2011</v>
      </c>
      <c r="B38" s="652">
        <v>145.27000000000001</v>
      </c>
      <c r="C38" s="568"/>
      <c r="D38" s="1655">
        <v>24</v>
      </c>
      <c r="E38" s="568"/>
      <c r="F38" s="1660">
        <v>37.81</v>
      </c>
      <c r="G38" s="1146">
        <f t="shared" si="6"/>
        <v>207.08</v>
      </c>
      <c r="H38" s="1162"/>
      <c r="I38" s="569">
        <v>136.13999999999999</v>
      </c>
      <c r="J38" s="568"/>
      <c r="K38" s="568">
        <v>33.130000000000003</v>
      </c>
      <c r="L38" s="568"/>
      <c r="M38" s="569">
        <v>37.81</v>
      </c>
      <c r="N38" s="1146">
        <f t="shared" si="8"/>
        <v>207.07999999999998</v>
      </c>
      <c r="O38" s="1162"/>
      <c r="P38" s="569">
        <v>119.31</v>
      </c>
      <c r="Q38" s="568"/>
      <c r="R38" s="568">
        <v>49.96</v>
      </c>
      <c r="S38" s="568"/>
      <c r="T38" s="569">
        <v>37.81</v>
      </c>
      <c r="U38" s="1146">
        <f t="shared" si="9"/>
        <v>207.08</v>
      </c>
      <c r="V38" s="1162"/>
      <c r="W38" s="1194">
        <v>5.64</v>
      </c>
      <c r="X38" s="1178"/>
      <c r="Y38" s="1208"/>
      <c r="Z38" s="1178"/>
      <c r="AA38" s="569">
        <v>8.8800000000000008</v>
      </c>
      <c r="AB38" s="1146">
        <f t="shared" si="11"/>
        <v>14.52</v>
      </c>
      <c r="AC38" s="1162"/>
      <c r="AD38" s="570"/>
      <c r="AE38" s="75"/>
    </row>
    <row r="39" spans="1:31" s="222" customFormat="1" ht="15" customHeight="1" x14ac:dyDescent="0.2">
      <c r="A39" s="616">
        <v>2012</v>
      </c>
      <c r="B39" s="652"/>
      <c r="C39" s="568"/>
      <c r="D39" s="568"/>
      <c r="E39" s="568"/>
      <c r="F39" s="1660"/>
      <c r="G39" s="1146"/>
      <c r="H39" s="1162"/>
      <c r="I39" s="569"/>
      <c r="J39" s="568"/>
      <c r="K39" s="568"/>
      <c r="L39" s="568"/>
      <c r="M39" s="569"/>
      <c r="N39" s="1146"/>
      <c r="O39" s="1162"/>
      <c r="P39" s="569"/>
      <c r="Q39" s="568"/>
      <c r="R39" s="568"/>
      <c r="S39" s="568"/>
      <c r="T39" s="569"/>
      <c r="U39" s="1146"/>
      <c r="V39" s="1162"/>
      <c r="W39" s="1194"/>
      <c r="X39" s="1178"/>
      <c r="Y39" s="1208"/>
      <c r="Z39" s="1178"/>
      <c r="AA39" s="569"/>
      <c r="AB39" s="1146"/>
      <c r="AC39" s="1162"/>
      <c r="AD39" s="570"/>
      <c r="AE39" s="75"/>
    </row>
    <row r="40" spans="1:31" s="222" customFormat="1" ht="15" customHeight="1" x14ac:dyDescent="0.2">
      <c r="A40" s="616">
        <v>2013</v>
      </c>
      <c r="B40" s="652"/>
      <c r="C40" s="568"/>
      <c r="D40" s="568"/>
      <c r="E40" s="568"/>
      <c r="F40" s="569"/>
      <c r="G40" s="1146"/>
      <c r="H40" s="1162"/>
      <c r="I40" s="569"/>
      <c r="J40" s="568"/>
      <c r="K40" s="568"/>
      <c r="L40" s="568"/>
      <c r="M40" s="569"/>
      <c r="N40" s="1146"/>
      <c r="O40" s="1162"/>
      <c r="P40" s="569"/>
      <c r="Q40" s="568"/>
      <c r="R40" s="568"/>
      <c r="S40" s="568"/>
      <c r="T40" s="569"/>
      <c r="U40" s="1146"/>
      <c r="V40" s="1162"/>
      <c r="W40" s="1194"/>
      <c r="X40" s="1178"/>
      <c r="Y40" s="1208"/>
      <c r="Z40" s="1178"/>
      <c r="AA40" s="569"/>
      <c r="AB40" s="1146"/>
      <c r="AC40" s="1162"/>
      <c r="AD40" s="570"/>
      <c r="AE40" s="75"/>
    </row>
    <row r="41" spans="1:31" s="222" customFormat="1" ht="15" customHeight="1" x14ac:dyDescent="0.2">
      <c r="A41" s="617" t="s">
        <v>307</v>
      </c>
      <c r="B41" s="571"/>
      <c r="C41" s="572"/>
      <c r="D41" s="572"/>
      <c r="E41" s="572"/>
      <c r="F41" s="573"/>
      <c r="G41" s="1147"/>
      <c r="H41" s="1163"/>
      <c r="I41" s="573"/>
      <c r="J41" s="572"/>
      <c r="K41" s="572"/>
      <c r="L41" s="572"/>
      <c r="M41" s="573"/>
      <c r="N41" s="1147"/>
      <c r="O41" s="1163"/>
      <c r="P41" s="573"/>
      <c r="Q41" s="572"/>
      <c r="R41" s="572"/>
      <c r="S41" s="572"/>
      <c r="T41" s="573"/>
      <c r="U41" s="1147"/>
      <c r="V41" s="1163"/>
      <c r="W41" s="571"/>
      <c r="X41" s="1179"/>
      <c r="Y41" s="1209"/>
      <c r="Z41" s="1179"/>
      <c r="AA41" s="573"/>
      <c r="AB41" s="1147"/>
      <c r="AC41" s="1163"/>
      <c r="AD41" s="221"/>
      <c r="AE41" s="78"/>
    </row>
    <row r="42" spans="1:31" s="222" customFormat="1" ht="31.5" customHeight="1" x14ac:dyDescent="0.2">
      <c r="A42" s="584" t="s">
        <v>652</v>
      </c>
      <c r="B42" s="508">
        <f>SUM(B43:B44)</f>
        <v>5023.4999999999991</v>
      </c>
      <c r="C42" s="509"/>
      <c r="D42" s="509">
        <f t="shared" ref="D42:F42" si="12">SUM(D43:D44)</f>
        <v>104.33</v>
      </c>
      <c r="E42" s="509"/>
      <c r="F42" s="508">
        <f t="shared" si="12"/>
        <v>246</v>
      </c>
      <c r="G42" s="1148">
        <v>5396</v>
      </c>
      <c r="H42" s="1164"/>
      <c r="I42" s="508">
        <f>SUM(I43:I44)</f>
        <v>4744.4400000000005</v>
      </c>
      <c r="J42" s="509"/>
      <c r="K42" s="509">
        <f t="shared" ref="K42:N42" si="13">SUM(K43:K44)</f>
        <v>405.09999999999997</v>
      </c>
      <c r="L42" s="509"/>
      <c r="M42" s="508">
        <f t="shared" si="13"/>
        <v>246</v>
      </c>
      <c r="N42" s="1148">
        <f t="shared" si="13"/>
        <v>5395.54</v>
      </c>
      <c r="O42" s="1164"/>
      <c r="P42" s="508">
        <f>SUM(P43:P44)</f>
        <v>4675.8900000000003</v>
      </c>
      <c r="Q42" s="509"/>
      <c r="R42" s="509">
        <f t="shared" ref="R42:U42" si="14">SUM(R43:R44)</f>
        <v>473.65000000000009</v>
      </c>
      <c r="S42" s="509"/>
      <c r="T42" s="508">
        <f t="shared" si="14"/>
        <v>246</v>
      </c>
      <c r="U42" s="1148">
        <f t="shared" si="14"/>
        <v>5395.5400000000009</v>
      </c>
      <c r="V42" s="1164"/>
      <c r="W42" s="1195">
        <f>SUM(W43:W44)</f>
        <v>33.28</v>
      </c>
      <c r="X42" s="1180"/>
      <c r="Y42" s="1210">
        <f t="shared" ref="Y42:AB42" si="15">SUM(Y43:Y44)</f>
        <v>23.509999999999998</v>
      </c>
      <c r="Z42" s="1180"/>
      <c r="AA42" s="508">
        <f t="shared" si="15"/>
        <v>101.63</v>
      </c>
      <c r="AB42" s="1148">
        <f t="shared" si="15"/>
        <v>158.42000000000002</v>
      </c>
      <c r="AC42" s="1164"/>
      <c r="AD42" s="221"/>
      <c r="AE42" s="221"/>
    </row>
    <row r="43" spans="1:31" s="222" customFormat="1" ht="15" customHeight="1" x14ac:dyDescent="0.2">
      <c r="A43" s="688" t="s">
        <v>771</v>
      </c>
      <c r="B43" s="1142">
        <v>1075.8399999999999</v>
      </c>
      <c r="C43" s="690"/>
      <c r="D43" s="1142">
        <v>28.45</v>
      </c>
      <c r="E43" s="690"/>
      <c r="F43" s="1142"/>
      <c r="G43" s="1142">
        <v>1125.68</v>
      </c>
      <c r="H43" s="1158"/>
      <c r="I43" s="1138">
        <f>ROUND(1052.05,0)</f>
        <v>1052</v>
      </c>
      <c r="J43" s="690"/>
      <c r="K43" s="690">
        <f>ROUND(73.63,0)</f>
        <v>74</v>
      </c>
      <c r="L43" s="690"/>
      <c r="M43" s="983"/>
      <c r="N43" s="1142">
        <f>SUM(M43,K43,I43)</f>
        <v>1126</v>
      </c>
      <c r="O43" s="1158"/>
      <c r="P43" s="690">
        <f>ROUND(887.95,0)</f>
        <v>888</v>
      </c>
      <c r="Q43" s="690"/>
      <c r="R43" s="690">
        <f>ROUND(237.73,0)</f>
        <v>238</v>
      </c>
      <c r="S43" s="690"/>
      <c r="T43" s="983"/>
      <c r="U43" s="1142">
        <f>SUM(T43,R43,P43)</f>
        <v>1126</v>
      </c>
      <c r="V43" s="1173"/>
      <c r="W43" s="689">
        <f>ROUND(21.72,0)</f>
        <v>22</v>
      </c>
      <c r="X43" s="1139"/>
      <c r="Y43" s="1204">
        <f>ROUND(20.28,0)</f>
        <v>20</v>
      </c>
      <c r="Z43" s="1139"/>
      <c r="AA43" s="984">
        <f>ROUND(30.23,0)</f>
        <v>30</v>
      </c>
      <c r="AB43" s="1142">
        <f>SUM(AA43,Y43,W43)</f>
        <v>72</v>
      </c>
      <c r="AC43" s="1158"/>
      <c r="AD43" s="221"/>
      <c r="AE43" s="221"/>
    </row>
    <row r="44" spans="1:31" s="587" customFormat="1" ht="15" customHeight="1" x14ac:dyDescent="0.2">
      <c r="A44" s="614" t="s">
        <v>659</v>
      </c>
      <c r="B44" s="565">
        <f>SUM(B45:B66)</f>
        <v>3947.6599999999989</v>
      </c>
      <c r="C44" s="592"/>
      <c r="D44" s="566">
        <f t="shared" ref="D44:F44" si="16">SUM(D45:D66)</f>
        <v>75.88</v>
      </c>
      <c r="E44" s="592"/>
      <c r="F44" s="565">
        <f t="shared" si="16"/>
        <v>246</v>
      </c>
      <c r="G44" s="1144">
        <f t="shared" ref="G44:G66" si="17">SUM(F44,D44,B44)</f>
        <v>4269.5399999999991</v>
      </c>
      <c r="H44" s="1165"/>
      <c r="I44" s="591">
        <f>SUM(I45:I66)</f>
        <v>3692.44</v>
      </c>
      <c r="J44" s="592"/>
      <c r="K44" s="592">
        <f t="shared" ref="K44:M44" si="18">SUM(K45:K66)</f>
        <v>331.09999999999997</v>
      </c>
      <c r="L44" s="592"/>
      <c r="M44" s="591">
        <f t="shared" si="18"/>
        <v>246</v>
      </c>
      <c r="N44" s="1149">
        <f t="shared" ref="N44:N66" si="19">SUM(M44,K44,I44)</f>
        <v>4269.54</v>
      </c>
      <c r="O44" s="1165"/>
      <c r="P44" s="591">
        <f>SUM(P45:P66)</f>
        <v>3787.8900000000003</v>
      </c>
      <c r="Q44" s="592"/>
      <c r="R44" s="592">
        <f t="shared" ref="R44:T44" si="20">SUM(R45:R66)</f>
        <v>235.65000000000006</v>
      </c>
      <c r="S44" s="592"/>
      <c r="T44" s="591">
        <f t="shared" si="20"/>
        <v>246</v>
      </c>
      <c r="U44" s="1149">
        <f t="shared" ref="U44:U66" si="21">SUM(T44,R44,P44)</f>
        <v>4269.5400000000009</v>
      </c>
      <c r="V44" s="1165"/>
      <c r="W44" s="1196">
        <f>SUM(W45:W66)</f>
        <v>11.28</v>
      </c>
      <c r="X44" s="1181"/>
      <c r="Y44" s="1211">
        <f t="shared" ref="Y44:AA44" si="22">SUM(Y45:Y66)</f>
        <v>3.51</v>
      </c>
      <c r="Z44" s="1181"/>
      <c r="AA44" s="591">
        <f t="shared" si="22"/>
        <v>71.63</v>
      </c>
      <c r="AB44" s="1149">
        <f t="shared" ref="AB44:AB66" si="23">SUM(AA44,Y44,W44)</f>
        <v>86.42</v>
      </c>
      <c r="AC44" s="1165"/>
      <c r="AD44" s="590"/>
      <c r="AE44" s="590"/>
    </row>
    <row r="45" spans="1:31" s="222" customFormat="1" ht="15" customHeight="1" x14ac:dyDescent="0.2">
      <c r="A45" s="567">
        <v>1990</v>
      </c>
      <c r="B45" s="565">
        <v>97.91</v>
      </c>
      <c r="C45" s="566"/>
      <c r="D45" s="566">
        <v>0</v>
      </c>
      <c r="E45" s="566"/>
      <c r="F45" s="565"/>
      <c r="G45" s="1144">
        <f t="shared" si="17"/>
        <v>97.91</v>
      </c>
      <c r="H45" s="1160"/>
      <c r="I45" s="565">
        <v>97.91</v>
      </c>
      <c r="J45" s="566"/>
      <c r="K45" s="566"/>
      <c r="L45" s="566"/>
      <c r="M45" s="565"/>
      <c r="N45" s="1144">
        <f t="shared" si="19"/>
        <v>97.91</v>
      </c>
      <c r="O45" s="1160"/>
      <c r="P45" s="565">
        <v>97.91</v>
      </c>
      <c r="Q45" s="566"/>
      <c r="R45" s="566"/>
      <c r="S45" s="566"/>
      <c r="T45" s="565"/>
      <c r="U45" s="1144">
        <f t="shared" si="21"/>
        <v>97.91</v>
      </c>
      <c r="V45" s="1160"/>
      <c r="W45" s="1192"/>
      <c r="X45" s="1176"/>
      <c r="Y45" s="1206"/>
      <c r="Z45" s="1176"/>
      <c r="AA45" s="565">
        <v>3.51</v>
      </c>
      <c r="AB45" s="1144">
        <f t="shared" si="23"/>
        <v>3.51</v>
      </c>
      <c r="AC45" s="1160"/>
      <c r="AD45" s="221"/>
      <c r="AE45" s="221"/>
    </row>
    <row r="46" spans="1:31" s="222" customFormat="1" ht="15" customHeight="1" x14ac:dyDescent="0.2">
      <c r="A46" s="567">
        <v>1991</v>
      </c>
      <c r="B46" s="565">
        <v>87.47</v>
      </c>
      <c r="C46" s="566"/>
      <c r="D46" s="566">
        <v>3.22</v>
      </c>
      <c r="E46" s="566"/>
      <c r="F46" s="565"/>
      <c r="G46" s="1144">
        <f t="shared" si="17"/>
        <v>90.69</v>
      </c>
      <c r="H46" s="1160"/>
      <c r="I46" s="565">
        <v>90.69</v>
      </c>
      <c r="J46" s="566"/>
      <c r="K46" s="566"/>
      <c r="L46" s="566"/>
      <c r="M46" s="565"/>
      <c r="N46" s="1144">
        <f t="shared" si="19"/>
        <v>90.69</v>
      </c>
      <c r="O46" s="1160"/>
      <c r="P46" s="565">
        <v>84.25</v>
      </c>
      <c r="Q46" s="566"/>
      <c r="R46" s="566">
        <v>6.44</v>
      </c>
      <c r="S46" s="566"/>
      <c r="T46" s="565"/>
      <c r="U46" s="1144">
        <f t="shared" si="21"/>
        <v>90.69</v>
      </c>
      <c r="V46" s="1160"/>
      <c r="W46" s="1192"/>
      <c r="X46" s="1176"/>
      <c r="Y46" s="1206"/>
      <c r="Z46" s="1176"/>
      <c r="AA46" s="565"/>
      <c r="AB46" s="1144">
        <f t="shared" si="23"/>
        <v>0</v>
      </c>
      <c r="AC46" s="1160"/>
      <c r="AD46" s="221"/>
      <c r="AE46" s="221"/>
    </row>
    <row r="47" spans="1:31" s="222" customFormat="1" ht="15" customHeight="1" x14ac:dyDescent="0.2">
      <c r="A47" s="567">
        <v>1992</v>
      </c>
      <c r="B47" s="565">
        <v>106.39</v>
      </c>
      <c r="C47" s="566"/>
      <c r="D47" s="566">
        <v>3.12</v>
      </c>
      <c r="E47" s="566"/>
      <c r="F47" s="565"/>
      <c r="G47" s="1144">
        <f t="shared" si="17"/>
        <v>109.51</v>
      </c>
      <c r="H47" s="1160"/>
      <c r="I47" s="565">
        <v>103.17</v>
      </c>
      <c r="J47" s="566"/>
      <c r="K47" s="566">
        <v>6.34</v>
      </c>
      <c r="L47" s="566"/>
      <c r="M47" s="565"/>
      <c r="N47" s="1144">
        <f t="shared" si="19"/>
        <v>109.51</v>
      </c>
      <c r="O47" s="1160"/>
      <c r="P47" s="565">
        <v>102.78</v>
      </c>
      <c r="Q47" s="566"/>
      <c r="R47" s="566">
        <v>6.73</v>
      </c>
      <c r="S47" s="566"/>
      <c r="T47" s="565"/>
      <c r="U47" s="1144">
        <f t="shared" si="21"/>
        <v>109.51</v>
      </c>
      <c r="V47" s="1160"/>
      <c r="W47" s="1192"/>
      <c r="X47" s="1176"/>
      <c r="Y47" s="1206"/>
      <c r="Z47" s="1176"/>
      <c r="AA47" s="565"/>
      <c r="AB47" s="1144">
        <f t="shared" si="23"/>
        <v>0</v>
      </c>
      <c r="AC47" s="1160"/>
      <c r="AD47" s="221"/>
      <c r="AE47" s="221"/>
    </row>
    <row r="48" spans="1:31" s="222" customFormat="1" ht="15" customHeight="1" x14ac:dyDescent="0.2">
      <c r="A48" s="567">
        <v>1993</v>
      </c>
      <c r="B48" s="565">
        <v>136.16999999999999</v>
      </c>
      <c r="C48" s="566"/>
      <c r="D48" s="566">
        <v>3.12</v>
      </c>
      <c r="E48" s="566"/>
      <c r="F48" s="565"/>
      <c r="G48" s="1144">
        <f t="shared" si="17"/>
        <v>139.29</v>
      </c>
      <c r="H48" s="1160"/>
      <c r="I48" s="565">
        <v>133.05000000000001</v>
      </c>
      <c r="J48" s="566"/>
      <c r="K48" s="566">
        <v>6.24</v>
      </c>
      <c r="L48" s="566"/>
      <c r="M48" s="565"/>
      <c r="N48" s="1144">
        <f t="shared" si="19"/>
        <v>139.29000000000002</v>
      </c>
      <c r="O48" s="1160"/>
      <c r="P48" s="565">
        <v>136.16999999999999</v>
      </c>
      <c r="Q48" s="566"/>
      <c r="R48" s="566">
        <v>3.12</v>
      </c>
      <c r="S48" s="566"/>
      <c r="T48" s="565"/>
      <c r="U48" s="1144">
        <f t="shared" si="21"/>
        <v>139.29</v>
      </c>
      <c r="V48" s="1160"/>
      <c r="W48" s="1192"/>
      <c r="X48" s="1176"/>
      <c r="Y48" s="1206"/>
      <c r="Z48" s="1176"/>
      <c r="AA48" s="565">
        <v>3.22</v>
      </c>
      <c r="AB48" s="1144">
        <f t="shared" si="23"/>
        <v>3.22</v>
      </c>
      <c r="AC48" s="1160"/>
      <c r="AD48" s="246"/>
      <c r="AE48" s="246"/>
    </row>
    <row r="49" spans="1:31" s="222" customFormat="1" ht="15" customHeight="1" x14ac:dyDescent="0.2">
      <c r="A49" s="567">
        <v>1994</v>
      </c>
      <c r="B49" s="565">
        <v>111.85</v>
      </c>
      <c r="C49" s="566"/>
      <c r="D49" s="566">
        <v>3.12</v>
      </c>
      <c r="E49" s="566"/>
      <c r="F49" s="565"/>
      <c r="G49" s="1144">
        <f t="shared" si="17"/>
        <v>114.97</v>
      </c>
      <c r="H49" s="1160"/>
      <c r="I49" s="565">
        <v>111.85</v>
      </c>
      <c r="J49" s="566"/>
      <c r="K49" s="566">
        <v>3.12</v>
      </c>
      <c r="L49" s="566"/>
      <c r="M49" s="565"/>
      <c r="N49" s="1144">
        <f t="shared" si="19"/>
        <v>114.97</v>
      </c>
      <c r="O49" s="1160"/>
      <c r="P49" s="565">
        <v>111.75</v>
      </c>
      <c r="Q49" s="566"/>
      <c r="R49" s="566">
        <v>3.22</v>
      </c>
      <c r="S49" s="566"/>
      <c r="T49" s="565"/>
      <c r="U49" s="1144">
        <f t="shared" si="21"/>
        <v>114.97</v>
      </c>
      <c r="V49" s="1160"/>
      <c r="W49" s="1192"/>
      <c r="X49" s="1176"/>
      <c r="Y49" s="1206"/>
      <c r="Z49" s="1176"/>
      <c r="AA49" s="565"/>
      <c r="AB49" s="1144">
        <f t="shared" si="23"/>
        <v>0</v>
      </c>
      <c r="AC49" s="1160"/>
      <c r="AD49" s="221"/>
      <c r="AE49" s="221"/>
    </row>
    <row r="50" spans="1:31" s="222" customFormat="1" ht="15" customHeight="1" x14ac:dyDescent="0.2">
      <c r="A50" s="567">
        <v>1995</v>
      </c>
      <c r="B50" s="565">
        <v>133.72999999999999</v>
      </c>
      <c r="C50" s="566"/>
      <c r="D50" s="566">
        <v>6.63</v>
      </c>
      <c r="E50" s="566"/>
      <c r="F50" s="565">
        <v>3.22</v>
      </c>
      <c r="G50" s="1144">
        <f t="shared" si="17"/>
        <v>143.57999999999998</v>
      </c>
      <c r="H50" s="1160"/>
      <c r="I50" s="565">
        <v>136.85</v>
      </c>
      <c r="J50" s="566"/>
      <c r="K50" s="566">
        <v>3.51</v>
      </c>
      <c r="L50" s="566"/>
      <c r="M50" s="565">
        <v>3.22</v>
      </c>
      <c r="N50" s="1144">
        <f t="shared" si="19"/>
        <v>143.57999999999998</v>
      </c>
      <c r="O50" s="1160"/>
      <c r="P50" s="565">
        <v>127.49</v>
      </c>
      <c r="Q50" s="566"/>
      <c r="R50" s="566">
        <v>12.87</v>
      </c>
      <c r="S50" s="566"/>
      <c r="T50" s="565">
        <v>3.22</v>
      </c>
      <c r="U50" s="1144">
        <f t="shared" si="21"/>
        <v>143.57999999999998</v>
      </c>
      <c r="V50" s="1160"/>
      <c r="W50" s="1192"/>
      <c r="X50" s="1176"/>
      <c r="Y50" s="1206"/>
      <c r="Z50" s="1176"/>
      <c r="AA50" s="565">
        <v>5.86</v>
      </c>
      <c r="AB50" s="1144">
        <f t="shared" si="23"/>
        <v>5.86</v>
      </c>
      <c r="AC50" s="1160"/>
      <c r="AD50" s="221"/>
      <c r="AE50" s="221"/>
    </row>
    <row r="51" spans="1:31" s="222" customFormat="1" ht="15" customHeight="1" x14ac:dyDescent="0.2">
      <c r="A51" s="567">
        <v>1996</v>
      </c>
      <c r="B51" s="565">
        <v>97.62</v>
      </c>
      <c r="C51" s="566"/>
      <c r="D51" s="566">
        <v>0</v>
      </c>
      <c r="E51" s="566"/>
      <c r="F51" s="565">
        <v>3.22</v>
      </c>
      <c r="G51" s="1144">
        <f t="shared" si="17"/>
        <v>100.84</v>
      </c>
      <c r="H51" s="1160"/>
      <c r="I51" s="565">
        <v>91.68</v>
      </c>
      <c r="J51" s="566"/>
      <c r="K51" s="566">
        <v>5.94</v>
      </c>
      <c r="L51" s="566"/>
      <c r="M51" s="565">
        <v>3.22</v>
      </c>
      <c r="N51" s="1144">
        <f t="shared" si="19"/>
        <v>100.84</v>
      </c>
      <c r="O51" s="1160"/>
      <c r="P51" s="565">
        <v>91.38</v>
      </c>
      <c r="Q51" s="566"/>
      <c r="R51" s="566">
        <v>6.24</v>
      </c>
      <c r="S51" s="566"/>
      <c r="T51" s="565">
        <v>3.22</v>
      </c>
      <c r="U51" s="1144">
        <f t="shared" si="21"/>
        <v>100.84</v>
      </c>
      <c r="V51" s="1160"/>
      <c r="W51" s="1192"/>
      <c r="X51" s="1176"/>
      <c r="Y51" s="1206"/>
      <c r="Z51" s="1176"/>
      <c r="AA51" s="565"/>
      <c r="AB51" s="1144">
        <f t="shared" si="23"/>
        <v>0</v>
      </c>
      <c r="AC51" s="1160"/>
      <c r="AD51" s="221"/>
      <c r="AE51" s="221"/>
    </row>
    <row r="52" spans="1:31" s="222" customFormat="1" ht="15" customHeight="1" x14ac:dyDescent="0.2">
      <c r="A52" s="567">
        <v>1997</v>
      </c>
      <c r="B52" s="565">
        <v>123.05</v>
      </c>
      <c r="C52" s="566"/>
      <c r="D52" s="566">
        <v>0</v>
      </c>
      <c r="E52" s="566"/>
      <c r="F52" s="565"/>
      <c r="G52" s="1144">
        <f t="shared" si="17"/>
        <v>123.05</v>
      </c>
      <c r="H52" s="1160"/>
      <c r="I52" s="565">
        <v>119.93</v>
      </c>
      <c r="J52" s="566"/>
      <c r="K52" s="566">
        <v>3.12</v>
      </c>
      <c r="L52" s="566"/>
      <c r="M52" s="565"/>
      <c r="N52" s="1144">
        <f t="shared" si="19"/>
        <v>123.05000000000001</v>
      </c>
      <c r="O52" s="1160"/>
      <c r="P52" s="565">
        <v>123.05</v>
      </c>
      <c r="Q52" s="566"/>
      <c r="R52" s="566"/>
      <c r="S52" s="566"/>
      <c r="T52" s="565"/>
      <c r="U52" s="1144">
        <f t="shared" si="21"/>
        <v>123.05</v>
      </c>
      <c r="V52" s="1160"/>
      <c r="W52" s="1192"/>
      <c r="X52" s="1176"/>
      <c r="Y52" s="1206"/>
      <c r="Z52" s="1176"/>
      <c r="AA52" s="565">
        <v>2.82</v>
      </c>
      <c r="AB52" s="1144">
        <f t="shared" si="23"/>
        <v>2.82</v>
      </c>
      <c r="AC52" s="1160"/>
      <c r="AD52" s="221"/>
      <c r="AE52" s="221"/>
    </row>
    <row r="53" spans="1:31" s="222" customFormat="1" ht="15" customHeight="1" x14ac:dyDescent="0.2">
      <c r="A53" s="567">
        <v>1998</v>
      </c>
      <c r="B53" s="565">
        <v>134.16</v>
      </c>
      <c r="C53" s="566"/>
      <c r="D53" s="566">
        <v>0</v>
      </c>
      <c r="E53" s="566"/>
      <c r="F53" s="565"/>
      <c r="G53" s="1144">
        <f t="shared" si="17"/>
        <v>134.16</v>
      </c>
      <c r="H53" s="1160"/>
      <c r="I53" s="565">
        <v>125.18</v>
      </c>
      <c r="J53" s="566"/>
      <c r="K53" s="566">
        <v>8.98</v>
      </c>
      <c r="L53" s="566"/>
      <c r="M53" s="565"/>
      <c r="N53" s="1144">
        <f t="shared" si="19"/>
        <v>134.16</v>
      </c>
      <c r="O53" s="1160"/>
      <c r="P53" s="565">
        <v>134.16</v>
      </c>
      <c r="Q53" s="566"/>
      <c r="R53" s="566"/>
      <c r="S53" s="566"/>
      <c r="T53" s="565"/>
      <c r="U53" s="1144">
        <f t="shared" si="21"/>
        <v>134.16</v>
      </c>
      <c r="V53" s="1160"/>
      <c r="W53" s="1192"/>
      <c r="X53" s="1176"/>
      <c r="Y53" s="1206"/>
      <c r="Z53" s="1176"/>
      <c r="AA53" s="565">
        <v>3.22</v>
      </c>
      <c r="AB53" s="1144">
        <f t="shared" si="23"/>
        <v>3.22</v>
      </c>
      <c r="AC53" s="1160"/>
      <c r="AD53" s="221"/>
      <c r="AE53" s="221"/>
    </row>
    <row r="54" spans="1:31" s="222" customFormat="1" ht="15" customHeight="1" x14ac:dyDescent="0.2">
      <c r="A54" s="567">
        <v>1999</v>
      </c>
      <c r="B54" s="565">
        <v>135.80000000000001</v>
      </c>
      <c r="C54" s="566"/>
      <c r="D54" s="566">
        <v>3.12</v>
      </c>
      <c r="E54" s="566"/>
      <c r="F54" s="565"/>
      <c r="G54" s="1144">
        <f t="shared" si="17"/>
        <v>138.92000000000002</v>
      </c>
      <c r="H54" s="1160"/>
      <c r="I54" s="565">
        <v>135.80000000000001</v>
      </c>
      <c r="J54" s="566"/>
      <c r="K54" s="566">
        <v>3.12</v>
      </c>
      <c r="L54" s="566"/>
      <c r="M54" s="565"/>
      <c r="N54" s="1144">
        <f t="shared" si="19"/>
        <v>138.92000000000002</v>
      </c>
      <c r="O54" s="1160"/>
      <c r="P54" s="565">
        <v>135.80000000000001</v>
      </c>
      <c r="Q54" s="566"/>
      <c r="R54" s="566">
        <v>3.12</v>
      </c>
      <c r="S54" s="566"/>
      <c r="T54" s="565"/>
      <c r="U54" s="1144">
        <f t="shared" si="21"/>
        <v>138.92000000000002</v>
      </c>
      <c r="V54" s="1160"/>
      <c r="W54" s="1192"/>
      <c r="X54" s="1176"/>
      <c r="Y54" s="1206"/>
      <c r="Z54" s="1176"/>
      <c r="AA54" s="565"/>
      <c r="AB54" s="1144">
        <f t="shared" si="23"/>
        <v>0</v>
      </c>
      <c r="AC54" s="1160"/>
      <c r="AD54" s="221"/>
      <c r="AE54" s="221"/>
    </row>
    <row r="55" spans="1:31" s="222" customFormat="1" ht="15" customHeight="1" x14ac:dyDescent="0.2">
      <c r="A55" s="567">
        <v>2000</v>
      </c>
      <c r="B55" s="504">
        <v>167.44</v>
      </c>
      <c r="C55" s="505"/>
      <c r="D55" s="505">
        <v>6.34</v>
      </c>
      <c r="E55" s="505"/>
      <c r="F55" s="504">
        <v>5.64</v>
      </c>
      <c r="G55" s="1143">
        <f t="shared" si="17"/>
        <v>179.42</v>
      </c>
      <c r="H55" s="1159"/>
      <c r="I55" s="504">
        <v>164.8</v>
      </c>
      <c r="J55" s="505"/>
      <c r="K55" s="505">
        <v>8.98</v>
      </c>
      <c r="L55" s="505"/>
      <c r="M55" s="504">
        <v>5.64</v>
      </c>
      <c r="N55" s="1143">
        <f t="shared" si="19"/>
        <v>179.42000000000002</v>
      </c>
      <c r="O55" s="1159"/>
      <c r="P55" s="504">
        <v>167.54</v>
      </c>
      <c r="Q55" s="505"/>
      <c r="R55" s="505">
        <v>6.24</v>
      </c>
      <c r="S55" s="505"/>
      <c r="T55" s="504">
        <v>5.64</v>
      </c>
      <c r="U55" s="1143">
        <f t="shared" si="21"/>
        <v>179.42</v>
      </c>
      <c r="V55" s="1159"/>
      <c r="W55" s="1191"/>
      <c r="X55" s="1175"/>
      <c r="Y55" s="1205"/>
      <c r="Z55" s="1175"/>
      <c r="AA55" s="504"/>
      <c r="AB55" s="1143">
        <f t="shared" si="23"/>
        <v>0</v>
      </c>
      <c r="AC55" s="1159"/>
      <c r="AD55" s="221"/>
      <c r="AE55" s="221"/>
    </row>
    <row r="56" spans="1:31" s="222" customFormat="1" ht="15" customHeight="1" x14ac:dyDescent="0.2">
      <c r="A56" s="567">
        <v>2001</v>
      </c>
      <c r="B56" s="504">
        <v>182.61</v>
      </c>
      <c r="C56" s="503"/>
      <c r="D56" s="503">
        <v>3.12</v>
      </c>
      <c r="E56" s="503"/>
      <c r="F56" s="502">
        <v>7.17</v>
      </c>
      <c r="G56" s="1145">
        <f t="shared" si="17"/>
        <v>192.9</v>
      </c>
      <c r="H56" s="1161"/>
      <c r="I56" s="502">
        <v>169.7</v>
      </c>
      <c r="J56" s="503"/>
      <c r="K56" s="503">
        <v>16.03</v>
      </c>
      <c r="L56" s="503"/>
      <c r="M56" s="502">
        <v>7.17</v>
      </c>
      <c r="N56" s="1145">
        <f t="shared" si="19"/>
        <v>192.89999999999998</v>
      </c>
      <c r="O56" s="1161"/>
      <c r="P56" s="502">
        <v>176.28</v>
      </c>
      <c r="Q56" s="503"/>
      <c r="R56" s="503">
        <v>9.4499999999999993</v>
      </c>
      <c r="S56" s="503"/>
      <c r="T56" s="502">
        <v>7.17</v>
      </c>
      <c r="U56" s="1145">
        <f t="shared" si="21"/>
        <v>192.9</v>
      </c>
      <c r="V56" s="1161"/>
      <c r="W56" s="1193"/>
      <c r="X56" s="1177"/>
      <c r="Y56" s="1207"/>
      <c r="Z56" s="1177"/>
      <c r="AA56" s="502">
        <v>7.54</v>
      </c>
      <c r="AB56" s="1145">
        <f t="shared" si="23"/>
        <v>7.54</v>
      </c>
      <c r="AC56" s="1161"/>
      <c r="AD56" s="221"/>
      <c r="AE56" s="221"/>
    </row>
    <row r="57" spans="1:31" s="222" customFormat="1" ht="15" customHeight="1" x14ac:dyDescent="0.2">
      <c r="A57" s="567">
        <v>2002</v>
      </c>
      <c r="B57" s="504">
        <v>228.66</v>
      </c>
      <c r="C57" s="568"/>
      <c r="D57" s="568">
        <v>2.82</v>
      </c>
      <c r="E57" s="568"/>
      <c r="F57" s="569">
        <v>2.82</v>
      </c>
      <c r="G57" s="1146">
        <f t="shared" si="17"/>
        <v>234.29999999999998</v>
      </c>
      <c r="H57" s="1162"/>
      <c r="I57" s="569">
        <v>212.51</v>
      </c>
      <c r="J57" s="568"/>
      <c r="K57" s="568">
        <v>18.97</v>
      </c>
      <c r="L57" s="568"/>
      <c r="M57" s="569">
        <v>2.82</v>
      </c>
      <c r="N57" s="1146">
        <f t="shared" si="19"/>
        <v>234.29999999999998</v>
      </c>
      <c r="O57" s="1162"/>
      <c r="P57" s="569">
        <v>219.28</v>
      </c>
      <c r="Q57" s="568"/>
      <c r="R57" s="568">
        <v>12.2</v>
      </c>
      <c r="S57" s="568"/>
      <c r="T57" s="569">
        <v>2.82</v>
      </c>
      <c r="U57" s="1146">
        <f t="shared" si="21"/>
        <v>234.3</v>
      </c>
      <c r="V57" s="1162"/>
      <c r="W57" s="1194"/>
      <c r="X57" s="1178"/>
      <c r="Y57" s="1208"/>
      <c r="Z57" s="1178"/>
      <c r="AA57" s="569"/>
      <c r="AB57" s="1146">
        <f t="shared" si="23"/>
        <v>0</v>
      </c>
      <c r="AC57" s="1162"/>
      <c r="AD57" s="221"/>
      <c r="AE57" s="221"/>
    </row>
    <row r="58" spans="1:31" s="222" customFormat="1" ht="15" customHeight="1" x14ac:dyDescent="0.2">
      <c r="A58" s="567">
        <v>2003</v>
      </c>
      <c r="B58" s="504">
        <v>255.23</v>
      </c>
      <c r="C58" s="568"/>
      <c r="D58" s="568">
        <v>2.82</v>
      </c>
      <c r="E58" s="568"/>
      <c r="F58" s="569">
        <v>8.1</v>
      </c>
      <c r="G58" s="1146">
        <f t="shared" si="17"/>
        <v>266.14999999999998</v>
      </c>
      <c r="H58" s="1162"/>
      <c r="I58" s="569">
        <v>246.55</v>
      </c>
      <c r="J58" s="568"/>
      <c r="K58" s="568">
        <v>11.5</v>
      </c>
      <c r="L58" s="568"/>
      <c r="M58" s="569">
        <v>8.1</v>
      </c>
      <c r="N58" s="1146">
        <f t="shared" si="19"/>
        <v>266.15000000000003</v>
      </c>
      <c r="O58" s="1162"/>
      <c r="P58" s="569">
        <v>248.99</v>
      </c>
      <c r="Q58" s="568"/>
      <c r="R58" s="568">
        <v>9.06</v>
      </c>
      <c r="S58" s="568"/>
      <c r="T58" s="569">
        <v>8.1</v>
      </c>
      <c r="U58" s="1146">
        <f t="shared" si="21"/>
        <v>266.15000000000003</v>
      </c>
      <c r="V58" s="1162"/>
      <c r="W58" s="1194">
        <v>2.82</v>
      </c>
      <c r="X58" s="1178"/>
      <c r="Y58" s="1208"/>
      <c r="Z58" s="1178"/>
      <c r="AA58" s="569">
        <v>7.27</v>
      </c>
      <c r="AB58" s="1146">
        <f t="shared" si="23"/>
        <v>10.09</v>
      </c>
      <c r="AC58" s="1162"/>
      <c r="AD58" s="221"/>
      <c r="AE58" s="221"/>
    </row>
    <row r="59" spans="1:31" s="222" customFormat="1" ht="15" customHeight="1" x14ac:dyDescent="0.2">
      <c r="A59" s="567">
        <v>2004</v>
      </c>
      <c r="B59" s="504">
        <v>261.08999999999997</v>
      </c>
      <c r="C59" s="568"/>
      <c r="D59" s="568">
        <v>0</v>
      </c>
      <c r="E59" s="568"/>
      <c r="F59" s="569">
        <v>8.76</v>
      </c>
      <c r="G59" s="1146">
        <f t="shared" si="17"/>
        <v>269.84999999999997</v>
      </c>
      <c r="H59" s="1162"/>
      <c r="I59" s="569">
        <v>244.17</v>
      </c>
      <c r="J59" s="568"/>
      <c r="K59" s="568">
        <v>16.920000000000002</v>
      </c>
      <c r="L59" s="568"/>
      <c r="M59" s="569">
        <v>8.76</v>
      </c>
      <c r="N59" s="1146">
        <f t="shared" si="19"/>
        <v>269.84999999999997</v>
      </c>
      <c r="O59" s="1162"/>
      <c r="P59" s="569">
        <v>246.39</v>
      </c>
      <c r="Q59" s="568"/>
      <c r="R59" s="568">
        <v>14.7</v>
      </c>
      <c r="S59" s="568"/>
      <c r="T59" s="569">
        <v>8.76</v>
      </c>
      <c r="U59" s="1146">
        <f t="shared" si="21"/>
        <v>269.84999999999997</v>
      </c>
      <c r="V59" s="1162"/>
      <c r="W59" s="1194">
        <v>2.82</v>
      </c>
      <c r="X59" s="1178"/>
      <c r="Y59" s="1208"/>
      <c r="Z59" s="1178"/>
      <c r="AA59" s="569">
        <v>5.94</v>
      </c>
      <c r="AB59" s="1146">
        <f t="shared" si="23"/>
        <v>8.76</v>
      </c>
      <c r="AC59" s="1162"/>
      <c r="AD59" s="221"/>
      <c r="AE59" s="221"/>
    </row>
    <row r="60" spans="1:31" s="222" customFormat="1" ht="15" customHeight="1" x14ac:dyDescent="0.2">
      <c r="A60" s="567">
        <v>2005</v>
      </c>
      <c r="B60" s="504">
        <v>316.82</v>
      </c>
      <c r="C60" s="568"/>
      <c r="D60" s="568">
        <v>2.82</v>
      </c>
      <c r="E60" s="568"/>
      <c r="F60" s="569">
        <v>14.1</v>
      </c>
      <c r="G60" s="1146">
        <f t="shared" si="17"/>
        <v>333.74</v>
      </c>
      <c r="H60" s="1162"/>
      <c r="I60" s="569">
        <v>277.99</v>
      </c>
      <c r="J60" s="568"/>
      <c r="K60" s="568">
        <v>41.65</v>
      </c>
      <c r="L60" s="568"/>
      <c r="M60" s="569">
        <v>14.1</v>
      </c>
      <c r="N60" s="1146">
        <f t="shared" si="19"/>
        <v>333.74</v>
      </c>
      <c r="O60" s="1162"/>
      <c r="P60" s="569">
        <v>313.7</v>
      </c>
      <c r="Q60" s="568"/>
      <c r="R60" s="568">
        <v>5.94</v>
      </c>
      <c r="S60" s="568"/>
      <c r="T60" s="569">
        <v>14.1</v>
      </c>
      <c r="U60" s="1146">
        <f t="shared" si="21"/>
        <v>333.74</v>
      </c>
      <c r="V60" s="1162"/>
      <c r="W60" s="1194"/>
      <c r="X60" s="1178"/>
      <c r="Y60" s="1208">
        <v>3.51</v>
      </c>
      <c r="Z60" s="1178"/>
      <c r="AA60" s="569">
        <v>2.82</v>
      </c>
      <c r="AB60" s="1146">
        <f t="shared" si="23"/>
        <v>6.33</v>
      </c>
      <c r="AC60" s="1162"/>
      <c r="AD60" s="221"/>
      <c r="AE60" s="221"/>
    </row>
    <row r="61" spans="1:31" s="222" customFormat="1" ht="15" customHeight="1" x14ac:dyDescent="0.2">
      <c r="A61" s="567">
        <v>2006</v>
      </c>
      <c r="B61" s="504">
        <v>347.18</v>
      </c>
      <c r="C61" s="568"/>
      <c r="D61" s="568">
        <v>7.7200000000000006</v>
      </c>
      <c r="E61" s="568"/>
      <c r="F61" s="569">
        <v>17.510000000000002</v>
      </c>
      <c r="G61" s="1146">
        <f t="shared" si="17"/>
        <v>372.41</v>
      </c>
      <c r="H61" s="1162"/>
      <c r="I61" s="569">
        <v>337.59</v>
      </c>
      <c r="J61" s="568"/>
      <c r="K61" s="568">
        <v>17.309999999999999</v>
      </c>
      <c r="L61" s="568"/>
      <c r="M61" s="569">
        <v>17.510000000000002</v>
      </c>
      <c r="N61" s="1146">
        <f t="shared" si="19"/>
        <v>372.40999999999997</v>
      </c>
      <c r="O61" s="1162"/>
      <c r="P61" s="569">
        <v>339.71</v>
      </c>
      <c r="Q61" s="568"/>
      <c r="R61" s="568">
        <v>15.19</v>
      </c>
      <c r="S61" s="568"/>
      <c r="T61" s="569">
        <v>17.510000000000002</v>
      </c>
      <c r="U61" s="1146">
        <f t="shared" si="21"/>
        <v>372.40999999999997</v>
      </c>
      <c r="V61" s="1162"/>
      <c r="W61" s="1194"/>
      <c r="X61" s="1178"/>
      <c r="Y61" s="1208"/>
      <c r="Z61" s="1178"/>
      <c r="AA61" s="569">
        <v>7.27</v>
      </c>
      <c r="AB61" s="1146">
        <f t="shared" si="23"/>
        <v>7.27</v>
      </c>
      <c r="AC61" s="1162"/>
      <c r="AD61" s="221"/>
      <c r="AE61" s="221"/>
    </row>
    <row r="62" spans="1:31" s="222" customFormat="1" ht="15" customHeight="1" x14ac:dyDescent="0.2">
      <c r="A62" s="567">
        <v>2007</v>
      </c>
      <c r="B62" s="504">
        <v>303.14</v>
      </c>
      <c r="C62" s="568"/>
      <c r="D62" s="568">
        <v>7.42</v>
      </c>
      <c r="E62" s="568"/>
      <c r="F62" s="569">
        <v>32.08</v>
      </c>
      <c r="G62" s="1146">
        <f t="shared" si="17"/>
        <v>342.64</v>
      </c>
      <c r="H62" s="1162"/>
      <c r="I62" s="569">
        <v>280.58</v>
      </c>
      <c r="J62" s="568"/>
      <c r="K62" s="568">
        <v>29.98</v>
      </c>
      <c r="L62" s="568"/>
      <c r="M62" s="569">
        <v>32.08</v>
      </c>
      <c r="N62" s="1146">
        <f t="shared" si="19"/>
        <v>342.64</v>
      </c>
      <c r="O62" s="1162"/>
      <c r="P62" s="569">
        <v>279.88</v>
      </c>
      <c r="Q62" s="568"/>
      <c r="R62" s="568">
        <v>30.68</v>
      </c>
      <c r="S62" s="568"/>
      <c r="T62" s="569">
        <v>32.08</v>
      </c>
      <c r="U62" s="1146">
        <f t="shared" si="21"/>
        <v>342.64</v>
      </c>
      <c r="V62" s="1162"/>
      <c r="W62" s="1194"/>
      <c r="X62" s="1178"/>
      <c r="Y62" s="1208"/>
      <c r="Z62" s="1178"/>
      <c r="AA62" s="569">
        <v>2.82</v>
      </c>
      <c r="AB62" s="1146">
        <f t="shared" si="23"/>
        <v>2.82</v>
      </c>
      <c r="AC62" s="1162"/>
      <c r="AD62" s="221"/>
      <c r="AE62" s="221"/>
    </row>
    <row r="63" spans="1:31" s="222" customFormat="1" ht="15" customHeight="1" x14ac:dyDescent="0.2">
      <c r="A63" s="567">
        <v>2008</v>
      </c>
      <c r="B63" s="504">
        <v>260.45</v>
      </c>
      <c r="C63" s="568"/>
      <c r="D63" s="568">
        <v>2.82</v>
      </c>
      <c r="E63" s="568"/>
      <c r="F63" s="569">
        <v>38.18</v>
      </c>
      <c r="G63" s="1146">
        <f t="shared" si="17"/>
        <v>301.45</v>
      </c>
      <c r="H63" s="1162"/>
      <c r="I63" s="569">
        <v>226.45</v>
      </c>
      <c r="J63" s="568"/>
      <c r="K63" s="568">
        <v>36.82</v>
      </c>
      <c r="L63" s="568"/>
      <c r="M63" s="569">
        <v>38.18</v>
      </c>
      <c r="N63" s="1146">
        <f t="shared" si="19"/>
        <v>301.45</v>
      </c>
      <c r="O63" s="1162"/>
      <c r="P63" s="569">
        <v>241.94</v>
      </c>
      <c r="Q63" s="568"/>
      <c r="R63" s="568">
        <v>21.33</v>
      </c>
      <c r="S63" s="568"/>
      <c r="T63" s="569">
        <v>38.18</v>
      </c>
      <c r="U63" s="1146">
        <f t="shared" si="21"/>
        <v>301.45</v>
      </c>
      <c r="V63" s="1162"/>
      <c r="W63" s="1194"/>
      <c r="X63" s="1178"/>
      <c r="Y63" s="1208"/>
      <c r="Z63" s="1178"/>
      <c r="AA63" s="569">
        <v>13.4</v>
      </c>
      <c r="AB63" s="1146">
        <f t="shared" si="23"/>
        <v>13.4</v>
      </c>
      <c r="AC63" s="1162"/>
      <c r="AD63" s="221"/>
      <c r="AE63" s="221"/>
    </row>
    <row r="64" spans="1:31" s="222" customFormat="1" ht="15" customHeight="1" x14ac:dyDescent="0.2">
      <c r="A64" s="567">
        <v>2009</v>
      </c>
      <c r="B64" s="652">
        <v>211.99</v>
      </c>
      <c r="C64" s="568"/>
      <c r="D64" s="568">
        <v>0</v>
      </c>
      <c r="E64" s="568"/>
      <c r="F64" s="569">
        <v>33</v>
      </c>
      <c r="G64" s="1146">
        <f t="shared" si="17"/>
        <v>244.99</v>
      </c>
      <c r="H64" s="1162"/>
      <c r="I64" s="569">
        <v>174.88</v>
      </c>
      <c r="J64" s="568"/>
      <c r="K64" s="568">
        <v>37.11</v>
      </c>
      <c r="L64" s="568"/>
      <c r="M64" s="569">
        <v>33</v>
      </c>
      <c r="N64" s="1146">
        <f t="shared" si="19"/>
        <v>244.99</v>
      </c>
      <c r="O64" s="1162"/>
      <c r="P64" s="569">
        <v>197.84</v>
      </c>
      <c r="Q64" s="568"/>
      <c r="R64" s="568">
        <v>14.15</v>
      </c>
      <c r="S64" s="568"/>
      <c r="T64" s="569">
        <v>33</v>
      </c>
      <c r="U64" s="1146">
        <f t="shared" si="21"/>
        <v>244.99</v>
      </c>
      <c r="V64" s="1162"/>
      <c r="W64" s="1194"/>
      <c r="X64" s="1178"/>
      <c r="Y64" s="1208"/>
      <c r="Z64" s="1178"/>
      <c r="AA64" s="569"/>
      <c r="AB64" s="1146">
        <f t="shared" si="23"/>
        <v>0</v>
      </c>
      <c r="AC64" s="1162"/>
      <c r="AD64" s="221"/>
      <c r="AE64" s="221"/>
    </row>
    <row r="65" spans="1:31" s="222" customFormat="1" ht="15" customHeight="1" x14ac:dyDescent="0.2">
      <c r="A65" s="567">
        <v>2010</v>
      </c>
      <c r="B65" s="652">
        <v>178.2</v>
      </c>
      <c r="C65" s="568"/>
      <c r="D65" s="568">
        <v>1.78</v>
      </c>
      <c r="E65" s="568"/>
      <c r="F65" s="569">
        <v>49.35</v>
      </c>
      <c r="G65" s="1146">
        <f t="shared" si="17"/>
        <v>229.32999999999998</v>
      </c>
      <c r="H65" s="1162"/>
      <c r="I65" s="569">
        <v>138.32</v>
      </c>
      <c r="J65" s="568"/>
      <c r="K65" s="568">
        <v>41.66</v>
      </c>
      <c r="L65" s="568"/>
      <c r="M65" s="569">
        <v>49.35</v>
      </c>
      <c r="N65" s="1146">
        <f t="shared" si="19"/>
        <v>229.32999999999998</v>
      </c>
      <c r="O65" s="1162"/>
      <c r="P65" s="569">
        <v>147.28</v>
      </c>
      <c r="Q65" s="568"/>
      <c r="R65" s="568">
        <v>32.700000000000003</v>
      </c>
      <c r="S65" s="568"/>
      <c r="T65" s="569">
        <v>49.35</v>
      </c>
      <c r="U65" s="1146">
        <f t="shared" si="21"/>
        <v>229.33</v>
      </c>
      <c r="V65" s="1162"/>
      <c r="W65" s="1194"/>
      <c r="X65" s="1178"/>
      <c r="Y65" s="1208"/>
      <c r="Z65" s="1178"/>
      <c r="AA65" s="569"/>
      <c r="AB65" s="1146">
        <f t="shared" si="23"/>
        <v>0</v>
      </c>
      <c r="AC65" s="1162"/>
      <c r="AD65" s="221"/>
      <c r="AE65" s="221"/>
    </row>
    <row r="66" spans="1:31" s="222" customFormat="1" ht="15" customHeight="1" x14ac:dyDescent="0.2">
      <c r="A66" s="567">
        <v>2011</v>
      </c>
      <c r="B66" s="652">
        <v>70.7</v>
      </c>
      <c r="C66" s="568"/>
      <c r="D66" s="568">
        <v>15.89</v>
      </c>
      <c r="E66" s="568"/>
      <c r="F66" s="569">
        <v>22.85</v>
      </c>
      <c r="G66" s="1146">
        <f t="shared" si="17"/>
        <v>109.44</v>
      </c>
      <c r="H66" s="1162"/>
      <c r="I66" s="569">
        <v>72.790000000000006</v>
      </c>
      <c r="J66" s="568"/>
      <c r="K66" s="568">
        <v>13.8</v>
      </c>
      <c r="L66" s="568"/>
      <c r="M66" s="569">
        <v>22.85</v>
      </c>
      <c r="N66" s="1146">
        <f t="shared" si="19"/>
        <v>109.44000000000001</v>
      </c>
      <c r="O66" s="1162"/>
      <c r="P66" s="569">
        <v>64.319999999999993</v>
      </c>
      <c r="Q66" s="568"/>
      <c r="R66" s="568">
        <v>22.27</v>
      </c>
      <c r="S66" s="568"/>
      <c r="T66" s="569">
        <v>22.85</v>
      </c>
      <c r="U66" s="1146">
        <f t="shared" si="21"/>
        <v>109.44</v>
      </c>
      <c r="V66" s="1162"/>
      <c r="W66" s="1194">
        <v>5.64</v>
      </c>
      <c r="X66" s="1178"/>
      <c r="Y66" s="1208"/>
      <c r="Z66" s="1178"/>
      <c r="AA66" s="569">
        <v>5.94</v>
      </c>
      <c r="AB66" s="1146">
        <f t="shared" si="23"/>
        <v>11.58</v>
      </c>
      <c r="AC66" s="1162"/>
      <c r="AD66" s="221"/>
      <c r="AE66" s="221"/>
    </row>
    <row r="67" spans="1:31" s="222" customFormat="1" ht="15" customHeight="1" x14ac:dyDescent="0.2">
      <c r="A67" s="567">
        <v>2012</v>
      </c>
      <c r="B67" s="652"/>
      <c r="C67" s="568"/>
      <c r="D67" s="568"/>
      <c r="E67" s="568"/>
      <c r="F67" s="569"/>
      <c r="G67" s="1146"/>
      <c r="H67" s="1162"/>
      <c r="I67" s="569"/>
      <c r="J67" s="568"/>
      <c r="K67" s="568"/>
      <c r="L67" s="568"/>
      <c r="M67" s="569"/>
      <c r="N67" s="1146"/>
      <c r="O67" s="1162"/>
      <c r="P67" s="569"/>
      <c r="Q67" s="568"/>
      <c r="R67" s="568"/>
      <c r="S67" s="568"/>
      <c r="T67" s="569"/>
      <c r="U67" s="1146"/>
      <c r="V67" s="1162"/>
      <c r="W67" s="1194"/>
      <c r="X67" s="1178"/>
      <c r="Y67" s="1208"/>
      <c r="Z67" s="1178"/>
      <c r="AA67" s="569"/>
      <c r="AB67" s="1146"/>
      <c r="AC67" s="1162"/>
      <c r="AD67" s="221"/>
      <c r="AE67" s="221"/>
    </row>
    <row r="68" spans="1:31" s="222" customFormat="1" ht="15" customHeight="1" x14ac:dyDescent="0.2">
      <c r="A68" s="567">
        <v>2013</v>
      </c>
      <c r="B68" s="652"/>
      <c r="C68" s="568"/>
      <c r="D68" s="568"/>
      <c r="E68" s="568"/>
      <c r="F68" s="569"/>
      <c r="G68" s="1146"/>
      <c r="H68" s="1162"/>
      <c r="I68" s="569"/>
      <c r="J68" s="568"/>
      <c r="K68" s="568"/>
      <c r="L68" s="568"/>
      <c r="M68" s="569"/>
      <c r="N68" s="1146"/>
      <c r="O68" s="1162"/>
      <c r="P68" s="569"/>
      <c r="Q68" s="568"/>
      <c r="R68" s="568"/>
      <c r="S68" s="568"/>
      <c r="T68" s="569"/>
      <c r="U68" s="1146"/>
      <c r="V68" s="1162"/>
      <c r="W68" s="1194"/>
      <c r="X68" s="1178"/>
      <c r="Y68" s="1208"/>
      <c r="Z68" s="1178"/>
      <c r="AA68" s="569"/>
      <c r="AB68" s="1146"/>
      <c r="AC68" s="1162"/>
      <c r="AD68" s="221"/>
      <c r="AE68" s="221"/>
    </row>
    <row r="69" spans="1:31" s="222" customFormat="1" ht="15" customHeight="1" x14ac:dyDescent="0.2">
      <c r="A69" s="583" t="s">
        <v>307</v>
      </c>
      <c r="B69" s="571"/>
      <c r="C69" s="572"/>
      <c r="D69" s="572"/>
      <c r="E69" s="572"/>
      <c r="F69" s="573"/>
      <c r="G69" s="1147"/>
      <c r="H69" s="1163"/>
      <c r="I69" s="573"/>
      <c r="J69" s="572"/>
      <c r="K69" s="572"/>
      <c r="L69" s="572"/>
      <c r="M69" s="573"/>
      <c r="N69" s="1147"/>
      <c r="O69" s="1163"/>
      <c r="P69" s="573"/>
      <c r="Q69" s="572"/>
      <c r="R69" s="572"/>
      <c r="S69" s="572"/>
      <c r="T69" s="573"/>
      <c r="U69" s="1147"/>
      <c r="V69" s="1163"/>
      <c r="W69" s="571"/>
      <c r="X69" s="1179"/>
      <c r="Y69" s="1209"/>
      <c r="Z69" s="1179"/>
      <c r="AA69" s="573"/>
      <c r="AB69" s="1147"/>
      <c r="AC69" s="1163"/>
      <c r="AD69" s="221"/>
      <c r="AE69" s="78"/>
    </row>
    <row r="70" spans="1:31" s="222" customFormat="1" ht="31.5" customHeight="1" x14ac:dyDescent="0.2">
      <c r="A70" s="584" t="s">
        <v>653</v>
      </c>
      <c r="B70" s="508">
        <f>SUM(B71:B72)</f>
        <v>1890.9</v>
      </c>
      <c r="C70" s="509"/>
      <c r="D70" s="509">
        <f t="shared" ref="D70:G70" si="24">SUM(D71:D72)</f>
        <v>53.809999999999995</v>
      </c>
      <c r="E70" s="509"/>
      <c r="F70" s="508">
        <f t="shared" si="24"/>
        <v>119.38</v>
      </c>
      <c r="G70" s="1148">
        <f t="shared" si="24"/>
        <v>2064.09</v>
      </c>
      <c r="H70" s="1164"/>
      <c r="I70" s="508">
        <f>SUM(I71:I72)</f>
        <v>1701.9399999999998</v>
      </c>
      <c r="J70" s="509"/>
      <c r="K70" s="509">
        <f t="shared" ref="K70:N70" si="25">SUM(K71:K72)</f>
        <v>242.76999999999998</v>
      </c>
      <c r="L70" s="509"/>
      <c r="M70" s="508">
        <f t="shared" si="25"/>
        <v>119.38</v>
      </c>
      <c r="N70" s="1148">
        <f t="shared" si="25"/>
        <v>2064.0899999999997</v>
      </c>
      <c r="O70" s="1164"/>
      <c r="P70" s="508">
        <f>SUM(P71:P72)</f>
        <v>1604.2300000000002</v>
      </c>
      <c r="Q70" s="509"/>
      <c r="R70" s="509">
        <f t="shared" ref="R70:U70" si="26">SUM(R71:R72)</f>
        <v>340.48</v>
      </c>
      <c r="S70" s="509"/>
      <c r="T70" s="508">
        <f t="shared" si="26"/>
        <v>119.38</v>
      </c>
      <c r="U70" s="1148">
        <f t="shared" si="26"/>
        <v>2064.09</v>
      </c>
      <c r="V70" s="1164"/>
      <c r="W70" s="1195">
        <f>SUM(W71:W72)</f>
        <v>7.75</v>
      </c>
      <c r="X70" s="1180"/>
      <c r="Y70" s="1210">
        <f t="shared" ref="Y70:AB70" si="27">SUM(Y71:Y72)</f>
        <v>14.68</v>
      </c>
      <c r="Z70" s="1180"/>
      <c r="AA70" s="508">
        <f t="shared" si="27"/>
        <v>29.250000000000004</v>
      </c>
      <c r="AB70" s="1148">
        <f t="shared" si="27"/>
        <v>51.68</v>
      </c>
      <c r="AC70" s="1164"/>
      <c r="AD70" s="221"/>
      <c r="AE70" s="221"/>
    </row>
    <row r="71" spans="1:31" s="222" customFormat="1" ht="15" customHeight="1" x14ac:dyDescent="0.2">
      <c r="A71" s="688" t="s">
        <v>771</v>
      </c>
      <c r="B71" s="689">
        <f>ROUND(221.21,0)</f>
        <v>221</v>
      </c>
      <c r="C71" s="690"/>
      <c r="D71" s="690">
        <f>ROUND(4.56,0)</f>
        <v>5</v>
      </c>
      <c r="E71" s="690"/>
      <c r="F71" s="983"/>
      <c r="G71" s="1142">
        <f>SUM(F71,D71,B71)</f>
        <v>226</v>
      </c>
      <c r="H71" s="1158"/>
      <c r="I71" s="1138">
        <f>ROUND(211.53,0)</f>
        <v>212</v>
      </c>
      <c r="J71" s="690"/>
      <c r="K71" s="690">
        <f>ROUND(14.24,0)</f>
        <v>14</v>
      </c>
      <c r="L71" s="690"/>
      <c r="M71" s="983"/>
      <c r="N71" s="1142">
        <f>SUM(M71,K71,I71)</f>
        <v>226</v>
      </c>
      <c r="O71" s="1158"/>
      <c r="P71" s="690">
        <f>ROUND(156.96,0)</f>
        <v>157</v>
      </c>
      <c r="Q71" s="690"/>
      <c r="R71" s="690">
        <f>ROUND(68.81,0)</f>
        <v>69</v>
      </c>
      <c r="S71" s="690"/>
      <c r="T71" s="983"/>
      <c r="U71" s="1142">
        <f>SUM(T71,R71,P71)</f>
        <v>226</v>
      </c>
      <c r="V71" s="1173"/>
      <c r="W71" s="689"/>
      <c r="X71" s="1139"/>
      <c r="Y71" s="1204">
        <v>14.68</v>
      </c>
      <c r="Z71" s="1139"/>
      <c r="AA71" s="984">
        <f>ROUND(3.44,0)</f>
        <v>3</v>
      </c>
      <c r="AB71" s="1142">
        <f>SUM(AA71,Y71,W71)</f>
        <v>17.68</v>
      </c>
      <c r="AC71" s="1158"/>
      <c r="AD71" s="221"/>
      <c r="AE71" s="221"/>
    </row>
    <row r="72" spans="1:31" s="587" customFormat="1" ht="15" customHeight="1" x14ac:dyDescent="0.2">
      <c r="A72" s="614" t="s">
        <v>659</v>
      </c>
      <c r="B72" s="591">
        <f>SUM(B73:B94)</f>
        <v>1669.9</v>
      </c>
      <c r="C72" s="592"/>
      <c r="D72" s="592">
        <f t="shared" ref="D72:F72" si="28">SUM(D73:D94)</f>
        <v>48.809999999999995</v>
      </c>
      <c r="E72" s="592"/>
      <c r="F72" s="591">
        <f t="shared" si="28"/>
        <v>119.38</v>
      </c>
      <c r="G72" s="1149">
        <f t="shared" ref="G72:G94" si="29">SUM(F72,D72,B72)</f>
        <v>1838.0900000000001</v>
      </c>
      <c r="H72" s="1165"/>
      <c r="I72" s="591">
        <f>SUM(I73:I94)</f>
        <v>1489.9399999999998</v>
      </c>
      <c r="J72" s="592"/>
      <c r="K72" s="592">
        <f t="shared" ref="K72:M72" si="30">SUM(K73:K94)</f>
        <v>228.76999999999998</v>
      </c>
      <c r="L72" s="592"/>
      <c r="M72" s="591">
        <f t="shared" si="30"/>
        <v>119.38</v>
      </c>
      <c r="N72" s="1149">
        <f t="shared" ref="N72:N94" si="31">SUM(M72,K72,I72)</f>
        <v>1838.0899999999997</v>
      </c>
      <c r="O72" s="1165"/>
      <c r="P72" s="591">
        <f>SUM(P73:P94)</f>
        <v>1447.2300000000002</v>
      </c>
      <c r="Q72" s="592"/>
      <c r="R72" s="592">
        <f t="shared" ref="R72:T72" si="32">SUM(R73:R94)</f>
        <v>271.48</v>
      </c>
      <c r="S72" s="592"/>
      <c r="T72" s="591">
        <f t="shared" si="32"/>
        <v>119.38</v>
      </c>
      <c r="U72" s="1149">
        <f t="shared" ref="U72:U94" si="33">SUM(T72,R72,P72)</f>
        <v>1838.0900000000001</v>
      </c>
      <c r="V72" s="1165"/>
      <c r="W72" s="1196">
        <f>SUM(W73:W94)</f>
        <v>7.75</v>
      </c>
      <c r="X72" s="1181"/>
      <c r="Y72" s="1211">
        <f t="shared" ref="Y72:AA72" si="34">SUM(Y73:Y94)</f>
        <v>0</v>
      </c>
      <c r="Z72" s="1181"/>
      <c r="AA72" s="591">
        <f t="shared" si="34"/>
        <v>26.250000000000004</v>
      </c>
      <c r="AB72" s="1149">
        <f t="shared" ref="AB72:AB94" si="35">SUM(AA72,Y72,W72)</f>
        <v>34</v>
      </c>
      <c r="AC72" s="1165"/>
      <c r="AD72" s="590"/>
      <c r="AE72" s="590"/>
    </row>
    <row r="73" spans="1:31" s="222" customFormat="1" ht="15" customHeight="1" x14ac:dyDescent="0.2">
      <c r="A73" s="567">
        <v>1990</v>
      </c>
      <c r="B73" s="565">
        <v>18.100000000000001</v>
      </c>
      <c r="C73" s="566"/>
      <c r="D73" s="566">
        <v>0</v>
      </c>
      <c r="E73" s="566"/>
      <c r="F73" s="565"/>
      <c r="G73" s="1144">
        <f t="shared" si="29"/>
        <v>18.100000000000001</v>
      </c>
      <c r="H73" s="1160"/>
      <c r="I73" s="565">
        <v>14.66</v>
      </c>
      <c r="J73" s="566"/>
      <c r="K73" s="566">
        <v>3.44</v>
      </c>
      <c r="L73" s="566"/>
      <c r="M73" s="565"/>
      <c r="N73" s="1144">
        <f t="shared" si="31"/>
        <v>18.100000000000001</v>
      </c>
      <c r="O73" s="1160"/>
      <c r="P73" s="565">
        <v>6.55</v>
      </c>
      <c r="Q73" s="566"/>
      <c r="R73" s="566">
        <v>11.55</v>
      </c>
      <c r="S73" s="566"/>
      <c r="T73" s="565"/>
      <c r="U73" s="1144">
        <f t="shared" si="33"/>
        <v>18.100000000000001</v>
      </c>
      <c r="V73" s="1160"/>
      <c r="W73" s="1192"/>
      <c r="X73" s="1176"/>
      <c r="Y73" s="1206"/>
      <c r="Z73" s="1176"/>
      <c r="AA73" s="565">
        <v>5</v>
      </c>
      <c r="AB73" s="1144">
        <f t="shared" si="35"/>
        <v>5</v>
      </c>
      <c r="AC73" s="1160"/>
      <c r="AD73" s="221"/>
      <c r="AE73" s="221"/>
    </row>
    <row r="74" spans="1:31" s="222" customFormat="1" ht="15" customHeight="1" x14ac:dyDescent="0.2">
      <c r="A74" s="567">
        <v>1991</v>
      </c>
      <c r="B74" s="565">
        <v>53.31</v>
      </c>
      <c r="C74" s="566"/>
      <c r="D74" s="566">
        <v>3.44</v>
      </c>
      <c r="E74" s="566"/>
      <c r="F74" s="565"/>
      <c r="G74" s="1144">
        <f t="shared" si="29"/>
        <v>56.75</v>
      </c>
      <c r="H74" s="1160"/>
      <c r="I74" s="565">
        <v>56.75</v>
      </c>
      <c r="J74" s="566"/>
      <c r="K74" s="566"/>
      <c r="L74" s="566"/>
      <c r="M74" s="565"/>
      <c r="N74" s="1144">
        <f t="shared" si="31"/>
        <v>56.75</v>
      </c>
      <c r="O74" s="1160"/>
      <c r="P74" s="565">
        <v>44.52</v>
      </c>
      <c r="Q74" s="566"/>
      <c r="R74" s="566">
        <v>12.23</v>
      </c>
      <c r="S74" s="566"/>
      <c r="T74" s="565"/>
      <c r="U74" s="1144">
        <f t="shared" si="33"/>
        <v>56.75</v>
      </c>
      <c r="V74" s="1160"/>
      <c r="W74" s="1192"/>
      <c r="X74" s="1176"/>
      <c r="Y74" s="1206"/>
      <c r="Z74" s="1176"/>
      <c r="AA74" s="565"/>
      <c r="AB74" s="1144">
        <f t="shared" si="35"/>
        <v>0</v>
      </c>
      <c r="AC74" s="1160"/>
      <c r="AD74" s="221"/>
      <c r="AE74" s="221"/>
    </row>
    <row r="75" spans="1:31" s="222" customFormat="1" ht="15" customHeight="1" x14ac:dyDescent="0.2">
      <c r="A75" s="567">
        <v>1992</v>
      </c>
      <c r="B75" s="565">
        <v>24.54</v>
      </c>
      <c r="C75" s="566"/>
      <c r="D75" s="566">
        <v>0</v>
      </c>
      <c r="E75" s="566"/>
      <c r="F75" s="565">
        <v>3.44</v>
      </c>
      <c r="G75" s="1144">
        <f t="shared" si="29"/>
        <v>27.98</v>
      </c>
      <c r="H75" s="1160"/>
      <c r="I75" s="565">
        <v>24.54</v>
      </c>
      <c r="J75" s="566"/>
      <c r="K75" s="566"/>
      <c r="L75" s="566"/>
      <c r="M75" s="565">
        <v>3.44</v>
      </c>
      <c r="N75" s="1144">
        <f t="shared" si="31"/>
        <v>27.98</v>
      </c>
      <c r="O75" s="1160"/>
      <c r="P75" s="565">
        <v>16.87</v>
      </c>
      <c r="Q75" s="566"/>
      <c r="R75" s="566">
        <v>7.67</v>
      </c>
      <c r="S75" s="566"/>
      <c r="T75" s="565">
        <v>3.44</v>
      </c>
      <c r="U75" s="1144">
        <f t="shared" si="33"/>
        <v>27.98</v>
      </c>
      <c r="V75" s="1160"/>
      <c r="W75" s="1192"/>
      <c r="X75" s="1176"/>
      <c r="Y75" s="1206"/>
      <c r="Z75" s="1176"/>
      <c r="AA75" s="565"/>
      <c r="AB75" s="1144">
        <f t="shared" si="35"/>
        <v>0</v>
      </c>
      <c r="AC75" s="1160"/>
      <c r="AD75" s="221"/>
      <c r="AE75" s="221"/>
    </row>
    <row r="76" spans="1:31" s="222" customFormat="1" ht="15" customHeight="1" x14ac:dyDescent="0.2">
      <c r="A76" s="567">
        <v>1993</v>
      </c>
      <c r="B76" s="565">
        <v>39.31</v>
      </c>
      <c r="C76" s="566"/>
      <c r="D76" s="566">
        <v>5</v>
      </c>
      <c r="E76" s="566"/>
      <c r="F76" s="565"/>
      <c r="G76" s="1144">
        <f t="shared" si="29"/>
        <v>44.31</v>
      </c>
      <c r="H76" s="1160"/>
      <c r="I76" s="565">
        <v>36.200000000000003</v>
      </c>
      <c r="J76" s="566"/>
      <c r="K76" s="566">
        <v>8.11</v>
      </c>
      <c r="L76" s="566"/>
      <c r="M76" s="565"/>
      <c r="N76" s="1144">
        <f t="shared" si="31"/>
        <v>44.31</v>
      </c>
      <c r="O76" s="1160"/>
      <c r="P76" s="565">
        <v>29.31</v>
      </c>
      <c r="Q76" s="566"/>
      <c r="R76" s="566">
        <v>15</v>
      </c>
      <c r="S76" s="566"/>
      <c r="T76" s="565"/>
      <c r="U76" s="1144">
        <f t="shared" si="33"/>
        <v>44.31</v>
      </c>
      <c r="V76" s="1160"/>
      <c r="W76" s="1192"/>
      <c r="X76" s="1176"/>
      <c r="Y76" s="1206"/>
      <c r="Z76" s="1176"/>
      <c r="AA76" s="565"/>
      <c r="AB76" s="1144">
        <f t="shared" si="35"/>
        <v>0</v>
      </c>
      <c r="AC76" s="1160"/>
      <c r="AD76" s="246"/>
      <c r="AE76" s="246"/>
    </row>
    <row r="77" spans="1:31" s="222" customFormat="1" ht="15" customHeight="1" x14ac:dyDescent="0.2">
      <c r="A77" s="567">
        <v>1994</v>
      </c>
      <c r="B77" s="565">
        <v>31.09</v>
      </c>
      <c r="C77" s="566"/>
      <c r="D77" s="566">
        <v>0</v>
      </c>
      <c r="E77" s="566"/>
      <c r="F77" s="565"/>
      <c r="G77" s="1144">
        <f t="shared" si="29"/>
        <v>31.09</v>
      </c>
      <c r="H77" s="1160"/>
      <c r="I77" s="565">
        <v>31.09</v>
      </c>
      <c r="J77" s="566"/>
      <c r="K77" s="566"/>
      <c r="L77" s="566"/>
      <c r="M77" s="565"/>
      <c r="N77" s="1144">
        <f t="shared" si="31"/>
        <v>31.09</v>
      </c>
      <c r="O77" s="1160"/>
      <c r="P77" s="565">
        <v>27.98</v>
      </c>
      <c r="Q77" s="566"/>
      <c r="R77" s="566">
        <v>3.11</v>
      </c>
      <c r="S77" s="566"/>
      <c r="T77" s="565"/>
      <c r="U77" s="1144">
        <f t="shared" si="33"/>
        <v>31.09</v>
      </c>
      <c r="V77" s="1160"/>
      <c r="W77" s="1192"/>
      <c r="X77" s="1176"/>
      <c r="Y77" s="1206"/>
      <c r="Z77" s="1176"/>
      <c r="AA77" s="565">
        <v>3.44</v>
      </c>
      <c r="AB77" s="1144">
        <f t="shared" si="35"/>
        <v>3.44</v>
      </c>
      <c r="AC77" s="1160"/>
      <c r="AD77" s="221"/>
      <c r="AE77" s="221"/>
    </row>
    <row r="78" spans="1:31" s="222" customFormat="1" ht="15" customHeight="1" x14ac:dyDescent="0.2">
      <c r="A78" s="567">
        <v>1995</v>
      </c>
      <c r="B78" s="565">
        <v>35.86</v>
      </c>
      <c r="C78" s="566"/>
      <c r="D78" s="566">
        <v>0</v>
      </c>
      <c r="E78" s="566"/>
      <c r="F78" s="565"/>
      <c r="G78" s="1144">
        <f t="shared" si="29"/>
        <v>35.86</v>
      </c>
      <c r="H78" s="1160"/>
      <c r="I78" s="565">
        <v>35.86</v>
      </c>
      <c r="J78" s="566"/>
      <c r="K78" s="566"/>
      <c r="L78" s="566"/>
      <c r="M78" s="565"/>
      <c r="N78" s="1144">
        <f t="shared" si="31"/>
        <v>35.86</v>
      </c>
      <c r="O78" s="1160"/>
      <c r="P78" s="565">
        <v>35.86</v>
      </c>
      <c r="Q78" s="566"/>
      <c r="R78" s="566"/>
      <c r="S78" s="566"/>
      <c r="T78" s="565"/>
      <c r="U78" s="1144">
        <f t="shared" si="33"/>
        <v>35.86</v>
      </c>
      <c r="V78" s="1160"/>
      <c r="W78" s="1192"/>
      <c r="X78" s="1176"/>
      <c r="Y78" s="1206"/>
      <c r="Z78" s="1176"/>
      <c r="AA78" s="565"/>
      <c r="AB78" s="1144">
        <f t="shared" si="35"/>
        <v>0</v>
      </c>
      <c r="AC78" s="1160"/>
      <c r="AD78" s="221"/>
      <c r="AE78" s="221"/>
    </row>
    <row r="79" spans="1:31" s="222" customFormat="1" ht="15" customHeight="1" x14ac:dyDescent="0.2">
      <c r="A79" s="567">
        <v>1996</v>
      </c>
      <c r="B79" s="565">
        <v>39.83</v>
      </c>
      <c r="C79" s="566"/>
      <c r="D79" s="566">
        <v>0</v>
      </c>
      <c r="E79" s="566"/>
      <c r="F79" s="565"/>
      <c r="G79" s="1144">
        <f t="shared" si="29"/>
        <v>39.83</v>
      </c>
      <c r="H79" s="1160"/>
      <c r="I79" s="565">
        <v>32.159999999999997</v>
      </c>
      <c r="J79" s="566"/>
      <c r="K79" s="566">
        <v>7.67</v>
      </c>
      <c r="L79" s="566"/>
      <c r="M79" s="565"/>
      <c r="N79" s="1144">
        <f t="shared" si="31"/>
        <v>39.83</v>
      </c>
      <c r="O79" s="1160"/>
      <c r="P79" s="565">
        <v>32.159999999999997</v>
      </c>
      <c r="Q79" s="566"/>
      <c r="R79" s="566">
        <v>7.67</v>
      </c>
      <c r="S79" s="566"/>
      <c r="T79" s="565"/>
      <c r="U79" s="1144">
        <f t="shared" si="33"/>
        <v>39.83</v>
      </c>
      <c r="V79" s="1160"/>
      <c r="W79" s="1192"/>
      <c r="X79" s="1176"/>
      <c r="Y79" s="1206"/>
      <c r="Z79" s="1176"/>
      <c r="AA79" s="565"/>
      <c r="AB79" s="1144">
        <f t="shared" si="35"/>
        <v>0</v>
      </c>
      <c r="AC79" s="1160"/>
      <c r="AD79" s="221"/>
      <c r="AE79" s="221"/>
    </row>
    <row r="80" spans="1:31" s="222" customFormat="1" ht="15" customHeight="1" x14ac:dyDescent="0.2">
      <c r="A80" s="567">
        <v>1997</v>
      </c>
      <c r="B80" s="565">
        <v>40.25</v>
      </c>
      <c r="C80" s="566"/>
      <c r="D80" s="566">
        <v>0</v>
      </c>
      <c r="E80" s="566"/>
      <c r="F80" s="565">
        <v>3.11</v>
      </c>
      <c r="G80" s="1144">
        <f t="shared" si="29"/>
        <v>43.36</v>
      </c>
      <c r="H80" s="1160"/>
      <c r="I80" s="565">
        <v>36.81</v>
      </c>
      <c r="J80" s="566"/>
      <c r="K80" s="566">
        <v>3.44</v>
      </c>
      <c r="L80" s="566"/>
      <c r="M80" s="565">
        <v>3.11</v>
      </c>
      <c r="N80" s="1144">
        <f t="shared" si="31"/>
        <v>43.36</v>
      </c>
      <c r="O80" s="1160"/>
      <c r="P80" s="565">
        <v>33.700000000000003</v>
      </c>
      <c r="Q80" s="566"/>
      <c r="R80" s="566">
        <v>6.55</v>
      </c>
      <c r="S80" s="566"/>
      <c r="T80" s="565">
        <v>3.11</v>
      </c>
      <c r="U80" s="1144">
        <f t="shared" si="33"/>
        <v>43.36</v>
      </c>
      <c r="V80" s="1160"/>
      <c r="W80" s="1192"/>
      <c r="X80" s="1176"/>
      <c r="Y80" s="1206"/>
      <c r="Z80" s="1176"/>
      <c r="AA80" s="565"/>
      <c r="AB80" s="1144">
        <f t="shared" si="35"/>
        <v>0</v>
      </c>
      <c r="AC80" s="1160"/>
      <c r="AD80" s="221"/>
      <c r="AE80" s="221"/>
    </row>
    <row r="81" spans="1:31" s="222" customFormat="1" ht="15" customHeight="1" x14ac:dyDescent="0.2">
      <c r="A81" s="567">
        <v>1998</v>
      </c>
      <c r="B81" s="565">
        <v>45.58</v>
      </c>
      <c r="C81" s="566"/>
      <c r="D81" s="566">
        <v>0</v>
      </c>
      <c r="E81" s="566"/>
      <c r="F81" s="565"/>
      <c r="G81" s="1144">
        <f t="shared" si="29"/>
        <v>45.58</v>
      </c>
      <c r="H81" s="1160"/>
      <c r="I81" s="565">
        <v>45.58</v>
      </c>
      <c r="J81" s="566"/>
      <c r="K81" s="566"/>
      <c r="L81" s="566"/>
      <c r="M81" s="565"/>
      <c r="N81" s="1144">
        <f t="shared" si="31"/>
        <v>45.58</v>
      </c>
      <c r="O81" s="1160"/>
      <c r="P81" s="565">
        <v>42.14</v>
      </c>
      <c r="Q81" s="566"/>
      <c r="R81" s="566">
        <v>3.44</v>
      </c>
      <c r="S81" s="566"/>
      <c r="T81" s="565"/>
      <c r="U81" s="1144">
        <f t="shared" si="33"/>
        <v>45.58</v>
      </c>
      <c r="V81" s="1160"/>
      <c r="W81" s="1192"/>
      <c r="X81" s="1176"/>
      <c r="Y81" s="1206"/>
      <c r="Z81" s="1176"/>
      <c r="AA81" s="565"/>
      <c r="AB81" s="1144">
        <f t="shared" si="35"/>
        <v>0</v>
      </c>
      <c r="AC81" s="1160"/>
      <c r="AD81" s="221"/>
      <c r="AE81" s="221"/>
    </row>
    <row r="82" spans="1:31" s="222" customFormat="1" ht="15" customHeight="1" x14ac:dyDescent="0.2">
      <c r="A82" s="567">
        <v>1999</v>
      </c>
      <c r="B82" s="565">
        <v>61.52</v>
      </c>
      <c r="C82" s="566"/>
      <c r="D82" s="566">
        <v>0</v>
      </c>
      <c r="E82" s="566"/>
      <c r="F82" s="565"/>
      <c r="G82" s="1144">
        <f t="shared" si="29"/>
        <v>61.52</v>
      </c>
      <c r="H82" s="1160"/>
      <c r="I82" s="565">
        <v>61.52</v>
      </c>
      <c r="J82" s="566"/>
      <c r="K82" s="566"/>
      <c r="L82" s="566"/>
      <c r="M82" s="565"/>
      <c r="N82" s="1144">
        <f t="shared" si="31"/>
        <v>61.52</v>
      </c>
      <c r="O82" s="1160"/>
      <c r="P82" s="565">
        <v>61.52</v>
      </c>
      <c r="Q82" s="566"/>
      <c r="R82" s="566"/>
      <c r="S82" s="566"/>
      <c r="T82" s="565"/>
      <c r="U82" s="1144">
        <f t="shared" si="33"/>
        <v>61.52</v>
      </c>
      <c r="V82" s="1160"/>
      <c r="W82" s="1192"/>
      <c r="X82" s="1176"/>
      <c r="Y82" s="1206"/>
      <c r="Z82" s="1176"/>
      <c r="AA82" s="565"/>
      <c r="AB82" s="1144">
        <f t="shared" si="35"/>
        <v>0</v>
      </c>
      <c r="AC82" s="1160"/>
      <c r="AD82" s="221"/>
      <c r="AE82" s="221"/>
    </row>
    <row r="83" spans="1:31" s="222" customFormat="1" ht="15" customHeight="1" x14ac:dyDescent="0.2">
      <c r="A83" s="567">
        <v>2000</v>
      </c>
      <c r="B83" s="504">
        <v>48.26</v>
      </c>
      <c r="C83" s="505"/>
      <c r="D83" s="505">
        <v>3.44</v>
      </c>
      <c r="E83" s="505"/>
      <c r="F83" s="504"/>
      <c r="G83" s="1143">
        <f t="shared" si="29"/>
        <v>51.699999999999996</v>
      </c>
      <c r="H83" s="1159"/>
      <c r="I83" s="504">
        <v>48.26</v>
      </c>
      <c r="J83" s="505"/>
      <c r="K83" s="505">
        <v>3.44</v>
      </c>
      <c r="L83" s="505"/>
      <c r="M83" s="504"/>
      <c r="N83" s="1143">
        <f t="shared" si="31"/>
        <v>51.699999999999996</v>
      </c>
      <c r="O83" s="1159"/>
      <c r="P83" s="504">
        <v>43.26</v>
      </c>
      <c r="Q83" s="505"/>
      <c r="R83" s="505">
        <v>8.44</v>
      </c>
      <c r="S83" s="505"/>
      <c r="T83" s="504"/>
      <c r="U83" s="1143">
        <f t="shared" si="33"/>
        <v>51.699999999999996</v>
      </c>
      <c r="V83" s="1159"/>
      <c r="W83" s="1191"/>
      <c r="X83" s="1175"/>
      <c r="Y83" s="1205"/>
      <c r="Z83" s="1175"/>
      <c r="AA83" s="504">
        <v>3.11</v>
      </c>
      <c r="AB83" s="1143">
        <f t="shared" si="35"/>
        <v>3.11</v>
      </c>
      <c r="AC83" s="1159"/>
      <c r="AD83" s="221"/>
      <c r="AE83" s="221"/>
    </row>
    <row r="84" spans="1:31" s="222" customFormat="1" ht="15" customHeight="1" x14ac:dyDescent="0.2">
      <c r="A84" s="567">
        <v>2001</v>
      </c>
      <c r="B84" s="504">
        <v>43.48</v>
      </c>
      <c r="C84" s="503"/>
      <c r="D84" s="503">
        <v>0</v>
      </c>
      <c r="E84" s="503"/>
      <c r="F84" s="502"/>
      <c r="G84" s="1145">
        <f t="shared" si="29"/>
        <v>43.48</v>
      </c>
      <c r="H84" s="1161"/>
      <c r="I84" s="502">
        <v>43.48</v>
      </c>
      <c r="J84" s="503"/>
      <c r="K84" s="503"/>
      <c r="L84" s="503"/>
      <c r="M84" s="502"/>
      <c r="N84" s="1145">
        <f t="shared" si="31"/>
        <v>43.48</v>
      </c>
      <c r="O84" s="1161"/>
      <c r="P84" s="502">
        <v>38.31</v>
      </c>
      <c r="Q84" s="503"/>
      <c r="R84" s="503">
        <v>5.17</v>
      </c>
      <c r="S84" s="503"/>
      <c r="T84" s="502"/>
      <c r="U84" s="1145">
        <f t="shared" si="33"/>
        <v>43.480000000000004</v>
      </c>
      <c r="V84" s="1161"/>
      <c r="W84" s="1193"/>
      <c r="X84" s="1177"/>
      <c r="Y84" s="1207"/>
      <c r="Z84" s="1177"/>
      <c r="AA84" s="502"/>
      <c r="AB84" s="1145">
        <f t="shared" si="35"/>
        <v>0</v>
      </c>
      <c r="AC84" s="1161"/>
      <c r="AD84" s="221"/>
      <c r="AE84" s="221"/>
    </row>
    <row r="85" spans="1:31" s="222" customFormat="1" ht="15" customHeight="1" x14ac:dyDescent="0.2">
      <c r="A85" s="567">
        <v>2002</v>
      </c>
      <c r="B85" s="504">
        <v>98.52</v>
      </c>
      <c r="C85" s="568"/>
      <c r="D85" s="568">
        <v>0</v>
      </c>
      <c r="E85" s="568"/>
      <c r="F85" s="569"/>
      <c r="G85" s="1146">
        <f t="shared" si="29"/>
        <v>98.52</v>
      </c>
      <c r="H85" s="1162"/>
      <c r="I85" s="569">
        <v>87.3</v>
      </c>
      <c r="J85" s="568"/>
      <c r="K85" s="568">
        <v>11.22</v>
      </c>
      <c r="L85" s="568"/>
      <c r="M85" s="569"/>
      <c r="N85" s="1146">
        <f t="shared" si="31"/>
        <v>98.52</v>
      </c>
      <c r="O85" s="1162"/>
      <c r="P85" s="569">
        <v>84.31</v>
      </c>
      <c r="Q85" s="568"/>
      <c r="R85" s="568">
        <v>14.21</v>
      </c>
      <c r="S85" s="568"/>
      <c r="T85" s="569"/>
      <c r="U85" s="1146">
        <f t="shared" si="33"/>
        <v>98.52000000000001</v>
      </c>
      <c r="V85" s="1162"/>
      <c r="W85" s="1194">
        <v>2.94</v>
      </c>
      <c r="X85" s="1178"/>
      <c r="Y85" s="1208"/>
      <c r="Z85" s="1178"/>
      <c r="AA85" s="569"/>
      <c r="AB85" s="1146">
        <f t="shared" si="35"/>
        <v>2.94</v>
      </c>
      <c r="AC85" s="1162"/>
      <c r="AD85" s="221"/>
      <c r="AE85" s="221"/>
    </row>
    <row r="86" spans="1:31" s="222" customFormat="1" ht="15" customHeight="1" x14ac:dyDescent="0.2">
      <c r="A86" s="567">
        <v>2003</v>
      </c>
      <c r="B86" s="504">
        <v>97.42</v>
      </c>
      <c r="C86" s="568"/>
      <c r="D86" s="568">
        <v>8.2799999999999994</v>
      </c>
      <c r="E86" s="568"/>
      <c r="F86" s="569"/>
      <c r="G86" s="1146">
        <f t="shared" si="29"/>
        <v>105.7</v>
      </c>
      <c r="H86" s="1162"/>
      <c r="I86" s="569">
        <v>84.75</v>
      </c>
      <c r="J86" s="568"/>
      <c r="K86" s="568">
        <v>20.95</v>
      </c>
      <c r="L86" s="568"/>
      <c r="M86" s="569"/>
      <c r="N86" s="1146">
        <f t="shared" si="31"/>
        <v>105.7</v>
      </c>
      <c r="O86" s="1162"/>
      <c r="P86" s="569">
        <v>92.15</v>
      </c>
      <c r="Q86" s="568"/>
      <c r="R86" s="568">
        <v>13.55</v>
      </c>
      <c r="S86" s="568"/>
      <c r="T86" s="569"/>
      <c r="U86" s="1146">
        <f t="shared" si="33"/>
        <v>105.7</v>
      </c>
      <c r="V86" s="1162"/>
      <c r="W86" s="1194"/>
      <c r="X86" s="1178"/>
      <c r="Y86" s="1208"/>
      <c r="Z86" s="1178"/>
      <c r="AA86" s="569"/>
      <c r="AB86" s="1146">
        <f t="shared" si="35"/>
        <v>0</v>
      </c>
      <c r="AC86" s="1162"/>
      <c r="AD86" s="221"/>
      <c r="AE86" s="221"/>
    </row>
    <row r="87" spans="1:31" s="222" customFormat="1" ht="15" customHeight="1" x14ac:dyDescent="0.2">
      <c r="A87" s="567">
        <v>2004</v>
      </c>
      <c r="B87" s="504">
        <v>118.6</v>
      </c>
      <c r="C87" s="568"/>
      <c r="D87" s="568">
        <v>3.11</v>
      </c>
      <c r="E87" s="568"/>
      <c r="F87" s="569"/>
      <c r="G87" s="1146">
        <f t="shared" si="29"/>
        <v>121.71</v>
      </c>
      <c r="H87" s="1162"/>
      <c r="I87" s="569">
        <v>107.38</v>
      </c>
      <c r="J87" s="568"/>
      <c r="K87" s="568">
        <v>14.33</v>
      </c>
      <c r="L87" s="568"/>
      <c r="M87" s="569"/>
      <c r="N87" s="1146">
        <f t="shared" si="31"/>
        <v>121.71</v>
      </c>
      <c r="O87" s="1162"/>
      <c r="P87" s="569">
        <v>118.6</v>
      </c>
      <c r="Q87" s="568"/>
      <c r="R87" s="568">
        <v>3.11</v>
      </c>
      <c r="S87" s="568"/>
      <c r="T87" s="569"/>
      <c r="U87" s="1146">
        <f t="shared" si="33"/>
        <v>121.71</v>
      </c>
      <c r="V87" s="1162"/>
      <c r="W87" s="1194"/>
      <c r="X87" s="1178"/>
      <c r="Y87" s="1208"/>
      <c r="Z87" s="1178"/>
      <c r="AA87" s="569">
        <v>2.94</v>
      </c>
      <c r="AB87" s="1146">
        <f t="shared" si="35"/>
        <v>2.94</v>
      </c>
      <c r="AC87" s="1162"/>
      <c r="AD87" s="221"/>
      <c r="AE87" s="221"/>
    </row>
    <row r="88" spans="1:31" s="222" customFormat="1" ht="15" customHeight="1" x14ac:dyDescent="0.2">
      <c r="A88" s="567">
        <v>2005</v>
      </c>
      <c r="B88" s="504">
        <v>140.85</v>
      </c>
      <c r="C88" s="568"/>
      <c r="D88" s="568">
        <v>0</v>
      </c>
      <c r="E88" s="568"/>
      <c r="F88" s="569">
        <v>3.11</v>
      </c>
      <c r="G88" s="1146">
        <f t="shared" si="29"/>
        <v>143.96</v>
      </c>
      <c r="H88" s="1162"/>
      <c r="I88" s="569">
        <v>134.97</v>
      </c>
      <c r="J88" s="568"/>
      <c r="K88" s="568">
        <v>5.88</v>
      </c>
      <c r="L88" s="568"/>
      <c r="M88" s="569">
        <v>3.11</v>
      </c>
      <c r="N88" s="1146">
        <f t="shared" si="31"/>
        <v>143.96</v>
      </c>
      <c r="O88" s="1162"/>
      <c r="P88" s="569">
        <v>131.86000000000001</v>
      </c>
      <c r="Q88" s="568"/>
      <c r="R88" s="568">
        <v>8.99</v>
      </c>
      <c r="S88" s="568"/>
      <c r="T88" s="569">
        <v>3.11</v>
      </c>
      <c r="U88" s="1146">
        <f t="shared" si="33"/>
        <v>143.96</v>
      </c>
      <c r="V88" s="1162"/>
      <c r="W88" s="1194"/>
      <c r="X88" s="1178"/>
      <c r="Y88" s="1208"/>
      <c r="Z88" s="1178"/>
      <c r="AA88" s="569"/>
      <c r="AB88" s="1146">
        <f t="shared" si="35"/>
        <v>0</v>
      </c>
      <c r="AC88" s="1162"/>
      <c r="AD88" s="221"/>
      <c r="AE88" s="221"/>
    </row>
    <row r="89" spans="1:31" s="222" customFormat="1" ht="15" customHeight="1" x14ac:dyDescent="0.2">
      <c r="A89" s="567">
        <v>2006</v>
      </c>
      <c r="B89" s="504">
        <v>127.38</v>
      </c>
      <c r="C89" s="568"/>
      <c r="D89" s="568">
        <v>0</v>
      </c>
      <c r="E89" s="568"/>
      <c r="F89" s="569">
        <v>5.88</v>
      </c>
      <c r="G89" s="1146">
        <f t="shared" si="29"/>
        <v>133.26</v>
      </c>
      <c r="H89" s="1162"/>
      <c r="I89" s="569">
        <v>88.11</v>
      </c>
      <c r="J89" s="568"/>
      <c r="K89" s="568">
        <v>39.270000000000003</v>
      </c>
      <c r="L89" s="568"/>
      <c r="M89" s="569">
        <v>5.88</v>
      </c>
      <c r="N89" s="1146">
        <f t="shared" si="31"/>
        <v>133.26</v>
      </c>
      <c r="O89" s="1162"/>
      <c r="P89" s="569">
        <v>103.9</v>
      </c>
      <c r="Q89" s="568"/>
      <c r="R89" s="568">
        <v>23.48</v>
      </c>
      <c r="S89" s="568"/>
      <c r="T89" s="569">
        <v>5.88</v>
      </c>
      <c r="U89" s="1146">
        <f t="shared" si="33"/>
        <v>133.26</v>
      </c>
      <c r="V89" s="1162"/>
      <c r="W89" s="1194"/>
      <c r="X89" s="1178"/>
      <c r="Y89" s="1208"/>
      <c r="Z89" s="1178"/>
      <c r="AA89" s="569"/>
      <c r="AB89" s="1146">
        <f t="shared" si="35"/>
        <v>0</v>
      </c>
      <c r="AC89" s="1162"/>
      <c r="AD89" s="221"/>
      <c r="AE89" s="221"/>
    </row>
    <row r="90" spans="1:31" s="222" customFormat="1" ht="15" customHeight="1" x14ac:dyDescent="0.2">
      <c r="A90" s="567">
        <v>2007</v>
      </c>
      <c r="B90" s="504">
        <v>149.56</v>
      </c>
      <c r="C90" s="568"/>
      <c r="D90" s="568">
        <v>8.11</v>
      </c>
      <c r="E90" s="568"/>
      <c r="F90" s="569">
        <v>14.79</v>
      </c>
      <c r="G90" s="1146">
        <f t="shared" si="29"/>
        <v>172.46</v>
      </c>
      <c r="H90" s="1162"/>
      <c r="I90" s="569">
        <v>137.80000000000001</v>
      </c>
      <c r="J90" s="568"/>
      <c r="K90" s="568">
        <v>19.87</v>
      </c>
      <c r="L90" s="568"/>
      <c r="M90" s="569">
        <v>14.79</v>
      </c>
      <c r="N90" s="1146">
        <f t="shared" si="31"/>
        <v>172.46</v>
      </c>
      <c r="O90" s="1162"/>
      <c r="P90" s="569">
        <v>133.18</v>
      </c>
      <c r="Q90" s="568"/>
      <c r="R90" s="568">
        <v>24.49</v>
      </c>
      <c r="S90" s="568"/>
      <c r="T90" s="569">
        <v>14.79</v>
      </c>
      <c r="U90" s="1146">
        <f t="shared" si="33"/>
        <v>172.46</v>
      </c>
      <c r="V90" s="1162"/>
      <c r="W90" s="1194">
        <v>2.94</v>
      </c>
      <c r="X90" s="1178"/>
      <c r="Y90" s="1208"/>
      <c r="Z90" s="1178"/>
      <c r="AA90" s="569">
        <v>2.94</v>
      </c>
      <c r="AB90" s="1146">
        <f t="shared" si="35"/>
        <v>5.88</v>
      </c>
      <c r="AC90" s="1162"/>
      <c r="AD90" s="221"/>
      <c r="AE90" s="221"/>
    </row>
    <row r="91" spans="1:31" s="222" customFormat="1" ht="15" customHeight="1" x14ac:dyDescent="0.2">
      <c r="A91" s="567">
        <v>2008</v>
      </c>
      <c r="B91" s="504">
        <v>139.41999999999999</v>
      </c>
      <c r="C91" s="568"/>
      <c r="D91" s="568">
        <v>5.88</v>
      </c>
      <c r="E91" s="568"/>
      <c r="F91" s="569">
        <v>18.61</v>
      </c>
      <c r="G91" s="1146">
        <f t="shared" si="29"/>
        <v>163.91</v>
      </c>
      <c r="H91" s="1162"/>
      <c r="I91" s="569">
        <v>120.78</v>
      </c>
      <c r="J91" s="568"/>
      <c r="K91" s="568">
        <v>24.52</v>
      </c>
      <c r="L91" s="568"/>
      <c r="M91" s="569">
        <v>18.61</v>
      </c>
      <c r="N91" s="1146">
        <f t="shared" si="31"/>
        <v>163.91</v>
      </c>
      <c r="O91" s="1162"/>
      <c r="P91" s="569">
        <v>122.49</v>
      </c>
      <c r="Q91" s="568"/>
      <c r="R91" s="568">
        <v>22.81</v>
      </c>
      <c r="S91" s="568"/>
      <c r="T91" s="569">
        <v>18.61</v>
      </c>
      <c r="U91" s="1146">
        <f t="shared" si="33"/>
        <v>163.91</v>
      </c>
      <c r="V91" s="1162"/>
      <c r="W91" s="1194"/>
      <c r="X91" s="1178"/>
      <c r="Y91" s="1208"/>
      <c r="Z91" s="1178"/>
      <c r="AA91" s="569"/>
      <c r="AB91" s="1146">
        <f t="shared" si="35"/>
        <v>0</v>
      </c>
      <c r="AC91" s="1162"/>
      <c r="AD91" s="221"/>
      <c r="AE91" s="221"/>
    </row>
    <row r="92" spans="1:31" s="222" customFormat="1" ht="15" customHeight="1" x14ac:dyDescent="0.2">
      <c r="A92" s="567">
        <v>2009</v>
      </c>
      <c r="B92" s="569">
        <v>110.05</v>
      </c>
      <c r="C92" s="568"/>
      <c r="D92" s="568">
        <v>0</v>
      </c>
      <c r="E92" s="568"/>
      <c r="F92" s="569">
        <v>26.3</v>
      </c>
      <c r="G92" s="1146">
        <f t="shared" si="29"/>
        <v>136.35</v>
      </c>
      <c r="H92" s="1162"/>
      <c r="I92" s="569">
        <v>91.23</v>
      </c>
      <c r="J92" s="568"/>
      <c r="K92" s="568">
        <v>18.82</v>
      </c>
      <c r="L92" s="568"/>
      <c r="M92" s="569">
        <v>26.3</v>
      </c>
      <c r="N92" s="1146">
        <f t="shared" si="31"/>
        <v>136.35000000000002</v>
      </c>
      <c r="O92" s="1162"/>
      <c r="P92" s="569">
        <v>84.67</v>
      </c>
      <c r="Q92" s="568"/>
      <c r="R92" s="568">
        <v>25.38</v>
      </c>
      <c r="S92" s="568"/>
      <c r="T92" s="569">
        <v>26.3</v>
      </c>
      <c r="U92" s="1146">
        <f t="shared" si="33"/>
        <v>136.35</v>
      </c>
      <c r="V92" s="1162"/>
      <c r="W92" s="1194"/>
      <c r="X92" s="1178"/>
      <c r="Y92" s="1208"/>
      <c r="Z92" s="1178"/>
      <c r="AA92" s="569">
        <v>2.94</v>
      </c>
      <c r="AB92" s="1146">
        <f t="shared" si="35"/>
        <v>2.94</v>
      </c>
      <c r="AC92" s="1162"/>
      <c r="AD92" s="221"/>
      <c r="AE92" s="221"/>
    </row>
    <row r="93" spans="1:31" s="222" customFormat="1" ht="15" customHeight="1" x14ac:dyDescent="0.2">
      <c r="A93" s="567">
        <v>2010</v>
      </c>
      <c r="B93" s="569">
        <v>132.4</v>
      </c>
      <c r="C93" s="568"/>
      <c r="D93" s="568">
        <v>3.44</v>
      </c>
      <c r="E93" s="568"/>
      <c r="F93" s="569">
        <v>29.18</v>
      </c>
      <c r="G93" s="1146">
        <f t="shared" si="29"/>
        <v>165.02</v>
      </c>
      <c r="H93" s="1162"/>
      <c r="I93" s="569">
        <v>107.36</v>
      </c>
      <c r="J93" s="568"/>
      <c r="K93" s="568">
        <v>28.48</v>
      </c>
      <c r="L93" s="568"/>
      <c r="M93" s="569">
        <v>29.18</v>
      </c>
      <c r="N93" s="1146">
        <f t="shared" si="31"/>
        <v>165.01999999999998</v>
      </c>
      <c r="O93" s="1162"/>
      <c r="P93" s="569">
        <v>108.9</v>
      </c>
      <c r="Q93" s="568"/>
      <c r="R93" s="568">
        <v>26.94</v>
      </c>
      <c r="S93" s="568"/>
      <c r="T93" s="569">
        <v>29.18</v>
      </c>
      <c r="U93" s="1146">
        <f t="shared" si="33"/>
        <v>165.02</v>
      </c>
      <c r="V93" s="1162"/>
      <c r="W93" s="1194">
        <v>1.87</v>
      </c>
      <c r="X93" s="1178"/>
      <c r="Y93" s="1208"/>
      <c r="Z93" s="1178"/>
      <c r="AA93" s="569">
        <v>2.94</v>
      </c>
      <c r="AB93" s="1146">
        <f t="shared" si="35"/>
        <v>4.8100000000000005</v>
      </c>
      <c r="AC93" s="1162"/>
      <c r="AD93" s="221"/>
      <c r="AE93" s="221"/>
    </row>
    <row r="94" spans="1:31" s="222" customFormat="1" ht="15" customHeight="1" x14ac:dyDescent="0.2">
      <c r="A94" s="567">
        <v>2011</v>
      </c>
      <c r="B94" s="569">
        <v>74.569999999999993</v>
      </c>
      <c r="C94" s="568"/>
      <c r="D94" s="568">
        <v>8.11</v>
      </c>
      <c r="E94" s="568"/>
      <c r="F94" s="569">
        <v>14.96</v>
      </c>
      <c r="G94" s="1146">
        <f t="shared" si="29"/>
        <v>97.639999999999986</v>
      </c>
      <c r="H94" s="1162"/>
      <c r="I94" s="569">
        <v>63.35</v>
      </c>
      <c r="J94" s="568"/>
      <c r="K94" s="568">
        <v>19.329999999999998</v>
      </c>
      <c r="L94" s="568"/>
      <c r="M94" s="569">
        <v>14.96</v>
      </c>
      <c r="N94" s="1146">
        <f t="shared" si="31"/>
        <v>97.64</v>
      </c>
      <c r="O94" s="1162"/>
      <c r="P94" s="569">
        <v>54.99</v>
      </c>
      <c r="Q94" s="568"/>
      <c r="R94" s="568">
        <v>27.69</v>
      </c>
      <c r="S94" s="568"/>
      <c r="T94" s="569">
        <v>14.96</v>
      </c>
      <c r="U94" s="1146">
        <f t="shared" si="33"/>
        <v>97.640000000000015</v>
      </c>
      <c r="V94" s="1162"/>
      <c r="W94" s="1194"/>
      <c r="X94" s="1178"/>
      <c r="Y94" s="1208"/>
      <c r="Z94" s="1178"/>
      <c r="AA94" s="569">
        <v>2.94</v>
      </c>
      <c r="AB94" s="1146">
        <f t="shared" si="35"/>
        <v>2.94</v>
      </c>
      <c r="AC94" s="1162"/>
      <c r="AD94" s="221"/>
      <c r="AE94" s="221"/>
    </row>
    <row r="95" spans="1:31" s="222" customFormat="1" ht="15" customHeight="1" x14ac:dyDescent="0.2">
      <c r="A95" s="567">
        <v>2012</v>
      </c>
      <c r="B95" s="569"/>
      <c r="C95" s="568"/>
      <c r="D95" s="568"/>
      <c r="E95" s="568"/>
      <c r="F95" s="569"/>
      <c r="G95" s="1146"/>
      <c r="H95" s="1162"/>
      <c r="I95" s="569"/>
      <c r="J95" s="568"/>
      <c r="K95" s="568"/>
      <c r="L95" s="568"/>
      <c r="M95" s="569"/>
      <c r="N95" s="1146"/>
      <c r="O95" s="1162"/>
      <c r="P95" s="569"/>
      <c r="Q95" s="568"/>
      <c r="R95" s="568"/>
      <c r="S95" s="568"/>
      <c r="T95" s="569"/>
      <c r="U95" s="1146"/>
      <c r="V95" s="1162"/>
      <c r="W95" s="1194"/>
      <c r="X95" s="1178"/>
      <c r="Y95" s="1208"/>
      <c r="Z95" s="1178"/>
      <c r="AA95" s="569"/>
      <c r="AB95" s="1146"/>
      <c r="AC95" s="1162"/>
      <c r="AD95" s="221"/>
      <c r="AE95" s="221"/>
    </row>
    <row r="96" spans="1:31" s="222" customFormat="1" ht="15" customHeight="1" x14ac:dyDescent="0.2">
      <c r="A96" s="567">
        <v>2013</v>
      </c>
      <c r="B96" s="569"/>
      <c r="C96" s="568"/>
      <c r="D96" s="568"/>
      <c r="E96" s="568"/>
      <c r="F96" s="569"/>
      <c r="G96" s="1146"/>
      <c r="H96" s="1162"/>
      <c r="I96" s="569"/>
      <c r="J96" s="568"/>
      <c r="K96" s="568"/>
      <c r="L96" s="568"/>
      <c r="M96" s="569"/>
      <c r="N96" s="1146"/>
      <c r="O96" s="1162"/>
      <c r="P96" s="569"/>
      <c r="Q96" s="568"/>
      <c r="R96" s="568"/>
      <c r="S96" s="568"/>
      <c r="T96" s="569"/>
      <c r="U96" s="1146"/>
      <c r="V96" s="1162"/>
      <c r="W96" s="1194"/>
      <c r="X96" s="1178"/>
      <c r="Y96" s="1208"/>
      <c r="Z96" s="1178"/>
      <c r="AA96" s="569"/>
      <c r="AB96" s="1146"/>
      <c r="AC96" s="1162"/>
      <c r="AD96" s="221"/>
      <c r="AE96" s="221"/>
    </row>
    <row r="97" spans="1:31" s="222" customFormat="1" ht="15" customHeight="1" x14ac:dyDescent="0.2">
      <c r="A97" s="583" t="s">
        <v>307</v>
      </c>
      <c r="B97" s="569"/>
      <c r="C97" s="572"/>
      <c r="D97" s="572"/>
      <c r="E97" s="572"/>
      <c r="F97" s="573"/>
      <c r="G97" s="1147"/>
      <c r="H97" s="1163"/>
      <c r="I97" s="573"/>
      <c r="J97" s="572"/>
      <c r="K97" s="572"/>
      <c r="L97" s="572"/>
      <c r="M97" s="573"/>
      <c r="N97" s="1147"/>
      <c r="O97" s="1163"/>
      <c r="P97" s="573"/>
      <c r="Q97" s="572"/>
      <c r="R97" s="572"/>
      <c r="S97" s="572"/>
      <c r="T97" s="573"/>
      <c r="U97" s="1147"/>
      <c r="V97" s="1163"/>
      <c r="W97" s="571"/>
      <c r="X97" s="1179"/>
      <c r="Y97" s="1209"/>
      <c r="Z97" s="1179"/>
      <c r="AA97" s="573"/>
      <c r="AB97" s="1147"/>
      <c r="AC97" s="1163"/>
      <c r="AD97" s="221"/>
      <c r="AE97" s="78"/>
    </row>
    <row r="98" spans="1:31" s="222" customFormat="1" ht="31.5" customHeight="1" x14ac:dyDescent="0.2">
      <c r="A98" s="620" t="s">
        <v>747</v>
      </c>
      <c r="B98" s="593"/>
      <c r="C98" s="594"/>
      <c r="D98" s="594"/>
      <c r="E98" s="594"/>
      <c r="F98" s="593"/>
      <c r="G98" s="1150"/>
      <c r="H98" s="1166"/>
      <c r="I98" s="593"/>
      <c r="J98" s="594"/>
      <c r="K98" s="594"/>
      <c r="L98" s="594"/>
      <c r="M98" s="593"/>
      <c r="N98" s="1150"/>
      <c r="O98" s="1166"/>
      <c r="P98" s="593"/>
      <c r="Q98" s="594"/>
      <c r="R98" s="594"/>
      <c r="S98" s="594"/>
      <c r="T98" s="593"/>
      <c r="U98" s="1150"/>
      <c r="V98" s="1166"/>
      <c r="W98" s="1197"/>
      <c r="X98" s="1182"/>
      <c r="Y98" s="1212"/>
      <c r="Z98" s="1182"/>
      <c r="AA98" s="593"/>
      <c r="AB98" s="1150"/>
      <c r="AC98" s="1166"/>
      <c r="AD98" s="221"/>
      <c r="AE98" s="221"/>
    </row>
    <row r="99" spans="1:31" s="222" customFormat="1" ht="15" customHeight="1" x14ac:dyDescent="0.2">
      <c r="A99" s="985" t="s">
        <v>771</v>
      </c>
      <c r="B99" s="689"/>
      <c r="C99" s="690"/>
      <c r="D99" s="690"/>
      <c r="E99" s="690"/>
      <c r="F99" s="983"/>
      <c r="G99" s="1142"/>
      <c r="H99" s="1158"/>
      <c r="I99" s="1138"/>
      <c r="J99" s="690"/>
      <c r="K99" s="690"/>
      <c r="L99" s="690"/>
      <c r="M99" s="983"/>
      <c r="N99" s="1142"/>
      <c r="O99" s="1158"/>
      <c r="P99" s="690"/>
      <c r="Q99" s="690"/>
      <c r="R99" s="690"/>
      <c r="S99" s="690"/>
      <c r="T99" s="983"/>
      <c r="U99" s="1142"/>
      <c r="V99" s="1173"/>
      <c r="W99" s="689"/>
      <c r="X99" s="1139"/>
      <c r="Y99" s="1204"/>
      <c r="Z99" s="1139"/>
      <c r="AA99" s="984"/>
      <c r="AB99" s="1142"/>
      <c r="AC99" s="1158"/>
      <c r="AD99" s="221"/>
      <c r="AE99" s="221"/>
    </row>
    <row r="100" spans="1:31" s="587" customFormat="1" ht="15" customHeight="1" x14ac:dyDescent="0.2">
      <c r="A100" s="615" t="s">
        <v>659</v>
      </c>
      <c r="B100" s="588"/>
      <c r="C100" s="589"/>
      <c r="D100" s="589"/>
      <c r="E100" s="589"/>
      <c r="F100" s="588"/>
      <c r="G100" s="1151"/>
      <c r="H100" s="1167"/>
      <c r="I100" s="588"/>
      <c r="J100" s="589"/>
      <c r="K100" s="589"/>
      <c r="L100" s="589"/>
      <c r="M100" s="588"/>
      <c r="N100" s="1151"/>
      <c r="O100" s="1167"/>
      <c r="P100" s="588"/>
      <c r="Q100" s="589"/>
      <c r="R100" s="589"/>
      <c r="S100" s="589"/>
      <c r="T100" s="588"/>
      <c r="U100" s="1151"/>
      <c r="V100" s="1167"/>
      <c r="W100" s="1198"/>
      <c r="X100" s="1183"/>
      <c r="Y100" s="1213"/>
      <c r="Z100" s="1183"/>
      <c r="AA100" s="588"/>
      <c r="AB100" s="1151"/>
      <c r="AC100" s="1167"/>
      <c r="AD100" s="590"/>
      <c r="AE100" s="590"/>
    </row>
    <row r="101" spans="1:31" s="222" customFormat="1" ht="15" customHeight="1" x14ac:dyDescent="0.2">
      <c r="A101" s="618">
        <v>1990</v>
      </c>
      <c r="B101" s="574"/>
      <c r="C101" s="575"/>
      <c r="D101" s="575"/>
      <c r="E101" s="575"/>
      <c r="F101" s="574"/>
      <c r="G101" s="1152"/>
      <c r="H101" s="1168"/>
      <c r="I101" s="574"/>
      <c r="J101" s="575"/>
      <c r="K101" s="575"/>
      <c r="L101" s="575"/>
      <c r="M101" s="574"/>
      <c r="N101" s="1152"/>
      <c r="O101" s="1168"/>
      <c r="P101" s="574"/>
      <c r="Q101" s="575"/>
      <c r="R101" s="575"/>
      <c r="S101" s="575"/>
      <c r="T101" s="574"/>
      <c r="U101" s="1152"/>
      <c r="V101" s="1168"/>
      <c r="W101" s="1199"/>
      <c r="X101" s="1184"/>
      <c r="Y101" s="1214"/>
      <c r="Z101" s="1184"/>
      <c r="AA101" s="574"/>
      <c r="AB101" s="1152"/>
      <c r="AC101" s="1168"/>
      <c r="AD101" s="221"/>
      <c r="AE101" s="221"/>
    </row>
    <row r="102" spans="1:31" s="222" customFormat="1" ht="15" customHeight="1" x14ac:dyDescent="0.2">
      <c r="A102" s="618">
        <v>1991</v>
      </c>
      <c r="B102" s="574"/>
      <c r="C102" s="575"/>
      <c r="D102" s="575"/>
      <c r="E102" s="575"/>
      <c r="F102" s="574"/>
      <c r="G102" s="1152"/>
      <c r="H102" s="1168"/>
      <c r="I102" s="574"/>
      <c r="J102" s="575"/>
      <c r="K102" s="575"/>
      <c r="L102" s="575"/>
      <c r="M102" s="574"/>
      <c r="N102" s="1152"/>
      <c r="O102" s="1168"/>
      <c r="P102" s="574"/>
      <c r="Q102" s="575"/>
      <c r="R102" s="575"/>
      <c r="S102" s="575"/>
      <c r="T102" s="574"/>
      <c r="U102" s="1152"/>
      <c r="V102" s="1168"/>
      <c r="W102" s="1199"/>
      <c r="X102" s="1184"/>
      <c r="Y102" s="1214"/>
      <c r="Z102" s="1184"/>
      <c r="AA102" s="574"/>
      <c r="AB102" s="1152"/>
      <c r="AC102" s="1168"/>
      <c r="AD102" s="221"/>
      <c r="AE102" s="221"/>
    </row>
    <row r="103" spans="1:31" s="222" customFormat="1" ht="15" customHeight="1" x14ac:dyDescent="0.2">
      <c r="A103" s="618">
        <v>1992</v>
      </c>
      <c r="B103" s="574"/>
      <c r="C103" s="575"/>
      <c r="D103" s="575"/>
      <c r="E103" s="575"/>
      <c r="F103" s="574"/>
      <c r="G103" s="1152"/>
      <c r="H103" s="1168"/>
      <c r="I103" s="574"/>
      <c r="J103" s="575"/>
      <c r="K103" s="575"/>
      <c r="L103" s="575"/>
      <c r="M103" s="574"/>
      <c r="N103" s="1152"/>
      <c r="O103" s="1168"/>
      <c r="P103" s="574"/>
      <c r="Q103" s="575"/>
      <c r="R103" s="575"/>
      <c r="S103" s="575"/>
      <c r="T103" s="574"/>
      <c r="U103" s="1152"/>
      <c r="V103" s="1168"/>
      <c r="W103" s="1199"/>
      <c r="X103" s="1184"/>
      <c r="Y103" s="1214"/>
      <c r="Z103" s="1184"/>
      <c r="AA103" s="574"/>
      <c r="AB103" s="1152"/>
      <c r="AC103" s="1168"/>
      <c r="AD103" s="221"/>
      <c r="AE103" s="221"/>
    </row>
    <row r="104" spans="1:31" s="222" customFormat="1" ht="15" customHeight="1" x14ac:dyDescent="0.2">
      <c r="A104" s="618">
        <v>1993</v>
      </c>
      <c r="B104" s="574"/>
      <c r="C104" s="575"/>
      <c r="D104" s="575"/>
      <c r="E104" s="575"/>
      <c r="F104" s="574"/>
      <c r="G104" s="1152"/>
      <c r="H104" s="1168"/>
      <c r="I104" s="574"/>
      <c r="J104" s="575"/>
      <c r="K104" s="575"/>
      <c r="L104" s="575"/>
      <c r="M104" s="574"/>
      <c r="N104" s="1152"/>
      <c r="O104" s="1168"/>
      <c r="P104" s="574"/>
      <c r="Q104" s="575"/>
      <c r="R104" s="575"/>
      <c r="S104" s="575"/>
      <c r="T104" s="574"/>
      <c r="U104" s="1152"/>
      <c r="V104" s="1168"/>
      <c r="W104" s="1199"/>
      <c r="X104" s="1184"/>
      <c r="Y104" s="1214"/>
      <c r="Z104" s="1184"/>
      <c r="AA104" s="574"/>
      <c r="AB104" s="1152"/>
      <c r="AC104" s="1168"/>
      <c r="AD104" s="246"/>
      <c r="AE104" s="246"/>
    </row>
    <row r="105" spans="1:31" s="222" customFormat="1" ht="15" customHeight="1" x14ac:dyDescent="0.2">
      <c r="A105" s="618">
        <v>1994</v>
      </c>
      <c r="B105" s="574"/>
      <c r="C105" s="575"/>
      <c r="D105" s="575"/>
      <c r="E105" s="575"/>
      <c r="F105" s="574"/>
      <c r="G105" s="1152"/>
      <c r="H105" s="1168"/>
      <c r="I105" s="574"/>
      <c r="J105" s="575"/>
      <c r="K105" s="575"/>
      <c r="L105" s="575"/>
      <c r="M105" s="574"/>
      <c r="N105" s="1152"/>
      <c r="O105" s="1168"/>
      <c r="P105" s="574"/>
      <c r="Q105" s="575"/>
      <c r="R105" s="575"/>
      <c r="S105" s="575"/>
      <c r="T105" s="574"/>
      <c r="U105" s="1152"/>
      <c r="V105" s="1168"/>
      <c r="W105" s="1199"/>
      <c r="X105" s="1184"/>
      <c r="Y105" s="1214"/>
      <c r="Z105" s="1184"/>
      <c r="AA105" s="574"/>
      <c r="AB105" s="1152"/>
      <c r="AC105" s="1168"/>
      <c r="AD105" s="221"/>
      <c r="AE105" s="221"/>
    </row>
    <row r="106" spans="1:31" s="222" customFormat="1" ht="15" customHeight="1" x14ac:dyDescent="0.2">
      <c r="A106" s="618">
        <v>1995</v>
      </c>
      <c r="B106" s="574"/>
      <c r="C106" s="575"/>
      <c r="D106" s="575"/>
      <c r="E106" s="575"/>
      <c r="F106" s="574"/>
      <c r="G106" s="1152"/>
      <c r="H106" s="1168"/>
      <c r="I106" s="574"/>
      <c r="J106" s="575"/>
      <c r="K106" s="575"/>
      <c r="L106" s="575"/>
      <c r="M106" s="574"/>
      <c r="N106" s="1152"/>
      <c r="O106" s="1168"/>
      <c r="P106" s="574"/>
      <c r="Q106" s="575"/>
      <c r="R106" s="575"/>
      <c r="S106" s="575"/>
      <c r="T106" s="574"/>
      <c r="U106" s="1152"/>
      <c r="V106" s="1168"/>
      <c r="W106" s="1199"/>
      <c r="X106" s="1184"/>
      <c r="Y106" s="1214"/>
      <c r="Z106" s="1184"/>
      <c r="AA106" s="574"/>
      <c r="AB106" s="1152"/>
      <c r="AC106" s="1168"/>
      <c r="AD106" s="221"/>
      <c r="AE106" s="221"/>
    </row>
    <row r="107" spans="1:31" s="222" customFormat="1" ht="15" customHeight="1" x14ac:dyDescent="0.2">
      <c r="A107" s="618">
        <v>1996</v>
      </c>
      <c r="B107" s="574"/>
      <c r="C107" s="575"/>
      <c r="D107" s="575"/>
      <c r="E107" s="575"/>
      <c r="F107" s="574"/>
      <c r="G107" s="1152"/>
      <c r="H107" s="1168"/>
      <c r="I107" s="574"/>
      <c r="J107" s="575"/>
      <c r="K107" s="575"/>
      <c r="L107" s="575"/>
      <c r="M107" s="574"/>
      <c r="N107" s="1152"/>
      <c r="O107" s="1168"/>
      <c r="P107" s="574"/>
      <c r="Q107" s="575"/>
      <c r="R107" s="575"/>
      <c r="S107" s="575"/>
      <c r="T107" s="574"/>
      <c r="U107" s="1152"/>
      <c r="V107" s="1168"/>
      <c r="W107" s="1199"/>
      <c r="X107" s="1184"/>
      <c r="Y107" s="1214"/>
      <c r="Z107" s="1184"/>
      <c r="AA107" s="574"/>
      <c r="AB107" s="1152"/>
      <c r="AC107" s="1168"/>
      <c r="AD107" s="221"/>
      <c r="AE107" s="221"/>
    </row>
    <row r="108" spans="1:31" s="222" customFormat="1" ht="15" customHeight="1" x14ac:dyDescent="0.2">
      <c r="A108" s="618">
        <v>1997</v>
      </c>
      <c r="B108" s="574"/>
      <c r="C108" s="575"/>
      <c r="D108" s="575"/>
      <c r="E108" s="575"/>
      <c r="F108" s="574"/>
      <c r="G108" s="1152"/>
      <c r="H108" s="1168"/>
      <c r="I108" s="574"/>
      <c r="J108" s="575"/>
      <c r="K108" s="575"/>
      <c r="L108" s="575"/>
      <c r="M108" s="574"/>
      <c r="N108" s="1152"/>
      <c r="O108" s="1168"/>
      <c r="P108" s="574"/>
      <c r="Q108" s="575"/>
      <c r="R108" s="575"/>
      <c r="S108" s="575"/>
      <c r="T108" s="574"/>
      <c r="U108" s="1152"/>
      <c r="V108" s="1168"/>
      <c r="W108" s="1199"/>
      <c r="X108" s="1184"/>
      <c r="Y108" s="1214"/>
      <c r="Z108" s="1184"/>
      <c r="AA108" s="574"/>
      <c r="AB108" s="1152"/>
      <c r="AC108" s="1168"/>
      <c r="AD108" s="221"/>
      <c r="AE108" s="221"/>
    </row>
    <row r="109" spans="1:31" s="222" customFormat="1" ht="15" customHeight="1" x14ac:dyDescent="0.2">
      <c r="A109" s="618">
        <v>1998</v>
      </c>
      <c r="B109" s="574"/>
      <c r="C109" s="575"/>
      <c r="D109" s="575"/>
      <c r="E109" s="575"/>
      <c r="F109" s="574"/>
      <c r="G109" s="1152"/>
      <c r="H109" s="1168"/>
      <c r="I109" s="574"/>
      <c r="J109" s="575"/>
      <c r="K109" s="575"/>
      <c r="L109" s="575"/>
      <c r="M109" s="574"/>
      <c r="N109" s="1152"/>
      <c r="O109" s="1168"/>
      <c r="P109" s="574"/>
      <c r="Q109" s="575"/>
      <c r="R109" s="575"/>
      <c r="S109" s="575"/>
      <c r="T109" s="574"/>
      <c r="U109" s="1152"/>
      <c r="V109" s="1168"/>
      <c r="W109" s="1199"/>
      <c r="X109" s="1184"/>
      <c r="Y109" s="1214"/>
      <c r="Z109" s="1184"/>
      <c r="AA109" s="574"/>
      <c r="AB109" s="1152"/>
      <c r="AC109" s="1168"/>
      <c r="AD109" s="221"/>
      <c r="AE109" s="221"/>
    </row>
    <row r="110" spans="1:31" s="222" customFormat="1" ht="15" customHeight="1" x14ac:dyDescent="0.2">
      <c r="A110" s="618">
        <v>1999</v>
      </c>
      <c r="B110" s="574"/>
      <c r="C110" s="575"/>
      <c r="D110" s="575"/>
      <c r="E110" s="575"/>
      <c r="F110" s="574"/>
      <c r="G110" s="1152"/>
      <c r="H110" s="1168"/>
      <c r="I110" s="574"/>
      <c r="J110" s="575"/>
      <c r="K110" s="575"/>
      <c r="L110" s="575"/>
      <c r="M110" s="574"/>
      <c r="N110" s="1152"/>
      <c r="O110" s="1168"/>
      <c r="P110" s="574"/>
      <c r="Q110" s="575"/>
      <c r="R110" s="575"/>
      <c r="S110" s="575"/>
      <c r="T110" s="574"/>
      <c r="U110" s="1152"/>
      <c r="V110" s="1168"/>
      <c r="W110" s="1199"/>
      <c r="X110" s="1184"/>
      <c r="Y110" s="1214"/>
      <c r="Z110" s="1184"/>
      <c r="AA110" s="574"/>
      <c r="AB110" s="1152"/>
      <c r="AC110" s="1168"/>
      <c r="AD110" s="221"/>
      <c r="AE110" s="221"/>
    </row>
    <row r="111" spans="1:31" s="222" customFormat="1" ht="15" customHeight="1" x14ac:dyDescent="0.2">
      <c r="A111" s="618">
        <v>2000</v>
      </c>
      <c r="B111" s="455"/>
      <c r="C111" s="576"/>
      <c r="D111" s="576"/>
      <c r="E111" s="576"/>
      <c r="F111" s="455"/>
      <c r="G111" s="1153"/>
      <c r="H111" s="1169"/>
      <c r="I111" s="455"/>
      <c r="J111" s="576"/>
      <c r="K111" s="576"/>
      <c r="L111" s="576"/>
      <c r="M111" s="455"/>
      <c r="N111" s="1153"/>
      <c r="O111" s="1169"/>
      <c r="P111" s="455"/>
      <c r="Q111" s="576"/>
      <c r="R111" s="576"/>
      <c r="S111" s="576"/>
      <c r="T111" s="455"/>
      <c r="U111" s="1153"/>
      <c r="V111" s="1169"/>
      <c r="W111" s="1200"/>
      <c r="X111" s="1185"/>
      <c r="Y111" s="1215"/>
      <c r="Z111" s="1185"/>
      <c r="AA111" s="455"/>
      <c r="AB111" s="1153"/>
      <c r="AC111" s="1169"/>
      <c r="AD111" s="221"/>
      <c r="AE111" s="221"/>
    </row>
    <row r="112" spans="1:31" s="222" customFormat="1" ht="15" customHeight="1" x14ac:dyDescent="0.2">
      <c r="A112" s="618">
        <v>2001</v>
      </c>
      <c r="B112" s="455"/>
      <c r="C112" s="577"/>
      <c r="D112" s="577"/>
      <c r="E112" s="577"/>
      <c r="F112" s="45"/>
      <c r="G112" s="1154"/>
      <c r="H112" s="1170"/>
      <c r="I112" s="45"/>
      <c r="J112" s="577"/>
      <c r="K112" s="577"/>
      <c r="L112" s="577"/>
      <c r="M112" s="45"/>
      <c r="N112" s="1154"/>
      <c r="O112" s="1170"/>
      <c r="P112" s="45"/>
      <c r="Q112" s="577"/>
      <c r="R112" s="577"/>
      <c r="S112" s="577"/>
      <c r="T112" s="45"/>
      <c r="U112" s="1154"/>
      <c r="V112" s="1170"/>
      <c r="W112" s="1201"/>
      <c r="X112" s="1186"/>
      <c r="Y112" s="1216"/>
      <c r="Z112" s="1186"/>
      <c r="AA112" s="45"/>
      <c r="AB112" s="1154"/>
      <c r="AC112" s="1170"/>
      <c r="AD112" s="221"/>
      <c r="AE112" s="221"/>
    </row>
    <row r="113" spans="1:31" s="222" customFormat="1" ht="15" customHeight="1" x14ac:dyDescent="0.2">
      <c r="A113" s="618">
        <v>2002</v>
      </c>
      <c r="B113" s="455"/>
      <c r="C113" s="579"/>
      <c r="D113" s="579"/>
      <c r="E113" s="579"/>
      <c r="F113" s="460"/>
      <c r="G113" s="1155"/>
      <c r="H113" s="1171"/>
      <c r="I113" s="460"/>
      <c r="J113" s="579"/>
      <c r="K113" s="579"/>
      <c r="L113" s="579"/>
      <c r="M113" s="460"/>
      <c r="N113" s="1155"/>
      <c r="O113" s="1171"/>
      <c r="P113" s="460"/>
      <c r="Q113" s="579"/>
      <c r="R113" s="579"/>
      <c r="S113" s="579"/>
      <c r="T113" s="460"/>
      <c r="U113" s="1155"/>
      <c r="V113" s="1171"/>
      <c r="W113" s="1202"/>
      <c r="X113" s="1187"/>
      <c r="Y113" s="1217"/>
      <c r="Z113" s="1187"/>
      <c r="AA113" s="460"/>
      <c r="AB113" s="1155"/>
      <c r="AC113" s="1171"/>
      <c r="AD113" s="221"/>
      <c r="AE113" s="221"/>
    </row>
    <row r="114" spans="1:31" s="222" customFormat="1" ht="15" customHeight="1" x14ac:dyDescent="0.2">
      <c r="A114" s="618">
        <v>2003</v>
      </c>
      <c r="B114" s="455"/>
      <c r="C114" s="579"/>
      <c r="D114" s="579"/>
      <c r="E114" s="579"/>
      <c r="F114" s="460"/>
      <c r="G114" s="1155"/>
      <c r="H114" s="1171"/>
      <c r="I114" s="460"/>
      <c r="J114" s="579"/>
      <c r="K114" s="579"/>
      <c r="L114" s="579"/>
      <c r="M114" s="460"/>
      <c r="N114" s="1155"/>
      <c r="O114" s="1171"/>
      <c r="P114" s="460"/>
      <c r="Q114" s="579"/>
      <c r="R114" s="579"/>
      <c r="S114" s="579"/>
      <c r="T114" s="460"/>
      <c r="U114" s="1155"/>
      <c r="V114" s="1171"/>
      <c r="W114" s="1202"/>
      <c r="X114" s="1187"/>
      <c r="Y114" s="1217"/>
      <c r="Z114" s="1187"/>
      <c r="AA114" s="460"/>
      <c r="AB114" s="1155"/>
      <c r="AC114" s="1171"/>
      <c r="AD114" s="221"/>
      <c r="AE114" s="221"/>
    </row>
    <row r="115" spans="1:31" s="222" customFormat="1" ht="15" customHeight="1" x14ac:dyDescent="0.2">
      <c r="A115" s="618">
        <v>2004</v>
      </c>
      <c r="B115" s="455"/>
      <c r="C115" s="579"/>
      <c r="D115" s="579"/>
      <c r="E115" s="579"/>
      <c r="F115" s="460"/>
      <c r="G115" s="1155"/>
      <c r="H115" s="1171"/>
      <c r="I115" s="460"/>
      <c r="J115" s="579"/>
      <c r="K115" s="579"/>
      <c r="L115" s="579"/>
      <c r="M115" s="460"/>
      <c r="N115" s="1155"/>
      <c r="O115" s="1171"/>
      <c r="P115" s="460"/>
      <c r="Q115" s="579"/>
      <c r="R115" s="579"/>
      <c r="S115" s="579"/>
      <c r="T115" s="460"/>
      <c r="U115" s="1155"/>
      <c r="V115" s="1171"/>
      <c r="W115" s="1202"/>
      <c r="X115" s="1187"/>
      <c r="Y115" s="1217"/>
      <c r="Z115" s="1187"/>
      <c r="AA115" s="460"/>
      <c r="AB115" s="1155"/>
      <c r="AC115" s="1171"/>
      <c r="AD115" s="221"/>
      <c r="AE115" s="221"/>
    </row>
    <row r="116" spans="1:31" s="222" customFormat="1" ht="15" customHeight="1" x14ac:dyDescent="0.2">
      <c r="A116" s="618">
        <v>2005</v>
      </c>
      <c r="B116" s="455"/>
      <c r="C116" s="579"/>
      <c r="D116" s="579"/>
      <c r="E116" s="579"/>
      <c r="F116" s="460"/>
      <c r="G116" s="1155"/>
      <c r="H116" s="1171"/>
      <c r="I116" s="460"/>
      <c r="J116" s="579"/>
      <c r="K116" s="579"/>
      <c r="L116" s="579"/>
      <c r="M116" s="460"/>
      <c r="N116" s="1155"/>
      <c r="O116" s="1171"/>
      <c r="P116" s="460"/>
      <c r="Q116" s="579"/>
      <c r="R116" s="579"/>
      <c r="S116" s="579"/>
      <c r="T116" s="460"/>
      <c r="U116" s="1155"/>
      <c r="V116" s="1171"/>
      <c r="W116" s="1202"/>
      <c r="X116" s="1187"/>
      <c r="Y116" s="1217"/>
      <c r="Z116" s="1187"/>
      <c r="AA116" s="460"/>
      <c r="AB116" s="1155"/>
      <c r="AC116" s="1171"/>
      <c r="AD116" s="221"/>
      <c r="AE116" s="221"/>
    </row>
    <row r="117" spans="1:31" s="222" customFormat="1" ht="15" customHeight="1" x14ac:dyDescent="0.2">
      <c r="A117" s="618">
        <v>2006</v>
      </c>
      <c r="B117" s="455"/>
      <c r="C117" s="579"/>
      <c r="D117" s="579"/>
      <c r="E117" s="579"/>
      <c r="F117" s="460"/>
      <c r="G117" s="1155"/>
      <c r="H117" s="1171"/>
      <c r="I117" s="460"/>
      <c r="J117" s="579"/>
      <c r="K117" s="579"/>
      <c r="L117" s="579"/>
      <c r="M117" s="460"/>
      <c r="N117" s="1155"/>
      <c r="O117" s="1171"/>
      <c r="P117" s="460"/>
      <c r="Q117" s="579"/>
      <c r="R117" s="579"/>
      <c r="S117" s="579"/>
      <c r="T117" s="460"/>
      <c r="U117" s="1155"/>
      <c r="V117" s="1171"/>
      <c r="W117" s="1202"/>
      <c r="X117" s="1187"/>
      <c r="Y117" s="1217"/>
      <c r="Z117" s="1187"/>
      <c r="AA117" s="460"/>
      <c r="AB117" s="1155"/>
      <c r="AC117" s="1171"/>
      <c r="AD117" s="221"/>
      <c r="AE117" s="221"/>
    </row>
    <row r="118" spans="1:31" s="222" customFormat="1" ht="15" customHeight="1" x14ac:dyDescent="0.2">
      <c r="A118" s="618">
        <v>2007</v>
      </c>
      <c r="B118" s="455"/>
      <c r="C118" s="579"/>
      <c r="D118" s="579"/>
      <c r="E118" s="579"/>
      <c r="F118" s="460"/>
      <c r="G118" s="1155"/>
      <c r="H118" s="1171"/>
      <c r="I118" s="460"/>
      <c r="J118" s="579"/>
      <c r="K118" s="579"/>
      <c r="L118" s="579"/>
      <c r="M118" s="460"/>
      <c r="N118" s="1155"/>
      <c r="O118" s="1171"/>
      <c r="P118" s="460"/>
      <c r="Q118" s="579"/>
      <c r="R118" s="579"/>
      <c r="S118" s="579"/>
      <c r="T118" s="460"/>
      <c r="U118" s="1155"/>
      <c r="V118" s="1171"/>
      <c r="W118" s="1202"/>
      <c r="X118" s="1187"/>
      <c r="Y118" s="1217"/>
      <c r="Z118" s="1187"/>
      <c r="AA118" s="460"/>
      <c r="AB118" s="1155"/>
      <c r="AC118" s="1171"/>
      <c r="AD118" s="221"/>
      <c r="AE118" s="221"/>
    </row>
    <row r="119" spans="1:31" s="222" customFormat="1" ht="15" customHeight="1" x14ac:dyDescent="0.2">
      <c r="A119" s="618">
        <v>2008</v>
      </c>
      <c r="B119" s="578"/>
      <c r="C119" s="577"/>
      <c r="D119" s="577"/>
      <c r="E119" s="577"/>
      <c r="F119" s="45"/>
      <c r="G119" s="1154"/>
      <c r="H119" s="1170"/>
      <c r="I119" s="45"/>
      <c r="J119" s="577"/>
      <c r="K119" s="577"/>
      <c r="L119" s="577"/>
      <c r="M119" s="45"/>
      <c r="N119" s="1154"/>
      <c r="O119" s="1170"/>
      <c r="P119" s="45"/>
      <c r="Q119" s="577"/>
      <c r="R119" s="577"/>
      <c r="S119" s="577"/>
      <c r="T119" s="45"/>
      <c r="U119" s="1154"/>
      <c r="V119" s="1170"/>
      <c r="W119" s="1201"/>
      <c r="X119" s="1186"/>
      <c r="Y119" s="1216"/>
      <c r="Z119" s="1186"/>
      <c r="AA119" s="45"/>
      <c r="AB119" s="1154"/>
      <c r="AC119" s="1170"/>
      <c r="AD119" s="221"/>
      <c r="AE119" s="221"/>
    </row>
    <row r="120" spans="1:31" s="222" customFormat="1" ht="15" customHeight="1" x14ac:dyDescent="0.2">
      <c r="A120" s="618">
        <v>2009</v>
      </c>
      <c r="B120" s="653"/>
      <c r="C120" s="393"/>
      <c r="D120" s="393"/>
      <c r="E120" s="393"/>
      <c r="F120" s="49"/>
      <c r="G120" s="998"/>
      <c r="H120" s="1001"/>
      <c r="I120" s="49"/>
      <c r="J120" s="393"/>
      <c r="K120" s="393"/>
      <c r="L120" s="393"/>
      <c r="M120" s="49"/>
      <c r="N120" s="998"/>
      <c r="O120" s="1001"/>
      <c r="P120" s="49"/>
      <c r="Q120" s="393"/>
      <c r="R120" s="393"/>
      <c r="S120" s="393"/>
      <c r="T120" s="49"/>
      <c r="U120" s="998"/>
      <c r="V120" s="1001"/>
      <c r="W120" s="47"/>
      <c r="X120" s="1188"/>
      <c r="Y120" s="1218"/>
      <c r="Z120" s="1188"/>
      <c r="AA120" s="49"/>
      <c r="AB120" s="998"/>
      <c r="AC120" s="1001"/>
      <c r="AD120" s="221"/>
      <c r="AE120" s="221"/>
    </row>
    <row r="121" spans="1:31" s="222" customFormat="1" ht="15" customHeight="1" x14ac:dyDescent="0.2">
      <c r="A121" s="618">
        <v>2010</v>
      </c>
      <c r="B121" s="653"/>
      <c r="C121" s="393"/>
      <c r="D121" s="393"/>
      <c r="E121" s="393"/>
      <c r="F121" s="49"/>
      <c r="G121" s="998"/>
      <c r="H121" s="1001"/>
      <c r="I121" s="49"/>
      <c r="J121" s="393"/>
      <c r="K121" s="393"/>
      <c r="L121" s="393"/>
      <c r="M121" s="49"/>
      <c r="N121" s="998"/>
      <c r="O121" s="1001"/>
      <c r="P121" s="49"/>
      <c r="Q121" s="393"/>
      <c r="R121" s="393"/>
      <c r="S121" s="393"/>
      <c r="T121" s="49"/>
      <c r="U121" s="998"/>
      <c r="V121" s="1001"/>
      <c r="W121" s="47"/>
      <c r="X121" s="1188"/>
      <c r="Y121" s="1218"/>
      <c r="Z121" s="1188"/>
      <c r="AA121" s="49"/>
      <c r="AB121" s="998"/>
      <c r="AC121" s="1001"/>
      <c r="AD121" s="221"/>
      <c r="AE121" s="221"/>
    </row>
    <row r="122" spans="1:31" s="222" customFormat="1" ht="15" customHeight="1" x14ac:dyDescent="0.2">
      <c r="A122" s="618">
        <v>2011</v>
      </c>
      <c r="B122" s="653"/>
      <c r="C122" s="393"/>
      <c r="D122" s="393"/>
      <c r="E122" s="393"/>
      <c r="F122" s="49"/>
      <c r="G122" s="998"/>
      <c r="H122" s="1001"/>
      <c r="I122" s="49"/>
      <c r="J122" s="393"/>
      <c r="K122" s="393"/>
      <c r="L122" s="393"/>
      <c r="M122" s="49"/>
      <c r="N122" s="998"/>
      <c r="O122" s="1001"/>
      <c r="P122" s="49"/>
      <c r="Q122" s="393"/>
      <c r="R122" s="393"/>
      <c r="S122" s="393"/>
      <c r="T122" s="49"/>
      <c r="U122" s="998"/>
      <c r="V122" s="1001"/>
      <c r="W122" s="47"/>
      <c r="X122" s="1188"/>
      <c r="Y122" s="1218"/>
      <c r="Z122" s="1188"/>
      <c r="AA122" s="49"/>
      <c r="AB122" s="998"/>
      <c r="AC122" s="1001"/>
      <c r="AD122" s="221"/>
      <c r="AE122" s="221"/>
    </row>
    <row r="123" spans="1:31" s="222" customFormat="1" ht="15" customHeight="1" x14ac:dyDescent="0.2">
      <c r="A123" s="618">
        <v>2012</v>
      </c>
      <c r="B123" s="653"/>
      <c r="C123" s="393"/>
      <c r="D123" s="393"/>
      <c r="E123" s="393"/>
      <c r="F123" s="49"/>
      <c r="G123" s="998"/>
      <c r="H123" s="1001"/>
      <c r="I123" s="49"/>
      <c r="J123" s="393"/>
      <c r="K123" s="393"/>
      <c r="L123" s="393"/>
      <c r="M123" s="49"/>
      <c r="N123" s="998"/>
      <c r="O123" s="1001"/>
      <c r="P123" s="49"/>
      <c r="Q123" s="393"/>
      <c r="R123" s="393"/>
      <c r="S123" s="393"/>
      <c r="T123" s="49"/>
      <c r="U123" s="998"/>
      <c r="V123" s="1001"/>
      <c r="W123" s="47"/>
      <c r="X123" s="1188"/>
      <c r="Y123" s="1218"/>
      <c r="Z123" s="1188"/>
      <c r="AA123" s="49"/>
      <c r="AB123" s="998"/>
      <c r="AC123" s="1001"/>
      <c r="AD123" s="221"/>
      <c r="AE123" s="221"/>
    </row>
    <row r="124" spans="1:31" s="222" customFormat="1" ht="15" customHeight="1" x14ac:dyDescent="0.2">
      <c r="A124" s="618">
        <v>2013</v>
      </c>
      <c r="B124" s="653"/>
      <c r="C124" s="393"/>
      <c r="D124" s="393"/>
      <c r="E124" s="393"/>
      <c r="F124" s="49"/>
      <c r="G124" s="998"/>
      <c r="H124" s="1001"/>
      <c r="I124" s="49"/>
      <c r="J124" s="393"/>
      <c r="K124" s="393"/>
      <c r="L124" s="393"/>
      <c r="M124" s="49"/>
      <c r="N124" s="998"/>
      <c r="O124" s="1001"/>
      <c r="P124" s="49"/>
      <c r="Q124" s="393"/>
      <c r="R124" s="393"/>
      <c r="S124" s="393"/>
      <c r="T124" s="49"/>
      <c r="U124" s="998"/>
      <c r="V124" s="1001"/>
      <c r="W124" s="47"/>
      <c r="X124" s="1188"/>
      <c r="Y124" s="1218"/>
      <c r="Z124" s="1188"/>
      <c r="AA124" s="49"/>
      <c r="AB124" s="998"/>
      <c r="AC124" s="1001"/>
      <c r="AD124" s="221"/>
      <c r="AE124" s="221"/>
    </row>
    <row r="125" spans="1:31" s="222" customFormat="1" ht="15" customHeight="1" x14ac:dyDescent="0.2">
      <c r="A125" s="619" t="s">
        <v>307</v>
      </c>
      <c r="B125" s="580"/>
      <c r="C125" s="581"/>
      <c r="D125" s="581"/>
      <c r="E125" s="581"/>
      <c r="F125" s="582"/>
      <c r="G125" s="1156"/>
      <c r="H125" s="1172"/>
      <c r="I125" s="582"/>
      <c r="J125" s="581"/>
      <c r="K125" s="581"/>
      <c r="L125" s="581"/>
      <c r="M125" s="582"/>
      <c r="N125" s="1156"/>
      <c r="O125" s="1172"/>
      <c r="P125" s="582"/>
      <c r="Q125" s="581"/>
      <c r="R125" s="581"/>
      <c r="S125" s="581"/>
      <c r="T125" s="582"/>
      <c r="U125" s="1156"/>
      <c r="V125" s="1172"/>
      <c r="W125" s="580"/>
      <c r="X125" s="1189"/>
      <c r="Y125" s="1219"/>
      <c r="Z125" s="1189"/>
      <c r="AA125" s="582"/>
      <c r="AB125" s="1156"/>
      <c r="AC125" s="1172"/>
      <c r="AD125" s="221"/>
      <c r="AE125" s="78"/>
    </row>
    <row r="126" spans="1:31" ht="15" customHeight="1" x14ac:dyDescent="0.2">
      <c r="A126" s="247"/>
      <c r="B126" s="221"/>
      <c r="C126" s="221"/>
      <c r="D126" s="221"/>
      <c r="E126" s="221"/>
      <c r="F126" s="248"/>
      <c r="G126" s="221"/>
      <c r="H126" s="221"/>
      <c r="I126" s="221"/>
      <c r="J126" s="221"/>
      <c r="K126" s="221"/>
      <c r="L126" s="221"/>
      <c r="M126" s="248"/>
      <c r="N126" s="221"/>
      <c r="O126" s="221"/>
      <c r="P126" s="221"/>
      <c r="Q126" s="221"/>
      <c r="R126" s="221"/>
      <c r="S126" s="221"/>
      <c r="T126" s="248"/>
      <c r="U126" s="221"/>
      <c r="V126" s="221"/>
      <c r="W126" s="221"/>
      <c r="X126" s="221"/>
      <c r="Y126" s="221"/>
      <c r="Z126" s="221"/>
      <c r="AA126" s="221"/>
      <c r="AB126" s="221"/>
      <c r="AC126" s="221"/>
      <c r="AD126" s="75"/>
      <c r="AE126" s="75"/>
    </row>
    <row r="127" spans="1:31" ht="15" customHeight="1" x14ac:dyDescent="0.2">
      <c r="A127" s="75"/>
      <c r="B127" s="75"/>
      <c r="C127" s="75"/>
      <c r="D127" s="75"/>
      <c r="E127" s="75"/>
      <c r="F127" s="75"/>
      <c r="G127" s="75"/>
      <c r="H127" s="75"/>
      <c r="I127" s="75"/>
      <c r="J127" s="75"/>
      <c r="K127" s="75"/>
      <c r="L127" s="75"/>
      <c r="M127" s="75"/>
      <c r="N127" s="75"/>
      <c r="O127" s="75"/>
      <c r="P127" s="75"/>
      <c r="Q127" s="75"/>
      <c r="R127" s="75"/>
      <c r="S127" s="75"/>
      <c r="T127" s="75"/>
      <c r="U127" s="75"/>
      <c r="V127" s="75"/>
      <c r="W127" s="75"/>
      <c r="X127" s="75"/>
      <c r="Y127" s="75"/>
      <c r="Z127" s="75"/>
      <c r="AA127" s="75"/>
      <c r="AB127" s="75"/>
      <c r="AC127" s="75"/>
      <c r="AD127" s="75"/>
      <c r="AE127" s="75"/>
    </row>
    <row r="128" spans="1:31" ht="15" customHeight="1" x14ac:dyDescent="0.2">
      <c r="A128" s="79" t="s">
        <v>32</v>
      </c>
      <c r="B128" s="1584" t="s">
        <v>1050</v>
      </c>
      <c r="C128" s="56"/>
      <c r="D128" s="57"/>
      <c r="E128" s="57"/>
      <c r="F128" s="57"/>
      <c r="G128" s="57"/>
      <c r="H128" s="57"/>
      <c r="I128" s="57"/>
      <c r="J128" s="57"/>
      <c r="K128" s="57"/>
      <c r="L128" s="57"/>
      <c r="M128" s="57"/>
      <c r="N128" s="57"/>
      <c r="O128" s="57"/>
      <c r="P128" s="57"/>
      <c r="Q128" s="57"/>
      <c r="R128" s="57"/>
      <c r="S128" s="57"/>
      <c r="T128" s="57"/>
      <c r="U128" s="57"/>
      <c r="V128" s="57"/>
      <c r="W128" s="57"/>
      <c r="X128" s="57"/>
      <c r="Y128" s="57"/>
      <c r="Z128" s="57"/>
      <c r="AA128" s="57"/>
      <c r="AB128" s="57"/>
      <c r="AC128" s="57"/>
      <c r="AD128" s="75"/>
      <c r="AE128" s="75"/>
    </row>
    <row r="129" spans="1:31" ht="15" customHeight="1" x14ac:dyDescent="0.2">
      <c r="A129" s="75"/>
      <c r="B129" s="1585" t="s">
        <v>1052</v>
      </c>
      <c r="C129" s="58"/>
      <c r="D129" s="59"/>
      <c r="E129" s="59"/>
      <c r="F129" s="59"/>
      <c r="G129" s="59"/>
      <c r="H129" s="59"/>
      <c r="I129" s="59"/>
      <c r="J129" s="59"/>
      <c r="K129" s="59"/>
      <c r="L129" s="59"/>
      <c r="M129" s="59"/>
      <c r="N129" s="59"/>
      <c r="O129" s="59"/>
      <c r="P129" s="59"/>
      <c r="Q129" s="59"/>
      <c r="R129" s="59"/>
      <c r="S129" s="59"/>
      <c r="T129" s="59"/>
      <c r="U129" s="59"/>
      <c r="V129" s="59"/>
      <c r="W129" s="59"/>
      <c r="X129" s="59"/>
      <c r="Y129" s="59"/>
      <c r="Z129" s="59"/>
      <c r="AA129" s="59"/>
      <c r="AB129" s="59"/>
      <c r="AC129" s="59"/>
      <c r="AD129" s="75"/>
      <c r="AE129" s="75"/>
    </row>
    <row r="130" spans="1:31" ht="15" customHeight="1" x14ac:dyDescent="0.2">
      <c r="A130" s="75"/>
      <c r="B130" s="465"/>
      <c r="C130" s="58"/>
      <c r="D130" s="59"/>
      <c r="E130" s="59"/>
      <c r="F130" s="59"/>
      <c r="G130" s="59"/>
      <c r="H130" s="59"/>
      <c r="I130" s="59"/>
      <c r="J130" s="59"/>
      <c r="K130" s="59"/>
      <c r="L130" s="59"/>
      <c r="M130" s="59"/>
      <c r="N130" s="59"/>
      <c r="O130" s="59"/>
      <c r="P130" s="59"/>
      <c r="Q130" s="59"/>
      <c r="R130" s="59"/>
      <c r="S130" s="59"/>
      <c r="T130" s="59"/>
      <c r="U130" s="59"/>
      <c r="V130" s="59"/>
      <c r="W130" s="59"/>
      <c r="X130" s="59"/>
      <c r="Y130" s="59"/>
      <c r="Z130" s="59"/>
      <c r="AA130" s="59"/>
      <c r="AB130" s="59"/>
      <c r="AC130" s="59"/>
      <c r="AD130" s="75"/>
      <c r="AE130" s="75"/>
    </row>
    <row r="131" spans="1:31" ht="15" customHeight="1" x14ac:dyDescent="0.2">
      <c r="A131" s="75"/>
      <c r="B131" s="58"/>
      <c r="C131" s="58"/>
      <c r="D131" s="59"/>
      <c r="E131" s="59"/>
      <c r="F131" s="59"/>
      <c r="G131" s="59"/>
      <c r="H131" s="59"/>
      <c r="I131" s="59"/>
      <c r="J131" s="59"/>
      <c r="K131" s="59"/>
      <c r="L131" s="59"/>
      <c r="M131" s="59"/>
      <c r="N131" s="59"/>
      <c r="O131" s="59"/>
      <c r="P131" s="59"/>
      <c r="Q131" s="59"/>
      <c r="R131" s="59"/>
      <c r="S131" s="59"/>
      <c r="T131" s="59"/>
      <c r="U131" s="59"/>
      <c r="V131" s="59"/>
      <c r="W131" s="59"/>
      <c r="X131" s="59"/>
      <c r="Y131" s="59"/>
      <c r="Z131" s="59"/>
      <c r="AA131" s="59"/>
      <c r="AB131" s="59"/>
      <c r="AC131" s="59"/>
      <c r="AD131" s="75"/>
      <c r="AE131" s="75"/>
    </row>
    <row r="132" spans="1:31" ht="15" customHeight="1" x14ac:dyDescent="0.2">
      <c r="A132" s="75"/>
      <c r="B132" s="75"/>
      <c r="C132" s="75"/>
      <c r="D132" s="75"/>
      <c r="E132" s="75"/>
      <c r="F132" s="75"/>
      <c r="G132" s="75"/>
      <c r="H132" s="75"/>
      <c r="I132" s="75"/>
      <c r="J132" s="75"/>
      <c r="K132" s="75"/>
      <c r="L132" s="75"/>
      <c r="M132" s="75"/>
      <c r="N132" s="75"/>
      <c r="O132" s="75"/>
      <c r="P132" s="75"/>
      <c r="Q132" s="75"/>
      <c r="R132" s="75"/>
      <c r="S132" s="75"/>
      <c r="T132" s="75"/>
      <c r="U132" s="75"/>
      <c r="V132" s="75"/>
      <c r="W132" s="75"/>
      <c r="X132" s="75"/>
      <c r="Y132" s="75"/>
      <c r="Z132" s="75"/>
      <c r="AA132" s="75"/>
      <c r="AB132" s="75"/>
      <c r="AC132" s="75"/>
      <c r="AD132" s="75"/>
      <c r="AE132" s="75"/>
    </row>
    <row r="133" spans="1:31" ht="15" customHeight="1" x14ac:dyDescent="0.2">
      <c r="A133" s="79" t="s">
        <v>206</v>
      </c>
      <c r="B133" s="1584" t="s">
        <v>1059</v>
      </c>
      <c r="C133" s="56"/>
      <c r="D133" s="57"/>
      <c r="E133" s="57"/>
      <c r="F133" s="57"/>
      <c r="G133" s="57"/>
      <c r="H133" s="57"/>
      <c r="I133" s="57"/>
      <c r="J133" s="57"/>
      <c r="K133" s="57"/>
      <c r="L133" s="57"/>
      <c r="M133" s="57"/>
      <c r="N133" s="57"/>
      <c r="O133" s="57"/>
      <c r="P133" s="57"/>
      <c r="Q133" s="57"/>
      <c r="R133" s="57"/>
      <c r="S133" s="57"/>
      <c r="T133" s="57"/>
      <c r="U133" s="57"/>
      <c r="V133" s="57"/>
      <c r="W133" s="57"/>
      <c r="X133" s="57"/>
      <c r="Y133" s="57"/>
      <c r="Z133" s="57"/>
      <c r="AA133" s="57"/>
      <c r="AB133" s="57"/>
      <c r="AC133" s="57"/>
      <c r="AD133" s="75"/>
      <c r="AE133" s="75"/>
    </row>
    <row r="134" spans="1:31" ht="15" customHeight="1" x14ac:dyDescent="0.2">
      <c r="A134" s="79" t="s">
        <v>265</v>
      </c>
      <c r="B134" s="58"/>
      <c r="C134" s="58"/>
      <c r="D134" s="59"/>
      <c r="E134" s="59"/>
      <c r="F134" s="59"/>
      <c r="G134" s="59"/>
      <c r="H134" s="59"/>
      <c r="I134" s="59"/>
      <c r="J134" s="59"/>
      <c r="K134" s="59"/>
      <c r="L134" s="59"/>
      <c r="M134" s="59"/>
      <c r="N134" s="59"/>
      <c r="O134" s="59"/>
      <c r="P134" s="59"/>
      <c r="Q134" s="59"/>
      <c r="R134" s="59"/>
      <c r="S134" s="59"/>
      <c r="T134" s="59"/>
      <c r="U134" s="59"/>
      <c r="V134" s="59"/>
      <c r="W134" s="59"/>
      <c r="X134" s="59"/>
      <c r="Y134" s="59"/>
      <c r="Z134" s="59"/>
      <c r="AA134" s="59"/>
      <c r="AB134" s="59"/>
      <c r="AC134" s="59"/>
      <c r="AD134" s="75"/>
      <c r="AE134" s="75"/>
    </row>
    <row r="135" spans="1:31" ht="15" customHeight="1" x14ac:dyDescent="0.2">
      <c r="A135" s="75"/>
      <c r="B135" s="58"/>
      <c r="C135" s="58"/>
      <c r="D135" s="59"/>
      <c r="E135" s="59"/>
      <c r="F135" s="59"/>
      <c r="G135" s="59"/>
      <c r="H135" s="59"/>
      <c r="I135" s="59"/>
      <c r="J135" s="59"/>
      <c r="K135" s="59"/>
      <c r="L135" s="59"/>
      <c r="M135" s="59"/>
      <c r="N135" s="59"/>
      <c r="O135" s="59"/>
      <c r="P135" s="59"/>
      <c r="Q135" s="59"/>
      <c r="R135" s="59"/>
      <c r="S135" s="59"/>
      <c r="T135" s="59"/>
      <c r="U135" s="59"/>
      <c r="V135" s="59"/>
      <c r="W135" s="59"/>
      <c r="X135" s="59"/>
      <c r="Y135" s="59"/>
      <c r="Z135" s="59"/>
      <c r="AA135" s="59"/>
      <c r="AB135" s="59"/>
      <c r="AC135" s="59"/>
      <c r="AD135" s="75"/>
      <c r="AE135" s="75"/>
    </row>
    <row r="136" spans="1:31" ht="15" customHeight="1" x14ac:dyDescent="0.2">
      <c r="A136" s="75"/>
      <c r="B136" s="58"/>
      <c r="C136" s="58"/>
      <c r="D136" s="59"/>
      <c r="E136" s="59"/>
      <c r="F136" s="59"/>
      <c r="G136" s="59"/>
      <c r="H136" s="59"/>
      <c r="I136" s="59"/>
      <c r="J136" s="59"/>
      <c r="K136" s="59"/>
      <c r="L136" s="59"/>
      <c r="M136" s="59"/>
      <c r="N136" s="59"/>
      <c r="O136" s="59"/>
      <c r="P136" s="59"/>
      <c r="Q136" s="59"/>
      <c r="R136" s="59"/>
      <c r="S136" s="59"/>
      <c r="T136" s="59"/>
      <c r="U136" s="59"/>
      <c r="V136" s="59"/>
      <c r="W136" s="59"/>
      <c r="X136" s="59"/>
      <c r="Y136" s="59"/>
      <c r="Z136" s="59"/>
      <c r="AA136" s="59"/>
      <c r="AB136" s="59"/>
      <c r="AC136" s="59"/>
      <c r="AD136" s="75"/>
      <c r="AE136" s="75"/>
    </row>
    <row r="137" spans="1:31" ht="15" customHeight="1" x14ac:dyDescent="0.2">
      <c r="A137" s="75"/>
      <c r="B137" s="75"/>
      <c r="C137" s="75"/>
      <c r="D137" s="75"/>
      <c r="E137" s="75"/>
      <c r="F137" s="75"/>
      <c r="G137" s="75"/>
      <c r="H137" s="75"/>
      <c r="I137" s="75"/>
      <c r="J137" s="75"/>
      <c r="K137" s="75"/>
      <c r="L137" s="75"/>
      <c r="M137" s="75"/>
      <c r="N137" s="75"/>
      <c r="O137" s="75"/>
      <c r="P137" s="75"/>
      <c r="Q137" s="75"/>
      <c r="R137" s="75"/>
      <c r="S137" s="75"/>
      <c r="T137" s="75"/>
      <c r="U137" s="75"/>
      <c r="V137" s="75"/>
      <c r="W137" s="75"/>
      <c r="X137" s="75"/>
      <c r="Y137" s="75"/>
      <c r="Z137" s="75"/>
      <c r="AA137" s="75"/>
      <c r="AB137" s="75"/>
      <c r="AC137" s="75"/>
      <c r="AD137" s="75"/>
      <c r="AE137" s="75"/>
    </row>
    <row r="138" spans="1:31" ht="12.75" x14ac:dyDescent="0.2">
      <c r="A138" s="79" t="s">
        <v>651</v>
      </c>
      <c r="B138" s="75"/>
      <c r="C138" s="75"/>
      <c r="D138" s="75"/>
      <c r="E138" s="75"/>
      <c r="F138" s="75"/>
      <c r="G138" s="75"/>
      <c r="H138" s="75"/>
      <c r="I138" s="75"/>
      <c r="J138" s="75"/>
      <c r="K138" s="75"/>
      <c r="L138" s="75"/>
      <c r="M138" s="75"/>
      <c r="N138" s="75"/>
      <c r="O138" s="75"/>
      <c r="P138" s="75"/>
      <c r="Q138" s="75"/>
      <c r="R138" s="75"/>
      <c r="S138" s="75"/>
      <c r="T138" s="75"/>
      <c r="U138" s="75"/>
      <c r="V138" s="75"/>
      <c r="W138" s="75"/>
      <c r="X138" s="75"/>
      <c r="Y138" s="75"/>
      <c r="Z138" s="75"/>
      <c r="AA138" s="75"/>
      <c r="AB138" s="75"/>
      <c r="AC138" s="75"/>
      <c r="AD138" s="75"/>
      <c r="AE138" s="75"/>
    </row>
    <row r="139" spans="1:31" ht="12.75" x14ac:dyDescent="0.2">
      <c r="A139" s="563"/>
      <c r="B139" s="532"/>
      <c r="C139" s="75"/>
      <c r="D139" s="75"/>
      <c r="E139" s="75"/>
      <c r="F139" s="75"/>
      <c r="G139" s="75"/>
      <c r="H139" s="75"/>
      <c r="I139" s="75"/>
      <c r="J139" s="75"/>
      <c r="K139" s="75"/>
      <c r="L139" s="75"/>
      <c r="M139" s="75"/>
      <c r="N139" s="75"/>
      <c r="O139" s="75"/>
      <c r="P139" s="75"/>
      <c r="Q139" s="75"/>
      <c r="R139" s="75"/>
      <c r="S139" s="75"/>
      <c r="T139" s="75"/>
      <c r="U139" s="75"/>
      <c r="V139" s="75"/>
      <c r="W139" s="75"/>
      <c r="X139" s="75"/>
      <c r="Y139" s="75"/>
      <c r="Z139" s="75"/>
      <c r="AA139" s="75"/>
      <c r="AB139" s="75"/>
      <c r="AC139" s="75"/>
      <c r="AD139" s="75"/>
      <c r="AE139" s="75"/>
    </row>
    <row r="140" spans="1:31" ht="12.75" x14ac:dyDescent="0.2">
      <c r="A140" s="75"/>
      <c r="B140" s="533"/>
      <c r="C140" s="75"/>
      <c r="D140" s="75"/>
      <c r="E140" s="75"/>
      <c r="F140" s="75"/>
      <c r="G140" s="75"/>
      <c r="H140" s="75"/>
      <c r="I140" s="75"/>
      <c r="J140" s="75"/>
      <c r="K140" s="75"/>
      <c r="L140" s="75"/>
      <c r="M140" s="75"/>
      <c r="N140" s="75"/>
      <c r="O140" s="75"/>
      <c r="P140" s="75"/>
      <c r="Q140" s="75"/>
      <c r="R140" s="75"/>
      <c r="S140" s="75"/>
      <c r="T140" s="75"/>
      <c r="U140" s="75"/>
      <c r="V140" s="75"/>
      <c r="W140" s="75"/>
      <c r="X140" s="75"/>
      <c r="Y140" s="75"/>
      <c r="Z140" s="75"/>
      <c r="AA140" s="75"/>
      <c r="AB140" s="75"/>
      <c r="AC140" s="75"/>
      <c r="AD140" s="75"/>
      <c r="AE140" s="75"/>
    </row>
    <row r="141" spans="1:31" ht="12.75" x14ac:dyDescent="0.2">
      <c r="A141" s="75"/>
      <c r="B141" s="533"/>
      <c r="C141" s="75"/>
      <c r="D141" s="75"/>
      <c r="E141" s="75"/>
      <c r="F141" s="75"/>
      <c r="G141" s="75"/>
      <c r="H141" s="75"/>
      <c r="I141" s="75"/>
      <c r="J141" s="75"/>
      <c r="K141" s="75"/>
      <c r="L141" s="75"/>
      <c r="M141" s="75"/>
      <c r="N141" s="75"/>
      <c r="O141" s="75"/>
      <c r="P141" s="75"/>
      <c r="Q141" s="75"/>
      <c r="R141" s="75"/>
      <c r="S141" s="75"/>
      <c r="T141" s="75"/>
      <c r="U141" s="75"/>
      <c r="V141" s="75"/>
      <c r="W141" s="75"/>
      <c r="X141" s="75"/>
      <c r="Y141" s="75"/>
      <c r="Z141" s="75"/>
      <c r="AA141" s="75"/>
      <c r="AB141" s="75"/>
      <c r="AC141" s="75"/>
      <c r="AD141" s="75"/>
      <c r="AE141" s="75"/>
    </row>
    <row r="142" spans="1:31" ht="12.75" x14ac:dyDescent="0.2">
      <c r="A142" s="75"/>
      <c r="B142" s="533"/>
      <c r="C142" s="75"/>
      <c r="D142" s="75"/>
      <c r="E142" s="75"/>
      <c r="F142" s="75"/>
      <c r="G142" s="75"/>
      <c r="H142" s="75"/>
      <c r="I142" s="75"/>
      <c r="J142" s="75"/>
      <c r="K142" s="75"/>
      <c r="L142" s="75"/>
      <c r="M142" s="75"/>
      <c r="N142" s="75"/>
      <c r="O142" s="75"/>
      <c r="P142" s="75"/>
      <c r="Q142" s="75"/>
      <c r="R142" s="75"/>
      <c r="S142" s="75"/>
      <c r="T142" s="75"/>
      <c r="U142" s="75"/>
      <c r="V142" s="75"/>
      <c r="W142" s="75"/>
      <c r="X142" s="75"/>
      <c r="Y142" s="75"/>
      <c r="Z142" s="75"/>
      <c r="AA142" s="75"/>
      <c r="AB142" s="75"/>
      <c r="AC142" s="75"/>
      <c r="AD142" s="75"/>
      <c r="AE142" s="75"/>
    </row>
    <row r="143" spans="1:31" ht="15" customHeight="1" x14ac:dyDescent="0.2">
      <c r="A143" s="75"/>
      <c r="B143" s="75"/>
      <c r="C143" s="75"/>
      <c r="D143" s="75"/>
      <c r="E143" s="75"/>
      <c r="F143" s="75"/>
      <c r="G143" s="75"/>
      <c r="H143" s="75"/>
      <c r="I143" s="75"/>
      <c r="J143" s="75"/>
      <c r="K143" s="75"/>
      <c r="L143" s="75"/>
      <c r="M143" s="75"/>
      <c r="N143" s="75"/>
      <c r="O143" s="75"/>
      <c r="P143" s="75"/>
      <c r="Q143" s="75"/>
      <c r="R143" s="75"/>
      <c r="S143" s="75"/>
      <c r="T143" s="75"/>
      <c r="U143" s="75"/>
      <c r="V143" s="75"/>
      <c r="W143" s="75"/>
      <c r="X143" s="75"/>
      <c r="Y143" s="75"/>
      <c r="Z143" s="75"/>
      <c r="AA143" s="75"/>
      <c r="AB143" s="75"/>
      <c r="AC143" s="75"/>
      <c r="AD143" s="75"/>
      <c r="AE143" s="75"/>
    </row>
  </sheetData>
  <sheetProtection password="CD9E" sheet="1" objects="1" scenarios="1" selectLockedCells="1"/>
  <mergeCells count="13">
    <mergeCell ref="AB11:AC11"/>
    <mergeCell ref="AB12:AC13"/>
    <mergeCell ref="B13:C13"/>
    <mergeCell ref="D13:E13"/>
    <mergeCell ref="G13:H13"/>
    <mergeCell ref="I13:J13"/>
    <mergeCell ref="K13:L13"/>
    <mergeCell ref="N13:O13"/>
    <mergeCell ref="P13:Q13"/>
    <mergeCell ref="R13:S13"/>
    <mergeCell ref="U13:V13"/>
    <mergeCell ref="W11:X11"/>
    <mergeCell ref="Y11:Z11"/>
  </mergeCells>
  <dataValidations count="1">
    <dataValidation type="list" allowBlank="1" showInputMessage="1" showErrorMessage="1" sqref="B139:B142">
      <formula1>ModelQuest</formula1>
    </dataValidation>
  </dataValidations>
  <hyperlinks>
    <hyperlink ref="A2" location="ExplNote!A1" display="Go to explanatory note"/>
    <hyperlink ref="A3" location="Cntry!A1" display="Go to country metadata"/>
    <hyperlink ref="A1" location="'List of tables'!A9" display="'List of tables'!A9"/>
  </hyperlinks>
  <pageMargins left="0.35433070866141736" right="0.35433070866141736" top="0.98425196850393704" bottom="0.98425196850393704" header="0.51181102362204722" footer="0.51181102362204722"/>
  <pageSetup paperSize="9" scale="37" orientation="portrait" r:id="rId1"/>
  <headerFooter alignWithMargins="0">
    <oddHeader>&amp;LCDH&amp;C &amp;F&amp;R&amp;A</oddHeader>
    <oddFooter>Page &amp;P of &amp;N</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tabColor indexed="42"/>
    <pageSetUpPr fitToPage="1"/>
  </sheetPr>
  <dimension ref="A1:AE39"/>
  <sheetViews>
    <sheetView showGridLines="0" zoomScale="80" zoomScaleNormal="80" workbookViewId="0">
      <selection activeCell="G19" sqref="G19"/>
    </sheetView>
  </sheetViews>
  <sheetFormatPr baseColWidth="10" defaultColWidth="9.140625" defaultRowHeight="15" customHeight="1" x14ac:dyDescent="0.2"/>
  <cols>
    <col min="1" max="1" width="28.42578125" style="31" customWidth="1"/>
    <col min="2" max="2" width="11.7109375" style="31" customWidth="1"/>
    <col min="3" max="3" width="6.7109375" style="31" customWidth="1"/>
    <col min="4" max="4" width="11.7109375" style="31" customWidth="1"/>
    <col min="5" max="5" width="6.7109375" style="31" customWidth="1"/>
    <col min="6" max="6" width="12" style="31" customWidth="1"/>
    <col min="7" max="7" width="11.7109375" style="31" customWidth="1"/>
    <col min="8" max="8" width="6.7109375" style="31" customWidth="1"/>
    <col min="9" max="9" width="11.7109375" style="31" customWidth="1"/>
    <col min="10" max="10" width="6.7109375" style="31" customWidth="1"/>
    <col min="11" max="11" width="11.7109375" style="31" customWidth="1"/>
    <col min="12" max="12" width="6.7109375" style="31" customWidth="1"/>
    <col min="13" max="13" width="11.140625" style="31" customWidth="1"/>
    <col min="14" max="14" width="11.7109375" style="31" customWidth="1"/>
    <col min="15" max="15" width="6.7109375" style="31" customWidth="1"/>
    <col min="16" max="16" width="11.7109375" style="31" customWidth="1"/>
    <col min="17" max="17" width="6.7109375" style="31" customWidth="1"/>
    <col min="18" max="18" width="11.7109375" style="31" customWidth="1"/>
    <col min="19" max="19" width="6.7109375" style="31" customWidth="1"/>
    <col min="20" max="20" width="11.140625" style="31" customWidth="1"/>
    <col min="21" max="21" width="11.7109375" style="31" customWidth="1"/>
    <col min="22" max="22" width="6.7109375" style="31" customWidth="1"/>
    <col min="23" max="23" width="11.7109375" style="31" customWidth="1"/>
    <col min="24" max="24" width="6.7109375" style="31" customWidth="1"/>
    <col min="25" max="25" width="11.7109375" style="31" customWidth="1"/>
    <col min="26" max="26" width="6.7109375" style="31" customWidth="1"/>
    <col min="27" max="27" width="13.7109375" style="31" bestFit="1" customWidth="1"/>
    <col min="28" max="28" width="11.7109375" style="31" customWidth="1"/>
    <col min="29" max="29" width="6.7109375" style="31" customWidth="1"/>
    <col min="30" max="16384" width="9.140625" style="31"/>
  </cols>
  <sheetData>
    <row r="1" spans="1:31" s="66" customFormat="1" ht="12" customHeight="1" x14ac:dyDescent="0.2">
      <c r="A1" s="26" t="s">
        <v>6</v>
      </c>
    </row>
    <row r="2" spans="1:31" s="66" customFormat="1" ht="12" customHeight="1" x14ac:dyDescent="0.2">
      <c r="A2" s="28" t="s">
        <v>10</v>
      </c>
    </row>
    <row r="3" spans="1:31" s="66" customFormat="1" ht="12" customHeight="1" x14ac:dyDescent="0.2">
      <c r="A3" s="28" t="s">
        <v>7</v>
      </c>
    </row>
    <row r="4" spans="1:31" ht="15" customHeight="1" x14ac:dyDescent="0.2">
      <c r="A4" s="73" t="s">
        <v>245</v>
      </c>
      <c r="B4" s="73"/>
      <c r="C4" s="73"/>
      <c r="D4" s="73"/>
      <c r="E4" s="73"/>
      <c r="F4" s="73"/>
      <c r="G4" s="73"/>
      <c r="H4" s="73"/>
      <c r="I4" s="73"/>
      <c r="J4" s="73"/>
      <c r="K4" s="73"/>
      <c r="L4" s="73"/>
      <c r="M4" s="73"/>
      <c r="N4" s="73"/>
      <c r="O4" s="73"/>
      <c r="P4" s="74"/>
      <c r="Q4" s="74"/>
      <c r="R4" s="74"/>
      <c r="S4" s="74"/>
      <c r="T4" s="74"/>
      <c r="U4" s="74"/>
      <c r="V4" s="74"/>
      <c r="W4" s="74"/>
      <c r="X4" s="74"/>
      <c r="Y4" s="74"/>
      <c r="Z4" s="74"/>
      <c r="AA4" s="74"/>
      <c r="AB4" s="74"/>
      <c r="AC4" s="74"/>
      <c r="AD4" s="75"/>
      <c r="AE4" s="75"/>
    </row>
    <row r="5" spans="1:31" s="131" customFormat="1" ht="15" customHeight="1" x14ac:dyDescent="0.2"/>
    <row r="6" spans="1:31" s="131" customFormat="1" ht="15" customHeight="1" x14ac:dyDescent="0.2">
      <c r="A6" s="202"/>
      <c r="B6" s="202"/>
      <c r="C6" s="202"/>
      <c r="D6" s="202"/>
      <c r="E6" s="202"/>
      <c r="F6" s="202"/>
      <c r="G6" s="202"/>
      <c r="H6" s="202"/>
      <c r="I6" s="202"/>
      <c r="J6" s="202"/>
      <c r="K6" s="202"/>
      <c r="L6" s="202"/>
      <c r="M6" s="202"/>
      <c r="N6" s="202"/>
      <c r="O6" s="202"/>
      <c r="P6" s="202"/>
      <c r="Q6" s="202"/>
      <c r="R6" s="202"/>
      <c r="S6" s="202"/>
      <c r="T6" s="202"/>
      <c r="U6" s="202"/>
      <c r="V6" s="202"/>
      <c r="W6" s="202"/>
      <c r="X6" s="202"/>
      <c r="Y6" s="202"/>
      <c r="Z6" s="202"/>
      <c r="AA6" s="202"/>
      <c r="AB6" s="202"/>
      <c r="AC6" s="202"/>
      <c r="AD6" s="202"/>
      <c r="AE6" s="202"/>
    </row>
    <row r="7" spans="1:31" ht="15" customHeight="1" x14ac:dyDescent="0.25">
      <c r="A7" s="76" t="s">
        <v>777</v>
      </c>
      <c r="B7" s="75"/>
      <c r="C7" s="75"/>
      <c r="D7" s="75"/>
      <c r="E7" s="75"/>
      <c r="F7" s="75"/>
      <c r="G7" s="75"/>
      <c r="H7" s="75"/>
      <c r="I7" s="75"/>
      <c r="J7" s="75"/>
      <c r="K7" s="75"/>
      <c r="L7" s="75"/>
      <c r="M7" s="75"/>
      <c r="N7" s="75"/>
      <c r="O7" s="75"/>
      <c r="P7" s="75"/>
      <c r="Q7" s="75"/>
      <c r="R7" s="75"/>
      <c r="S7" s="75"/>
      <c r="T7" s="75"/>
      <c r="U7" s="75"/>
      <c r="V7" s="75"/>
      <c r="W7" s="75"/>
      <c r="X7" s="75"/>
      <c r="Y7" s="75"/>
      <c r="Z7" s="75"/>
      <c r="AA7" s="75"/>
      <c r="AB7" s="75"/>
      <c r="AC7" s="75"/>
      <c r="AD7" s="75"/>
      <c r="AE7" s="75"/>
    </row>
    <row r="8" spans="1:31" ht="15" customHeight="1" x14ac:dyDescent="0.2">
      <c r="A8" s="77" t="s">
        <v>21</v>
      </c>
      <c r="B8" s="75"/>
      <c r="C8" s="75"/>
      <c r="D8" s="75"/>
      <c r="E8" s="75"/>
      <c r="F8" s="75"/>
      <c r="G8" s="75"/>
      <c r="H8" s="75"/>
      <c r="I8" s="75"/>
      <c r="J8" s="75"/>
      <c r="K8" s="75"/>
      <c r="L8" s="75"/>
      <c r="M8" s="75"/>
      <c r="N8" s="75"/>
      <c r="O8" s="75"/>
      <c r="P8" s="75"/>
      <c r="Q8" s="75"/>
      <c r="R8" s="75"/>
      <c r="S8" s="75"/>
      <c r="T8" s="75"/>
      <c r="U8" s="75"/>
      <c r="V8" s="75"/>
      <c r="W8" s="75"/>
      <c r="X8" s="75"/>
      <c r="Y8" s="75"/>
      <c r="Z8" s="75"/>
      <c r="AA8" s="75"/>
      <c r="AB8" s="75"/>
      <c r="AC8" s="75"/>
      <c r="AD8" s="75"/>
      <c r="AE8" s="75"/>
    </row>
    <row r="9" spans="1:31" ht="15" customHeight="1" x14ac:dyDescent="0.2">
      <c r="A9" s="75"/>
      <c r="B9" s="203" t="s">
        <v>34</v>
      </c>
      <c r="C9" s="203"/>
      <c r="D9" s="385">
        <v>2011</v>
      </c>
      <c r="E9" s="75"/>
      <c r="F9" s="75"/>
      <c r="G9" s="75"/>
      <c r="H9" s="75"/>
      <c r="I9" s="75"/>
      <c r="J9" s="75"/>
      <c r="K9" s="75"/>
      <c r="L9" s="75"/>
      <c r="M9" s="75"/>
      <c r="N9" s="75"/>
      <c r="O9" s="75"/>
      <c r="P9" s="75"/>
      <c r="Q9" s="75"/>
      <c r="R9" s="75"/>
      <c r="S9" s="75"/>
      <c r="T9" s="75"/>
      <c r="U9" s="75"/>
      <c r="V9" s="75"/>
      <c r="W9" s="75"/>
      <c r="X9" s="75"/>
      <c r="Y9" s="75"/>
      <c r="Z9" s="75"/>
      <c r="AA9" s="75"/>
      <c r="AB9" s="75"/>
      <c r="AC9" s="75"/>
      <c r="AD9" s="75"/>
      <c r="AE9" s="75"/>
    </row>
    <row r="10" spans="1:31" ht="15" customHeight="1" x14ac:dyDescent="0.2">
      <c r="A10" s="223"/>
      <c r="B10" s="75"/>
      <c r="C10" s="75"/>
      <c r="D10" s="75"/>
      <c r="E10" s="75"/>
      <c r="F10" s="75"/>
      <c r="G10" s="75"/>
      <c r="H10" s="75"/>
      <c r="I10" s="75"/>
      <c r="J10" s="75"/>
      <c r="K10" s="75"/>
      <c r="L10" s="75"/>
      <c r="M10" s="75"/>
      <c r="N10" s="75"/>
      <c r="O10" s="75"/>
      <c r="P10" s="75"/>
      <c r="Q10" s="75"/>
      <c r="R10" s="75"/>
      <c r="S10" s="75"/>
      <c r="T10" s="75"/>
      <c r="U10" s="75"/>
      <c r="V10" s="75"/>
      <c r="W10" s="75"/>
      <c r="X10" s="75"/>
      <c r="Y10" s="75"/>
      <c r="Z10" s="75"/>
      <c r="AA10" s="75"/>
      <c r="AB10" s="75"/>
      <c r="AC10" s="75"/>
      <c r="AD10" s="75"/>
      <c r="AE10" s="75"/>
    </row>
    <row r="11" spans="1:31" ht="15" customHeight="1" x14ac:dyDescent="0.2">
      <c r="A11" s="224" t="s">
        <v>49</v>
      </c>
      <c r="B11" s="205" t="s">
        <v>246</v>
      </c>
      <c r="C11" s="206"/>
      <c r="D11" s="206"/>
      <c r="E11" s="206"/>
      <c r="F11" s="206"/>
      <c r="G11" s="206"/>
      <c r="H11" s="206"/>
      <c r="I11" s="206"/>
      <c r="J11" s="206"/>
      <c r="K11" s="206"/>
      <c r="L11" s="206"/>
      <c r="M11" s="206"/>
      <c r="N11" s="206"/>
      <c r="O11" s="206"/>
      <c r="P11" s="206"/>
      <c r="Q11" s="206"/>
      <c r="R11" s="206"/>
      <c r="S11" s="206"/>
      <c r="T11" s="206"/>
      <c r="U11" s="207"/>
      <c r="V11" s="205"/>
      <c r="W11" s="1772" t="s">
        <v>247</v>
      </c>
      <c r="X11" s="1773"/>
      <c r="Y11" s="1773" t="s">
        <v>248</v>
      </c>
      <c r="Z11" s="1773"/>
      <c r="AA11" s="225" t="s">
        <v>249</v>
      </c>
      <c r="AB11" s="1761" t="s">
        <v>42</v>
      </c>
      <c r="AC11" s="1762"/>
      <c r="AD11" s="75"/>
      <c r="AE11" s="75"/>
    </row>
    <row r="12" spans="1:31" ht="15" customHeight="1" x14ac:dyDescent="0.2">
      <c r="A12" s="226"/>
      <c r="B12" s="209" t="s">
        <v>251</v>
      </c>
      <c r="C12" s="210"/>
      <c r="D12" s="210"/>
      <c r="E12" s="210"/>
      <c r="F12" s="210"/>
      <c r="G12" s="207"/>
      <c r="H12" s="210"/>
      <c r="I12" s="205" t="s">
        <v>252</v>
      </c>
      <c r="J12" s="210"/>
      <c r="K12" s="210"/>
      <c r="L12" s="210"/>
      <c r="M12" s="210"/>
      <c r="N12" s="207"/>
      <c r="O12" s="210"/>
      <c r="P12" s="205" t="s">
        <v>253</v>
      </c>
      <c r="Q12" s="210"/>
      <c r="R12" s="210"/>
      <c r="S12" s="210"/>
      <c r="T12" s="210"/>
      <c r="U12" s="207"/>
      <c r="V12" s="205"/>
      <c r="W12" s="1220"/>
      <c r="X12" s="227"/>
      <c r="Y12" s="228"/>
      <c r="Z12" s="228"/>
      <c r="AA12" s="229" t="s">
        <v>254</v>
      </c>
      <c r="AB12" s="1763"/>
      <c r="AC12" s="1764"/>
      <c r="AD12" s="75"/>
      <c r="AE12" s="75"/>
    </row>
    <row r="13" spans="1:31" ht="41.25" customHeight="1" x14ac:dyDescent="0.2">
      <c r="A13" s="213" t="s">
        <v>778</v>
      </c>
      <c r="B13" s="1767" t="s">
        <v>714</v>
      </c>
      <c r="C13" s="1768"/>
      <c r="D13" s="1768" t="s">
        <v>715</v>
      </c>
      <c r="E13" s="1768"/>
      <c r="F13" s="230" t="s">
        <v>256</v>
      </c>
      <c r="G13" s="1769" t="s">
        <v>42</v>
      </c>
      <c r="H13" s="1768"/>
      <c r="I13" s="1767" t="s">
        <v>257</v>
      </c>
      <c r="J13" s="1768"/>
      <c r="K13" s="1768" t="s">
        <v>258</v>
      </c>
      <c r="L13" s="1768"/>
      <c r="M13" s="230" t="s">
        <v>259</v>
      </c>
      <c r="N13" s="1769" t="s">
        <v>42</v>
      </c>
      <c r="O13" s="1768"/>
      <c r="P13" s="1767" t="s">
        <v>260</v>
      </c>
      <c r="Q13" s="1768"/>
      <c r="R13" s="1768" t="s">
        <v>261</v>
      </c>
      <c r="S13" s="1768"/>
      <c r="T13" s="230" t="s">
        <v>262</v>
      </c>
      <c r="U13" s="1770" t="s">
        <v>42</v>
      </c>
      <c r="V13" s="1771"/>
      <c r="W13" s="1221"/>
      <c r="X13" s="231"/>
      <c r="Y13" s="231"/>
      <c r="Z13" s="231"/>
      <c r="AA13" s="232" t="s">
        <v>263</v>
      </c>
      <c r="AB13" s="1765"/>
      <c r="AC13" s="1766"/>
      <c r="AD13" s="75"/>
      <c r="AE13" s="75"/>
    </row>
    <row r="14" spans="1:31" ht="18" customHeight="1" x14ac:dyDescent="0.2">
      <c r="A14" s="241" t="s">
        <v>816</v>
      </c>
      <c r="B14" s="585">
        <f>SUM(B15:B20)</f>
        <v>6914.61</v>
      </c>
      <c r="C14" s="586"/>
      <c r="D14" s="586">
        <f t="shared" ref="D14:G14" si="0">SUM(D15:D20)</f>
        <v>179.09000000000003</v>
      </c>
      <c r="E14" s="586"/>
      <c r="F14" s="585">
        <f t="shared" si="0"/>
        <v>365.38</v>
      </c>
      <c r="G14" s="1141">
        <f t="shared" si="0"/>
        <v>7459.0800000000008</v>
      </c>
      <c r="H14" s="1157"/>
      <c r="I14" s="585">
        <f>SUM(I15:I20)</f>
        <v>6445.96</v>
      </c>
      <c r="J14" s="586"/>
      <c r="K14" s="586">
        <f t="shared" ref="K14:N14" si="1">SUM(K15:K20)</f>
        <v>647.74</v>
      </c>
      <c r="L14" s="586"/>
      <c r="M14" s="585">
        <f t="shared" si="1"/>
        <v>365.38</v>
      </c>
      <c r="N14" s="1141">
        <f t="shared" si="1"/>
        <v>7459.0800000000008</v>
      </c>
      <c r="O14" s="1157"/>
      <c r="P14" s="585">
        <f>SUM(P15:P20)</f>
        <v>6280.03</v>
      </c>
      <c r="Q14" s="586"/>
      <c r="R14" s="586">
        <f t="shared" ref="R14:U14" si="2">SUM(R15:R20)</f>
        <v>813.66999999999985</v>
      </c>
      <c r="S14" s="586"/>
      <c r="T14" s="585">
        <f t="shared" si="2"/>
        <v>365.38</v>
      </c>
      <c r="U14" s="1141">
        <f t="shared" si="2"/>
        <v>7459.0800000000008</v>
      </c>
      <c r="V14" s="1157"/>
      <c r="W14" s="1190">
        <f>SUM(W15:W20)</f>
        <v>40.75</v>
      </c>
      <c r="X14" s="1174"/>
      <c r="Y14" s="1203">
        <f t="shared" ref="Y14:AB14" si="3">SUM(Y15:Y20)</f>
        <v>38.47</v>
      </c>
      <c r="Z14" s="1174"/>
      <c r="AA14" s="585">
        <f t="shared" si="3"/>
        <v>131.55000000000001</v>
      </c>
      <c r="AB14" s="1141">
        <f t="shared" si="3"/>
        <v>210.77</v>
      </c>
      <c r="AC14" s="1157"/>
      <c r="AD14" s="75"/>
      <c r="AE14" s="75"/>
    </row>
    <row r="15" spans="1:31" ht="25.5" x14ac:dyDescent="0.2">
      <c r="A15" s="233" t="s">
        <v>267</v>
      </c>
      <c r="B15" s="504">
        <v>2498.2800000000002</v>
      </c>
      <c r="C15" s="505"/>
      <c r="D15" s="505">
        <v>23.97</v>
      </c>
      <c r="E15" s="505"/>
      <c r="F15" s="504">
        <v>217.24</v>
      </c>
      <c r="G15" s="1143">
        <f>SUM(F15,D15,B15)</f>
        <v>2739.4900000000002</v>
      </c>
      <c r="H15" s="1159"/>
      <c r="I15" s="504">
        <v>2249.3000000000002</v>
      </c>
      <c r="J15" s="505"/>
      <c r="K15" s="505">
        <v>272.95</v>
      </c>
      <c r="L15" s="505"/>
      <c r="M15" s="504">
        <v>217.24</v>
      </c>
      <c r="N15" s="1143">
        <f>SUM(M15,K15,I15)</f>
        <v>2739.4900000000002</v>
      </c>
      <c r="O15" s="1159"/>
      <c r="P15" s="504">
        <v>2305.52</v>
      </c>
      <c r="Q15" s="505"/>
      <c r="R15" s="505">
        <v>216.73</v>
      </c>
      <c r="S15" s="505"/>
      <c r="T15" s="504">
        <v>217.24</v>
      </c>
      <c r="U15" s="1143">
        <f>SUM(T15,R15,P15)</f>
        <v>2739.49</v>
      </c>
      <c r="V15" s="1159"/>
      <c r="W15" s="1191">
        <v>14.65</v>
      </c>
      <c r="X15" s="1175"/>
      <c r="Y15" s="1205">
        <v>12.35</v>
      </c>
      <c r="Z15" s="1175"/>
      <c r="AA15" s="504">
        <v>44.38</v>
      </c>
      <c r="AB15" s="1143">
        <f>SUM(AA15,Y15,W15)</f>
        <v>71.38000000000001</v>
      </c>
      <c r="AC15" s="1159"/>
      <c r="AD15" s="75"/>
      <c r="AE15" s="75"/>
    </row>
    <row r="16" spans="1:31" ht="15" customHeight="1" x14ac:dyDescent="0.2">
      <c r="A16" s="238" t="s">
        <v>234</v>
      </c>
      <c r="B16" s="565">
        <v>1199.57</v>
      </c>
      <c r="C16" s="566"/>
      <c r="D16" s="566">
        <v>40.200000000000003</v>
      </c>
      <c r="E16" s="566"/>
      <c r="F16" s="565">
        <v>37.69</v>
      </c>
      <c r="G16" s="1143">
        <f t="shared" ref="G16:G20" si="4">SUM(F16,D16,B16)</f>
        <v>1277.46</v>
      </c>
      <c r="H16" s="1160"/>
      <c r="I16" s="565">
        <v>1156.68</v>
      </c>
      <c r="J16" s="566"/>
      <c r="K16" s="566">
        <v>83.09</v>
      </c>
      <c r="L16" s="566"/>
      <c r="M16" s="565">
        <v>37.69</v>
      </c>
      <c r="N16" s="1143">
        <f t="shared" ref="N16:N20" si="5">SUM(M16,K16,I16)</f>
        <v>1277.46</v>
      </c>
      <c r="O16" s="1160"/>
      <c r="P16" s="565">
        <v>1189.0899999999999</v>
      </c>
      <c r="Q16" s="566"/>
      <c r="R16" s="566">
        <v>50.68</v>
      </c>
      <c r="S16" s="566"/>
      <c r="T16" s="565">
        <v>37.69</v>
      </c>
      <c r="U16" s="1144">
        <f t="shared" ref="U16:U20" si="6">SUM(T16,R16,P16)</f>
        <v>1277.46</v>
      </c>
      <c r="V16" s="1160"/>
      <c r="W16" s="1192">
        <v>5.76</v>
      </c>
      <c r="X16" s="1176"/>
      <c r="Y16" s="1206"/>
      <c r="Z16" s="1176"/>
      <c r="AA16" s="565">
        <v>24.07</v>
      </c>
      <c r="AB16" s="1144">
        <f t="shared" ref="AB16:AB20" si="7">SUM(AA16,Y16,W16)</f>
        <v>29.83</v>
      </c>
      <c r="AC16" s="1160"/>
      <c r="AD16" s="75"/>
      <c r="AE16" s="75"/>
    </row>
    <row r="17" spans="1:31" ht="15" customHeight="1" x14ac:dyDescent="0.2">
      <c r="A17" s="238" t="s">
        <v>235</v>
      </c>
      <c r="B17" s="565">
        <v>563.16</v>
      </c>
      <c r="C17" s="566"/>
      <c r="D17" s="566">
        <v>13</v>
      </c>
      <c r="E17" s="566"/>
      <c r="F17" s="565">
        <v>30.14</v>
      </c>
      <c r="G17" s="1143">
        <f t="shared" si="4"/>
        <v>606.29999999999995</v>
      </c>
      <c r="H17" s="1160"/>
      <c r="I17" s="565">
        <v>532.17999999999995</v>
      </c>
      <c r="J17" s="566"/>
      <c r="K17" s="566">
        <v>43.98</v>
      </c>
      <c r="L17" s="566"/>
      <c r="M17" s="565">
        <v>30.14</v>
      </c>
      <c r="N17" s="1143">
        <f t="shared" si="5"/>
        <v>606.29999999999995</v>
      </c>
      <c r="O17" s="1160"/>
      <c r="P17" s="565">
        <v>484.53</v>
      </c>
      <c r="Q17" s="566"/>
      <c r="R17" s="566">
        <v>91.63</v>
      </c>
      <c r="S17" s="566"/>
      <c r="T17" s="565">
        <v>30.14</v>
      </c>
      <c r="U17" s="1144">
        <f t="shared" si="6"/>
        <v>606.29999999999995</v>
      </c>
      <c r="V17" s="1160"/>
      <c r="W17" s="1192"/>
      <c r="X17" s="1176"/>
      <c r="Y17" s="1206">
        <v>3.51</v>
      </c>
      <c r="Z17" s="1176"/>
      <c r="AA17" s="565">
        <v>12.37</v>
      </c>
      <c r="AB17" s="1144">
        <f t="shared" si="7"/>
        <v>15.879999999999999</v>
      </c>
      <c r="AC17" s="1160"/>
      <c r="AD17" s="75"/>
      <c r="AE17" s="75"/>
    </row>
    <row r="18" spans="1:31" ht="15" customHeight="1" x14ac:dyDescent="0.2">
      <c r="A18" s="238" t="s">
        <v>236</v>
      </c>
      <c r="B18" s="565">
        <v>432.98</v>
      </c>
      <c r="C18" s="566"/>
      <c r="D18" s="566">
        <v>3.12</v>
      </c>
      <c r="E18" s="566"/>
      <c r="F18" s="565">
        <v>29.7</v>
      </c>
      <c r="G18" s="1143">
        <f t="shared" si="4"/>
        <v>465.8</v>
      </c>
      <c r="H18" s="1160"/>
      <c r="I18" s="565">
        <v>398.05</v>
      </c>
      <c r="J18" s="566"/>
      <c r="K18" s="566">
        <v>38.049999999999997</v>
      </c>
      <c r="L18" s="566"/>
      <c r="M18" s="565">
        <v>29.7</v>
      </c>
      <c r="N18" s="1143">
        <f t="shared" si="5"/>
        <v>465.8</v>
      </c>
      <c r="O18" s="1160"/>
      <c r="P18" s="565">
        <v>404.7</v>
      </c>
      <c r="Q18" s="566"/>
      <c r="R18" s="566">
        <v>31.4</v>
      </c>
      <c r="S18" s="566"/>
      <c r="T18" s="565">
        <v>29.7</v>
      </c>
      <c r="U18" s="1144">
        <f t="shared" si="6"/>
        <v>465.79999999999995</v>
      </c>
      <c r="V18" s="1160"/>
      <c r="W18" s="1192">
        <v>14.01</v>
      </c>
      <c r="X18" s="1176"/>
      <c r="Y18" s="1206">
        <v>7.93</v>
      </c>
      <c r="Z18" s="1176"/>
      <c r="AA18" s="565">
        <v>10.48</v>
      </c>
      <c r="AB18" s="1144">
        <f t="shared" si="7"/>
        <v>32.42</v>
      </c>
      <c r="AC18" s="1160"/>
      <c r="AD18" s="75"/>
      <c r="AE18" s="75"/>
    </row>
    <row r="19" spans="1:31" ht="15" customHeight="1" x14ac:dyDescent="0.2">
      <c r="A19" s="238" t="s">
        <v>237</v>
      </c>
      <c r="B19" s="565">
        <v>1509.13</v>
      </c>
      <c r="C19" s="566"/>
      <c r="D19" s="566">
        <v>75.38</v>
      </c>
      <c r="E19" s="566"/>
      <c r="F19" s="565">
        <v>29.63</v>
      </c>
      <c r="G19" s="1143">
        <f t="shared" si="4"/>
        <v>1614.14</v>
      </c>
      <c r="H19" s="1160"/>
      <c r="I19" s="565">
        <v>1462.22</v>
      </c>
      <c r="J19" s="566"/>
      <c r="K19" s="566">
        <v>122.29</v>
      </c>
      <c r="L19" s="566"/>
      <c r="M19" s="565">
        <v>29.63</v>
      </c>
      <c r="N19" s="1143">
        <f t="shared" si="5"/>
        <v>1614.14</v>
      </c>
      <c r="O19" s="1160"/>
      <c r="P19" s="565">
        <v>1302.23</v>
      </c>
      <c r="Q19" s="566"/>
      <c r="R19" s="566">
        <v>282.27999999999997</v>
      </c>
      <c r="S19" s="566"/>
      <c r="T19" s="565">
        <v>29.63</v>
      </c>
      <c r="U19" s="1144">
        <f t="shared" si="6"/>
        <v>1614.1399999999999</v>
      </c>
      <c r="V19" s="1160"/>
      <c r="W19" s="1192">
        <v>6.33</v>
      </c>
      <c r="X19" s="1176"/>
      <c r="Y19" s="1206">
        <v>9.4600000000000009</v>
      </c>
      <c r="Z19" s="1176"/>
      <c r="AA19" s="565">
        <v>33.26</v>
      </c>
      <c r="AB19" s="1144">
        <f t="shared" si="7"/>
        <v>49.05</v>
      </c>
      <c r="AC19" s="1160"/>
      <c r="AD19" s="75"/>
      <c r="AE19" s="75"/>
    </row>
    <row r="20" spans="1:31" ht="15" customHeight="1" x14ac:dyDescent="0.2">
      <c r="A20" s="238" t="s">
        <v>238</v>
      </c>
      <c r="B20" s="565">
        <v>711.49</v>
      </c>
      <c r="C20" s="566"/>
      <c r="D20" s="566">
        <v>23.42</v>
      </c>
      <c r="E20" s="566"/>
      <c r="F20" s="565">
        <v>20.98</v>
      </c>
      <c r="G20" s="1143">
        <f t="shared" si="4"/>
        <v>755.89</v>
      </c>
      <c r="H20" s="1160"/>
      <c r="I20" s="565">
        <v>647.53</v>
      </c>
      <c r="J20" s="566"/>
      <c r="K20" s="566">
        <v>87.38</v>
      </c>
      <c r="L20" s="566"/>
      <c r="M20" s="565">
        <v>20.98</v>
      </c>
      <c r="N20" s="1143">
        <f t="shared" si="5"/>
        <v>755.89</v>
      </c>
      <c r="O20" s="1160"/>
      <c r="P20" s="565">
        <v>593.96</v>
      </c>
      <c r="Q20" s="566"/>
      <c r="R20" s="566">
        <v>140.94999999999999</v>
      </c>
      <c r="S20" s="566"/>
      <c r="T20" s="565">
        <v>20.98</v>
      </c>
      <c r="U20" s="1144">
        <f t="shared" si="6"/>
        <v>755.89</v>
      </c>
      <c r="V20" s="1160"/>
      <c r="W20" s="1192"/>
      <c r="X20" s="1176"/>
      <c r="Y20" s="1206">
        <v>5.22</v>
      </c>
      <c r="Z20" s="1176"/>
      <c r="AA20" s="565">
        <v>6.99</v>
      </c>
      <c r="AB20" s="1144">
        <f t="shared" si="7"/>
        <v>12.21</v>
      </c>
      <c r="AC20" s="1160"/>
      <c r="AD20" s="75"/>
      <c r="AE20" s="75"/>
    </row>
    <row r="21" spans="1:31" ht="15" customHeight="1" x14ac:dyDescent="0.2">
      <c r="A21" s="239" t="s">
        <v>268</v>
      </c>
      <c r="B21" s="1222"/>
      <c r="C21" s="1223"/>
      <c r="D21" s="1223"/>
      <c r="E21" s="1223"/>
      <c r="F21" s="1224"/>
      <c r="G21" s="1225"/>
      <c r="H21" s="1226"/>
      <c r="I21" s="1224"/>
      <c r="J21" s="1223"/>
      <c r="K21" s="1223"/>
      <c r="L21" s="1223"/>
      <c r="M21" s="1224"/>
      <c r="N21" s="1225"/>
      <c r="O21" s="1226"/>
      <c r="P21" s="1224"/>
      <c r="Q21" s="1223"/>
      <c r="R21" s="1223"/>
      <c r="S21" s="1223"/>
      <c r="T21" s="1224"/>
      <c r="U21" s="1225"/>
      <c r="V21" s="1226"/>
      <c r="W21" s="1227"/>
      <c r="X21" s="1228"/>
      <c r="Y21" s="1229"/>
      <c r="Z21" s="1228"/>
      <c r="AA21" s="1224"/>
      <c r="AB21" s="1225"/>
      <c r="AC21" s="1226"/>
      <c r="AD21" s="75"/>
      <c r="AE21" s="75"/>
    </row>
    <row r="22" spans="1:31" ht="15" customHeight="1" x14ac:dyDescent="0.2">
      <c r="A22" s="75"/>
      <c r="B22" s="75"/>
      <c r="C22" s="75"/>
      <c r="D22" s="75"/>
      <c r="E22" s="75"/>
      <c r="F22" s="75"/>
      <c r="G22" s="75"/>
      <c r="H22" s="75"/>
      <c r="I22" s="75"/>
      <c r="J22" s="75"/>
      <c r="K22" s="75"/>
      <c r="L22" s="75"/>
      <c r="M22" s="75"/>
      <c r="N22" s="75"/>
      <c r="O22" s="75"/>
      <c r="P22" s="75"/>
      <c r="Q22" s="75"/>
      <c r="R22" s="75"/>
      <c r="S22" s="75"/>
      <c r="T22" s="75"/>
      <c r="U22" s="75"/>
      <c r="V22" s="75"/>
      <c r="W22" s="75"/>
      <c r="X22" s="75"/>
      <c r="Y22" s="75"/>
      <c r="Z22" s="75"/>
      <c r="AA22" s="75"/>
      <c r="AB22" s="75"/>
      <c r="AC22" s="75"/>
      <c r="AD22" s="75"/>
      <c r="AE22" s="75"/>
    </row>
    <row r="23" spans="1:31" ht="15" customHeight="1" x14ac:dyDescent="0.2">
      <c r="A23" s="75"/>
      <c r="B23" s="75"/>
      <c r="C23" s="75"/>
      <c r="D23" s="75"/>
      <c r="E23" s="75"/>
      <c r="F23" s="75"/>
      <c r="G23" s="75"/>
      <c r="H23" s="75"/>
      <c r="I23" s="75"/>
      <c r="J23" s="75"/>
      <c r="K23" s="75"/>
      <c r="L23" s="75"/>
      <c r="M23" s="75"/>
      <c r="N23" s="75"/>
      <c r="O23" s="75"/>
      <c r="P23" s="75"/>
      <c r="Q23" s="75"/>
      <c r="R23" s="75"/>
      <c r="S23" s="75"/>
      <c r="T23" s="75"/>
      <c r="U23" s="75"/>
      <c r="V23" s="75"/>
      <c r="W23" s="75"/>
      <c r="X23" s="75"/>
      <c r="Y23" s="75"/>
      <c r="Z23" s="75"/>
      <c r="AA23" s="75"/>
      <c r="AB23" s="75"/>
      <c r="AC23" s="75"/>
      <c r="AD23" s="75"/>
      <c r="AE23" s="75"/>
    </row>
    <row r="24" spans="1:31" ht="15" customHeight="1" x14ac:dyDescent="0.2">
      <c r="A24" s="79" t="s">
        <v>32</v>
      </c>
      <c r="B24" s="56"/>
      <c r="C24" s="56"/>
      <c r="D24" s="57"/>
      <c r="E24" s="57"/>
      <c r="F24" s="57"/>
      <c r="G24" s="57"/>
      <c r="H24" s="57"/>
      <c r="I24" s="57"/>
      <c r="J24" s="57"/>
      <c r="K24" s="57"/>
      <c r="L24" s="57"/>
      <c r="M24" s="57"/>
      <c r="N24" s="57"/>
      <c r="O24" s="57"/>
      <c r="P24" s="57"/>
      <c r="Q24" s="57"/>
      <c r="R24" s="57"/>
      <c r="S24" s="57"/>
      <c r="T24" s="57"/>
      <c r="U24" s="57"/>
      <c r="V24" s="57"/>
      <c r="W24" s="57"/>
      <c r="X24" s="57"/>
      <c r="Y24" s="57"/>
      <c r="Z24" s="57"/>
      <c r="AA24" s="57"/>
      <c r="AB24" s="57"/>
      <c r="AC24" s="57"/>
      <c r="AD24" s="75"/>
      <c r="AE24" s="75"/>
    </row>
    <row r="25" spans="1:31" ht="15" customHeight="1" x14ac:dyDescent="0.2">
      <c r="A25" s="75"/>
      <c r="B25" s="58"/>
      <c r="C25" s="58"/>
      <c r="D25" s="59"/>
      <c r="E25" s="59"/>
      <c r="F25" s="59"/>
      <c r="G25" s="59"/>
      <c r="H25" s="59"/>
      <c r="I25" s="59"/>
      <c r="J25" s="59"/>
      <c r="K25" s="59"/>
      <c r="L25" s="59"/>
      <c r="M25" s="59"/>
      <c r="N25" s="59"/>
      <c r="O25" s="59"/>
      <c r="P25" s="59"/>
      <c r="Q25" s="59"/>
      <c r="R25" s="59"/>
      <c r="S25" s="59"/>
      <c r="T25" s="59"/>
      <c r="U25" s="59"/>
      <c r="V25" s="59"/>
      <c r="W25" s="59"/>
      <c r="X25" s="59"/>
      <c r="Y25" s="59"/>
      <c r="Z25" s="59"/>
      <c r="AA25" s="59"/>
      <c r="AB25" s="59"/>
      <c r="AC25" s="59"/>
      <c r="AD25" s="75"/>
      <c r="AE25" s="75"/>
    </row>
    <row r="26" spans="1:31" ht="15" customHeight="1" x14ac:dyDescent="0.2">
      <c r="A26" s="75"/>
      <c r="B26" s="58"/>
      <c r="C26" s="58"/>
      <c r="D26" s="59"/>
      <c r="E26" s="59"/>
      <c r="F26" s="59"/>
      <c r="G26" s="59"/>
      <c r="H26" s="59"/>
      <c r="I26" s="59"/>
      <c r="J26" s="59"/>
      <c r="K26" s="59"/>
      <c r="L26" s="59"/>
      <c r="M26" s="59"/>
      <c r="N26" s="59"/>
      <c r="O26" s="59"/>
      <c r="P26" s="59"/>
      <c r="Q26" s="59"/>
      <c r="R26" s="59"/>
      <c r="S26" s="59"/>
      <c r="T26" s="59"/>
      <c r="U26" s="59"/>
      <c r="V26" s="59"/>
      <c r="W26" s="59"/>
      <c r="X26" s="59"/>
      <c r="Y26" s="59"/>
      <c r="Z26" s="59"/>
      <c r="AA26" s="59"/>
      <c r="AB26" s="59"/>
      <c r="AC26" s="59"/>
      <c r="AD26" s="75"/>
      <c r="AE26" s="75"/>
    </row>
    <row r="27" spans="1:31" ht="15" customHeight="1" x14ac:dyDescent="0.2">
      <c r="A27" s="75"/>
      <c r="B27" s="58"/>
      <c r="C27" s="58"/>
      <c r="D27" s="59"/>
      <c r="E27" s="59"/>
      <c r="F27" s="59"/>
      <c r="G27" s="59"/>
      <c r="H27" s="59"/>
      <c r="I27" s="59"/>
      <c r="J27" s="59"/>
      <c r="K27" s="59"/>
      <c r="L27" s="59"/>
      <c r="M27" s="59"/>
      <c r="N27" s="59"/>
      <c r="O27" s="59"/>
      <c r="P27" s="59"/>
      <c r="Q27" s="59"/>
      <c r="R27" s="59"/>
      <c r="S27" s="59"/>
      <c r="T27" s="59"/>
      <c r="U27" s="59"/>
      <c r="V27" s="59"/>
      <c r="W27" s="59"/>
      <c r="X27" s="59"/>
      <c r="Y27" s="59"/>
      <c r="Z27" s="59"/>
      <c r="AA27" s="59"/>
      <c r="AB27" s="59"/>
      <c r="AC27" s="59"/>
      <c r="AD27" s="75"/>
      <c r="AE27" s="75"/>
    </row>
    <row r="28" spans="1:31" ht="15" customHeight="1" x14ac:dyDescent="0.2">
      <c r="A28" s="75"/>
      <c r="B28" s="75"/>
      <c r="C28" s="75"/>
      <c r="D28" s="75"/>
      <c r="E28" s="75"/>
      <c r="F28" s="75"/>
      <c r="G28" s="75"/>
      <c r="H28" s="75"/>
      <c r="I28" s="75"/>
      <c r="J28" s="75"/>
      <c r="K28" s="75"/>
      <c r="L28" s="75"/>
      <c r="M28" s="75"/>
      <c r="N28" s="75"/>
      <c r="O28" s="75"/>
      <c r="P28" s="75"/>
      <c r="Q28" s="75"/>
      <c r="R28" s="75"/>
      <c r="S28" s="75"/>
      <c r="T28" s="75"/>
      <c r="U28" s="75"/>
      <c r="V28" s="75"/>
      <c r="W28" s="75"/>
      <c r="X28" s="75"/>
      <c r="Y28" s="75"/>
      <c r="Z28" s="75"/>
      <c r="AA28" s="75"/>
      <c r="AB28" s="75"/>
      <c r="AC28" s="75"/>
      <c r="AD28" s="75"/>
      <c r="AE28" s="75"/>
    </row>
    <row r="29" spans="1:31" ht="15" customHeight="1" x14ac:dyDescent="0.2">
      <c r="A29" s="79" t="s">
        <v>33</v>
      </c>
      <c r="B29" s="1584" t="s">
        <v>1059</v>
      </c>
      <c r="C29" s="56"/>
      <c r="D29" s="57"/>
      <c r="E29" s="57"/>
      <c r="F29" s="57"/>
      <c r="G29" s="57"/>
      <c r="H29" s="57"/>
      <c r="I29" s="57"/>
      <c r="J29" s="57"/>
      <c r="K29" s="57"/>
      <c r="L29" s="57"/>
      <c r="M29" s="57"/>
      <c r="N29" s="57"/>
      <c r="O29" s="57"/>
      <c r="P29" s="57"/>
      <c r="Q29" s="57"/>
      <c r="R29" s="57"/>
      <c r="S29" s="57"/>
      <c r="T29" s="57"/>
      <c r="U29" s="57"/>
      <c r="V29" s="57"/>
      <c r="W29" s="57"/>
      <c r="X29" s="57"/>
      <c r="Y29" s="57"/>
      <c r="Z29" s="57"/>
      <c r="AA29" s="57"/>
      <c r="AB29" s="57"/>
      <c r="AC29" s="57"/>
      <c r="AD29" s="75"/>
      <c r="AE29" s="75"/>
    </row>
    <row r="30" spans="1:31" ht="15" customHeight="1" x14ac:dyDescent="0.2">
      <c r="A30" s="79"/>
      <c r="B30" s="58"/>
      <c r="C30" s="58"/>
      <c r="D30" s="59"/>
      <c r="E30" s="59"/>
      <c r="F30" s="59"/>
      <c r="G30" s="59"/>
      <c r="H30" s="59"/>
      <c r="I30" s="59"/>
      <c r="J30" s="59"/>
      <c r="K30" s="59"/>
      <c r="L30" s="59"/>
      <c r="M30" s="59"/>
      <c r="N30" s="59"/>
      <c r="O30" s="59"/>
      <c r="P30" s="59"/>
      <c r="Q30" s="59"/>
      <c r="R30" s="59"/>
      <c r="S30" s="59"/>
      <c r="T30" s="59"/>
      <c r="U30" s="59"/>
      <c r="V30" s="59"/>
      <c r="W30" s="59"/>
      <c r="X30" s="59"/>
      <c r="Y30" s="59"/>
      <c r="Z30" s="59"/>
      <c r="AA30" s="59"/>
      <c r="AB30" s="59"/>
      <c r="AC30" s="59"/>
      <c r="AD30" s="75"/>
      <c r="AE30" s="75"/>
    </row>
    <row r="31" spans="1:31" ht="15" customHeight="1" x14ac:dyDescent="0.2">
      <c r="A31" s="75"/>
      <c r="B31" s="58"/>
      <c r="C31" s="58"/>
      <c r="D31" s="59"/>
      <c r="E31" s="59"/>
      <c r="F31" s="59"/>
      <c r="G31" s="59"/>
      <c r="H31" s="59"/>
      <c r="I31" s="59"/>
      <c r="J31" s="59"/>
      <c r="K31" s="59"/>
      <c r="L31" s="59"/>
      <c r="M31" s="59"/>
      <c r="N31" s="59"/>
      <c r="O31" s="59"/>
      <c r="P31" s="59"/>
      <c r="Q31" s="59"/>
      <c r="R31" s="59"/>
      <c r="S31" s="59"/>
      <c r="T31" s="59"/>
      <c r="U31" s="59"/>
      <c r="V31" s="59"/>
      <c r="W31" s="59"/>
      <c r="X31" s="59"/>
      <c r="Y31" s="59"/>
      <c r="Z31" s="59"/>
      <c r="AA31" s="59"/>
      <c r="AB31" s="59"/>
      <c r="AC31" s="59"/>
      <c r="AD31" s="75"/>
      <c r="AE31" s="75"/>
    </row>
    <row r="32" spans="1:31" ht="15" customHeight="1" x14ac:dyDescent="0.2">
      <c r="A32" s="75"/>
      <c r="B32" s="58"/>
      <c r="C32" s="58"/>
      <c r="D32" s="59"/>
      <c r="E32" s="59"/>
      <c r="F32" s="59"/>
      <c r="G32" s="59"/>
      <c r="H32" s="59"/>
      <c r="I32" s="59"/>
      <c r="J32" s="59"/>
      <c r="K32" s="59"/>
      <c r="L32" s="59"/>
      <c r="M32" s="59"/>
      <c r="N32" s="59"/>
      <c r="O32" s="59"/>
      <c r="P32" s="59"/>
      <c r="Q32" s="59"/>
      <c r="R32" s="59"/>
      <c r="S32" s="59"/>
      <c r="T32" s="59"/>
      <c r="U32" s="59"/>
      <c r="V32" s="59"/>
      <c r="W32" s="59"/>
      <c r="X32" s="59"/>
      <c r="Y32" s="59"/>
      <c r="Z32" s="59"/>
      <c r="AA32" s="59"/>
      <c r="AB32" s="59"/>
      <c r="AC32" s="59"/>
      <c r="AD32" s="75"/>
      <c r="AE32" s="75"/>
    </row>
    <row r="33" spans="1:31" ht="15" customHeight="1" x14ac:dyDescent="0.2">
      <c r="A33" s="75"/>
      <c r="B33" s="75"/>
      <c r="C33" s="75"/>
      <c r="D33" s="75"/>
      <c r="E33" s="75"/>
      <c r="F33" s="75"/>
      <c r="G33" s="75"/>
      <c r="H33" s="75"/>
      <c r="I33" s="75"/>
      <c r="J33" s="75"/>
      <c r="K33" s="75"/>
      <c r="L33" s="75"/>
      <c r="M33" s="75"/>
      <c r="N33" s="75"/>
      <c r="O33" s="75"/>
      <c r="P33" s="75"/>
      <c r="Q33" s="75"/>
      <c r="R33" s="75"/>
      <c r="S33" s="75"/>
      <c r="T33" s="75"/>
      <c r="U33" s="75"/>
      <c r="V33" s="75"/>
      <c r="W33" s="75"/>
      <c r="X33" s="75"/>
      <c r="Y33" s="75"/>
      <c r="Z33" s="75"/>
      <c r="AA33" s="75"/>
      <c r="AB33" s="75"/>
      <c r="AC33" s="75"/>
      <c r="AD33" s="75"/>
      <c r="AE33" s="75"/>
    </row>
    <row r="34" spans="1:31" ht="12.75" x14ac:dyDescent="0.2">
      <c r="A34" s="79" t="s">
        <v>651</v>
      </c>
      <c r="B34" s="75"/>
      <c r="C34" s="75"/>
      <c r="D34" s="75"/>
      <c r="E34" s="75"/>
      <c r="F34" s="75"/>
      <c r="G34" s="75"/>
      <c r="H34" s="75"/>
      <c r="I34" s="75"/>
      <c r="J34" s="75"/>
      <c r="K34" s="75"/>
      <c r="L34" s="75"/>
      <c r="M34" s="75"/>
      <c r="N34" s="75"/>
      <c r="O34" s="75"/>
      <c r="P34" s="75"/>
      <c r="Q34" s="75"/>
      <c r="R34" s="75"/>
      <c r="S34" s="75"/>
      <c r="T34" s="75"/>
      <c r="U34" s="75"/>
      <c r="V34" s="75"/>
      <c r="W34" s="75"/>
      <c r="X34" s="75"/>
      <c r="Y34" s="75"/>
      <c r="Z34" s="75"/>
      <c r="AA34" s="75"/>
      <c r="AB34" s="75"/>
      <c r="AC34" s="75"/>
      <c r="AD34" s="75"/>
      <c r="AE34" s="75"/>
    </row>
    <row r="35" spans="1:31" ht="12.75" x14ac:dyDescent="0.2">
      <c r="A35" s="563"/>
      <c r="B35" s="532"/>
      <c r="C35" s="75"/>
      <c r="D35" s="75"/>
      <c r="E35" s="75"/>
      <c r="F35" s="75"/>
      <c r="G35" s="75"/>
      <c r="H35" s="75"/>
      <c r="I35" s="75"/>
      <c r="J35" s="75"/>
      <c r="K35" s="75"/>
      <c r="L35" s="75"/>
      <c r="M35" s="75"/>
      <c r="N35" s="75"/>
      <c r="O35" s="75"/>
      <c r="P35" s="75"/>
      <c r="Q35" s="75"/>
      <c r="R35" s="75"/>
      <c r="S35" s="75"/>
      <c r="T35" s="75"/>
      <c r="U35" s="75"/>
      <c r="V35" s="75"/>
      <c r="W35" s="75"/>
      <c r="X35" s="75"/>
      <c r="Y35" s="75"/>
      <c r="Z35" s="75"/>
      <c r="AA35" s="75"/>
      <c r="AB35" s="75"/>
      <c r="AC35" s="75"/>
      <c r="AD35" s="75"/>
      <c r="AE35" s="75"/>
    </row>
    <row r="36" spans="1:31" ht="12.75" x14ac:dyDescent="0.2">
      <c r="A36" s="75"/>
      <c r="B36" s="533"/>
      <c r="C36" s="75"/>
      <c r="D36" s="75"/>
      <c r="E36" s="75"/>
      <c r="F36" s="75"/>
      <c r="G36" s="75"/>
      <c r="H36" s="75"/>
      <c r="I36" s="75"/>
      <c r="J36" s="75"/>
      <c r="K36" s="75"/>
      <c r="L36" s="75"/>
      <c r="M36" s="75"/>
      <c r="N36" s="75"/>
      <c r="O36" s="75"/>
      <c r="P36" s="75"/>
      <c r="Q36" s="75"/>
      <c r="R36" s="75"/>
      <c r="S36" s="75"/>
      <c r="T36" s="75"/>
      <c r="U36" s="75"/>
      <c r="V36" s="75"/>
      <c r="W36" s="75"/>
      <c r="X36" s="75"/>
      <c r="Y36" s="75"/>
      <c r="Z36" s="75"/>
      <c r="AA36" s="75"/>
      <c r="AB36" s="75"/>
      <c r="AC36" s="75"/>
      <c r="AD36" s="75"/>
      <c r="AE36" s="75"/>
    </row>
    <row r="37" spans="1:31" ht="12.75" x14ac:dyDescent="0.2">
      <c r="A37" s="75"/>
      <c r="B37" s="533"/>
      <c r="C37" s="75"/>
      <c r="D37" s="75"/>
      <c r="E37" s="75"/>
      <c r="F37" s="75"/>
      <c r="G37" s="75"/>
      <c r="H37" s="75"/>
      <c r="I37" s="75"/>
      <c r="J37" s="75"/>
      <c r="K37" s="75"/>
      <c r="L37" s="75"/>
      <c r="M37" s="75"/>
      <c r="N37" s="75"/>
      <c r="O37" s="75"/>
      <c r="P37" s="75"/>
      <c r="Q37" s="75"/>
      <c r="R37" s="75"/>
      <c r="S37" s="75"/>
      <c r="T37" s="75"/>
      <c r="U37" s="75"/>
      <c r="V37" s="75"/>
      <c r="W37" s="75"/>
      <c r="X37" s="75"/>
      <c r="Y37" s="75"/>
      <c r="Z37" s="75"/>
      <c r="AA37" s="75"/>
      <c r="AB37" s="75"/>
      <c r="AC37" s="75"/>
      <c r="AD37" s="75"/>
      <c r="AE37" s="75"/>
    </row>
    <row r="38" spans="1:31" ht="12.75" x14ac:dyDescent="0.2">
      <c r="A38" s="75"/>
      <c r="B38" s="533"/>
      <c r="C38" s="75"/>
      <c r="D38" s="75"/>
      <c r="E38" s="75"/>
      <c r="F38" s="75"/>
      <c r="G38" s="75"/>
      <c r="H38" s="75"/>
      <c r="I38" s="75"/>
      <c r="J38" s="75"/>
      <c r="K38" s="75"/>
      <c r="L38" s="75"/>
      <c r="M38" s="75"/>
      <c r="N38" s="75"/>
      <c r="O38" s="75"/>
      <c r="P38" s="75"/>
      <c r="Q38" s="75"/>
      <c r="R38" s="75"/>
      <c r="S38" s="75"/>
      <c r="T38" s="75"/>
      <c r="U38" s="75"/>
      <c r="V38" s="75"/>
      <c r="W38" s="75"/>
      <c r="X38" s="75"/>
      <c r="Y38" s="75"/>
      <c r="Z38" s="75"/>
      <c r="AA38" s="75"/>
      <c r="AB38" s="75"/>
      <c r="AC38" s="75"/>
      <c r="AD38" s="75"/>
      <c r="AE38" s="75"/>
    </row>
    <row r="39" spans="1:31" ht="15" customHeight="1" x14ac:dyDescent="0.2">
      <c r="A39" s="75"/>
      <c r="B39" s="75"/>
      <c r="C39" s="75"/>
      <c r="D39" s="75"/>
      <c r="E39" s="75"/>
      <c r="F39" s="75"/>
      <c r="G39" s="75"/>
      <c r="H39" s="75"/>
      <c r="I39" s="75"/>
      <c r="J39" s="75"/>
      <c r="K39" s="75"/>
      <c r="L39" s="75"/>
      <c r="M39" s="75"/>
      <c r="N39" s="75"/>
      <c r="O39" s="75"/>
      <c r="P39" s="75"/>
      <c r="Q39" s="75"/>
      <c r="R39" s="75"/>
      <c r="S39" s="75"/>
      <c r="T39" s="75"/>
      <c r="U39" s="75"/>
      <c r="V39" s="75"/>
      <c r="W39" s="75"/>
      <c r="X39" s="75"/>
      <c r="Y39" s="75"/>
      <c r="Z39" s="75"/>
      <c r="AA39" s="75"/>
      <c r="AB39" s="75"/>
      <c r="AC39" s="75"/>
      <c r="AD39" s="75"/>
      <c r="AE39" s="75"/>
    </row>
  </sheetData>
  <sheetProtection password="CD9E" sheet="1" objects="1" scenarios="1" selectLockedCells="1"/>
  <mergeCells count="13">
    <mergeCell ref="AB11:AC11"/>
    <mergeCell ref="AB12:AC13"/>
    <mergeCell ref="B13:C13"/>
    <mergeCell ref="D13:E13"/>
    <mergeCell ref="G13:H13"/>
    <mergeCell ref="I13:J13"/>
    <mergeCell ref="K13:L13"/>
    <mergeCell ref="N13:O13"/>
    <mergeCell ref="P13:Q13"/>
    <mergeCell ref="R13:S13"/>
    <mergeCell ref="U13:V13"/>
    <mergeCell ref="W11:X11"/>
    <mergeCell ref="Y11:Z11"/>
  </mergeCells>
  <dataValidations count="1">
    <dataValidation type="list" allowBlank="1" showInputMessage="1" showErrorMessage="1" sqref="B35:B38">
      <formula1>ModelQuest</formula1>
    </dataValidation>
  </dataValidations>
  <hyperlinks>
    <hyperlink ref="A2" location="'Error colours'!A1" display="Explicatory notice'!A9"/>
    <hyperlink ref="A3" location="Cntry!A1" display="Go to country metadata"/>
    <hyperlink ref="A1" location="'List of tables'!A9" display="'List of tables'!A9"/>
  </hyperlinks>
  <pageMargins left="0.74803149606299213" right="0.74803149606299213" top="0.98425196850393704" bottom="0.98425196850393704" header="0.51181102362204722" footer="0.51181102362204722"/>
  <pageSetup paperSize="9" scale="56" orientation="landscape" r:id="rId1"/>
  <headerFooter alignWithMargins="0">
    <oddHeader>&amp;LCDH&amp;C &amp;F&amp;R&amp;A</oddHeader>
    <oddFooter>Page &amp;P of &amp;N</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8">
    <tabColor indexed="42"/>
    <pageSetUpPr fitToPage="1"/>
  </sheetPr>
  <dimension ref="A1:AD38"/>
  <sheetViews>
    <sheetView showGridLines="0" zoomScale="80" zoomScaleNormal="80" workbookViewId="0">
      <selection activeCell="Q16" sqref="Q16"/>
    </sheetView>
  </sheetViews>
  <sheetFormatPr baseColWidth="10" defaultColWidth="9.140625" defaultRowHeight="15" customHeight="1" x14ac:dyDescent="0.2"/>
  <cols>
    <col min="1" max="1" width="28.7109375" style="31" customWidth="1"/>
    <col min="2" max="2" width="11.140625" style="31" customWidth="1"/>
    <col min="3" max="3" width="6.7109375" style="31" customWidth="1"/>
    <col min="4" max="4" width="12" style="31" customWidth="1"/>
    <col min="5" max="5" width="6.7109375" style="31" customWidth="1"/>
    <col min="6" max="7" width="11.140625" style="31" customWidth="1"/>
    <col min="8" max="8" width="6.7109375" style="31" customWidth="1"/>
    <col min="9" max="9" width="11.140625" style="31" customWidth="1"/>
    <col min="10" max="10" width="6.7109375" style="31" customWidth="1"/>
    <col min="11" max="11" width="11.140625" style="31" customWidth="1"/>
    <col min="12" max="12" width="6.7109375" style="31" customWidth="1"/>
    <col min="13" max="13" width="11.140625" style="31" customWidth="1"/>
    <col min="14" max="14" width="13.42578125" style="31" customWidth="1"/>
    <col min="15" max="15" width="6.7109375" style="31" customWidth="1"/>
    <col min="16" max="16" width="13.7109375" style="31" bestFit="1" customWidth="1"/>
    <col min="17" max="17" width="6.7109375" style="31" customWidth="1"/>
    <col min="18" max="18" width="12.7109375" style="31" customWidth="1"/>
    <col min="19" max="19" width="6.7109375" style="31" customWidth="1"/>
    <col min="20" max="21" width="12.7109375" style="31" customWidth="1"/>
    <col min="22" max="22" width="6.7109375" style="31" customWidth="1"/>
    <col min="23" max="23" width="12.7109375" style="31" customWidth="1"/>
    <col min="24" max="24" width="6.7109375" style="31" customWidth="1"/>
    <col min="25" max="25" width="12.7109375" style="31" customWidth="1"/>
    <col min="26" max="26" width="6.7109375" style="31" customWidth="1"/>
    <col min="27" max="28" width="12.7109375" style="31" customWidth="1"/>
    <col min="29" max="29" width="6.7109375" style="31" customWidth="1"/>
    <col min="30" max="16384" width="9.140625" style="31"/>
  </cols>
  <sheetData>
    <row r="1" spans="1:30" s="66" customFormat="1" ht="12" customHeight="1" x14ac:dyDescent="0.2">
      <c r="A1" s="26" t="s">
        <v>6</v>
      </c>
    </row>
    <row r="2" spans="1:30" s="66" customFormat="1" ht="12" customHeight="1" x14ac:dyDescent="0.2">
      <c r="A2" s="28" t="s">
        <v>10</v>
      </c>
    </row>
    <row r="3" spans="1:30" s="66" customFormat="1" ht="12" customHeight="1" x14ac:dyDescent="0.2">
      <c r="A3" s="28" t="s">
        <v>7</v>
      </c>
    </row>
    <row r="4" spans="1:30" ht="15" customHeight="1" x14ac:dyDescent="0.2">
      <c r="A4" s="73" t="s">
        <v>245</v>
      </c>
      <c r="B4" s="73"/>
      <c r="C4" s="73"/>
      <c r="D4" s="73"/>
      <c r="E4" s="73"/>
      <c r="F4" s="73"/>
      <c r="G4" s="73"/>
      <c r="H4" s="73"/>
      <c r="I4" s="73"/>
      <c r="J4" s="74"/>
      <c r="K4" s="74"/>
      <c r="L4" s="74"/>
      <c r="M4" s="74"/>
      <c r="N4" s="74"/>
      <c r="O4" s="74"/>
      <c r="P4" s="74"/>
      <c r="Q4" s="74"/>
      <c r="R4" s="75"/>
      <c r="S4" s="75"/>
      <c r="T4" s="75"/>
      <c r="U4" s="75"/>
      <c r="V4" s="75"/>
      <c r="W4" s="75"/>
      <c r="X4" s="75"/>
      <c r="Y4" s="75"/>
      <c r="Z4" s="75"/>
      <c r="AA4" s="75"/>
      <c r="AB4" s="75"/>
      <c r="AC4" s="75"/>
      <c r="AD4" s="75"/>
    </row>
    <row r="5" spans="1:30" s="131" customFormat="1" ht="15" customHeight="1" x14ac:dyDescent="0.2"/>
    <row r="6" spans="1:30" s="131" customFormat="1" ht="15" customHeight="1" x14ac:dyDescent="0.2">
      <c r="A6" s="202"/>
      <c r="B6" s="202"/>
      <c r="C6" s="202"/>
      <c r="D6" s="202"/>
      <c r="E6" s="202"/>
      <c r="F6" s="202"/>
      <c r="G6" s="202"/>
      <c r="H6" s="202"/>
      <c r="I6" s="202"/>
      <c r="J6" s="202"/>
      <c r="K6" s="202"/>
      <c r="L6" s="202"/>
      <c r="M6" s="202"/>
      <c r="N6" s="202"/>
      <c r="O6" s="202"/>
      <c r="P6" s="202"/>
      <c r="Q6" s="202"/>
      <c r="R6" s="202"/>
      <c r="S6" s="202"/>
      <c r="T6" s="202"/>
      <c r="U6" s="202"/>
      <c r="V6" s="202"/>
      <c r="W6" s="202"/>
      <c r="X6" s="202"/>
      <c r="Y6" s="202"/>
      <c r="Z6" s="202"/>
      <c r="AA6" s="202"/>
      <c r="AB6" s="202"/>
      <c r="AC6" s="202"/>
      <c r="AD6" s="202"/>
    </row>
    <row r="7" spans="1:30" ht="15" customHeight="1" x14ac:dyDescent="0.25">
      <c r="A7" s="76" t="s">
        <v>269</v>
      </c>
      <c r="B7" s="75"/>
      <c r="C7" s="75"/>
      <c r="D7" s="75"/>
      <c r="E7" s="75"/>
      <c r="F7" s="75"/>
      <c r="G7" s="75"/>
      <c r="H7" s="75"/>
      <c r="I7" s="75"/>
      <c r="J7" s="75"/>
      <c r="K7" s="75"/>
      <c r="L7" s="75"/>
      <c r="M7" s="75"/>
      <c r="N7" s="75"/>
      <c r="O7" s="75"/>
      <c r="P7" s="75"/>
      <c r="Q7" s="75"/>
      <c r="R7" s="75"/>
      <c r="S7" s="75"/>
      <c r="T7" s="75"/>
      <c r="U7" s="75"/>
      <c r="V7" s="75"/>
      <c r="W7" s="75"/>
      <c r="X7" s="75"/>
      <c r="Y7" s="75"/>
      <c r="Z7" s="75"/>
      <c r="AA7" s="75"/>
      <c r="AB7" s="75"/>
      <c r="AC7" s="75"/>
      <c r="AD7" s="75"/>
    </row>
    <row r="8" spans="1:30" ht="15" customHeight="1" x14ac:dyDescent="0.2">
      <c r="A8" s="77" t="s">
        <v>21</v>
      </c>
      <c r="B8" s="75"/>
      <c r="C8" s="75"/>
      <c r="D8" s="75"/>
      <c r="E8" s="75"/>
      <c r="F8" s="75"/>
      <c r="G8" s="75"/>
      <c r="H8" s="75"/>
      <c r="I8" s="75"/>
      <c r="J8" s="75"/>
      <c r="K8" s="75"/>
      <c r="L8" s="75"/>
      <c r="M8" s="75"/>
      <c r="N8" s="75"/>
      <c r="O8" s="75"/>
      <c r="P8" s="75"/>
      <c r="Q8" s="75"/>
      <c r="R8" s="75"/>
      <c r="S8" s="75"/>
      <c r="T8" s="75"/>
      <c r="U8" s="75"/>
      <c r="V8" s="75"/>
      <c r="W8" s="75"/>
      <c r="X8" s="75"/>
      <c r="Y8" s="75"/>
      <c r="Z8" s="75"/>
      <c r="AA8" s="75"/>
      <c r="AB8" s="75"/>
      <c r="AC8" s="75"/>
      <c r="AD8" s="75"/>
    </row>
    <row r="9" spans="1:30" ht="15" customHeight="1" x14ac:dyDescent="0.2">
      <c r="A9" s="75"/>
      <c r="B9" s="203" t="s">
        <v>34</v>
      </c>
      <c r="C9" s="385">
        <v>2011</v>
      </c>
      <c r="D9" s="75"/>
      <c r="E9" s="75"/>
      <c r="F9" s="75"/>
      <c r="G9" s="75"/>
      <c r="H9" s="75"/>
      <c r="I9" s="75"/>
      <c r="J9" s="75"/>
      <c r="K9" s="75"/>
      <c r="L9" s="75"/>
      <c r="M9" s="75"/>
      <c r="N9" s="75"/>
      <c r="O9" s="75"/>
      <c r="P9" s="75"/>
      <c r="Q9" s="75"/>
      <c r="R9" s="75"/>
      <c r="S9" s="75"/>
      <c r="T9" s="75"/>
      <c r="U9" s="75"/>
      <c r="V9" s="75"/>
      <c r="W9" s="75"/>
      <c r="X9" s="75"/>
      <c r="Y9" s="75"/>
      <c r="Z9" s="75"/>
      <c r="AA9" s="75"/>
      <c r="AB9" s="75"/>
      <c r="AC9" s="75"/>
      <c r="AD9" s="75"/>
    </row>
    <row r="10" spans="1:30" ht="15" customHeight="1" x14ac:dyDescent="0.2">
      <c r="A10" s="223"/>
      <c r="B10" s="75"/>
      <c r="C10" s="75"/>
      <c r="D10" s="75"/>
      <c r="E10" s="75"/>
      <c r="F10" s="75"/>
      <c r="G10" s="75"/>
      <c r="H10" s="75"/>
      <c r="I10" s="75"/>
      <c r="J10" s="75"/>
      <c r="K10" s="75"/>
      <c r="L10" s="75"/>
      <c r="M10" s="75"/>
      <c r="N10" s="75"/>
      <c r="O10" s="75"/>
      <c r="P10" s="75"/>
      <c r="Q10" s="75"/>
      <c r="R10" s="75"/>
      <c r="S10" s="75"/>
      <c r="T10" s="75"/>
      <c r="U10" s="75"/>
      <c r="V10" s="75"/>
      <c r="W10" s="75"/>
      <c r="X10" s="75"/>
      <c r="Y10" s="75"/>
      <c r="Z10" s="75"/>
      <c r="AA10" s="75"/>
      <c r="AB10" s="75"/>
      <c r="AC10" s="75"/>
      <c r="AD10" s="75"/>
    </row>
    <row r="11" spans="1:30" ht="15" customHeight="1" x14ac:dyDescent="0.2">
      <c r="A11" s="224" t="s">
        <v>49</v>
      </c>
      <c r="B11" s="205" t="s">
        <v>246</v>
      </c>
      <c r="C11" s="206"/>
      <c r="D11" s="206"/>
      <c r="E11" s="206"/>
      <c r="F11" s="206"/>
      <c r="G11" s="206"/>
      <c r="H11" s="206"/>
      <c r="I11" s="206"/>
      <c r="J11" s="206"/>
      <c r="K11" s="206"/>
      <c r="L11" s="206"/>
      <c r="M11" s="206"/>
      <c r="N11" s="206"/>
      <c r="O11" s="206"/>
      <c r="P11" s="206"/>
      <c r="Q11" s="206"/>
      <c r="R11" s="206"/>
      <c r="S11" s="206"/>
      <c r="T11" s="206"/>
      <c r="U11" s="207"/>
      <c r="V11" s="205"/>
      <c r="W11" s="1772" t="s">
        <v>247</v>
      </c>
      <c r="X11" s="1773"/>
      <c r="Y11" s="1773" t="s">
        <v>248</v>
      </c>
      <c r="Z11" s="1773"/>
      <c r="AA11" s="225" t="s">
        <v>249</v>
      </c>
      <c r="AB11" s="1761" t="s">
        <v>42</v>
      </c>
      <c r="AC11" s="1762"/>
      <c r="AD11" s="75"/>
    </row>
    <row r="12" spans="1:30" ht="15" customHeight="1" x14ac:dyDescent="0.2">
      <c r="A12" s="226"/>
      <c r="B12" s="209" t="s">
        <v>251</v>
      </c>
      <c r="C12" s="210"/>
      <c r="D12" s="210"/>
      <c r="E12" s="210"/>
      <c r="F12" s="210"/>
      <c r="G12" s="207"/>
      <c r="H12" s="210"/>
      <c r="I12" s="205" t="s">
        <v>252</v>
      </c>
      <c r="J12" s="210"/>
      <c r="K12" s="210"/>
      <c r="L12" s="210"/>
      <c r="M12" s="210"/>
      <c r="N12" s="207"/>
      <c r="O12" s="210"/>
      <c r="P12" s="205" t="s">
        <v>253</v>
      </c>
      <c r="Q12" s="210"/>
      <c r="R12" s="210"/>
      <c r="S12" s="210"/>
      <c r="T12" s="210"/>
      <c r="U12" s="207"/>
      <c r="V12" s="205"/>
      <c r="W12" s="1220"/>
      <c r="X12" s="227"/>
      <c r="Y12" s="228"/>
      <c r="Z12" s="228"/>
      <c r="AA12" s="229" t="s">
        <v>254</v>
      </c>
      <c r="AB12" s="1763"/>
      <c r="AC12" s="1764"/>
      <c r="AD12" s="75"/>
    </row>
    <row r="13" spans="1:30" ht="41.25" customHeight="1" x14ac:dyDescent="0.2">
      <c r="A13" s="213" t="s">
        <v>270</v>
      </c>
      <c r="B13" s="1767" t="s">
        <v>714</v>
      </c>
      <c r="C13" s="1768"/>
      <c r="D13" s="1768" t="s">
        <v>715</v>
      </c>
      <c r="E13" s="1768"/>
      <c r="F13" s="230" t="s">
        <v>256</v>
      </c>
      <c r="G13" s="1769" t="s">
        <v>42</v>
      </c>
      <c r="H13" s="1768"/>
      <c r="I13" s="1767" t="s">
        <v>257</v>
      </c>
      <c r="J13" s="1768"/>
      <c r="K13" s="1768" t="s">
        <v>258</v>
      </c>
      <c r="L13" s="1768"/>
      <c r="M13" s="230" t="s">
        <v>259</v>
      </c>
      <c r="N13" s="1769" t="s">
        <v>42</v>
      </c>
      <c r="O13" s="1768"/>
      <c r="P13" s="1767" t="s">
        <v>260</v>
      </c>
      <c r="Q13" s="1768"/>
      <c r="R13" s="1768" t="s">
        <v>261</v>
      </c>
      <c r="S13" s="1768"/>
      <c r="T13" s="230" t="s">
        <v>262</v>
      </c>
      <c r="U13" s="1770" t="s">
        <v>42</v>
      </c>
      <c r="V13" s="1771"/>
      <c r="W13" s="1221"/>
      <c r="X13" s="231"/>
      <c r="Y13" s="231"/>
      <c r="Z13" s="231"/>
      <c r="AA13" s="232" t="s">
        <v>263</v>
      </c>
      <c r="AB13" s="1765"/>
      <c r="AC13" s="1766"/>
      <c r="AD13" s="75"/>
    </row>
    <row r="14" spans="1:30" s="39" customFormat="1" ht="18" customHeight="1" x14ac:dyDescent="0.2">
      <c r="A14" s="654" t="s">
        <v>817</v>
      </c>
      <c r="B14" s="585">
        <f>SUM(B15:B19)</f>
        <v>6914.6100000000006</v>
      </c>
      <c r="C14" s="586"/>
      <c r="D14" s="586">
        <f t="shared" ref="D14:G14" si="0">SUM(D15:D19)</f>
        <v>179.09000000000003</v>
      </c>
      <c r="E14" s="586"/>
      <c r="F14" s="585">
        <f t="shared" si="0"/>
        <v>365.38</v>
      </c>
      <c r="G14" s="1141">
        <f t="shared" si="0"/>
        <v>7459.08</v>
      </c>
      <c r="H14" s="1157"/>
      <c r="I14" s="585">
        <f>SUM(I15:I19)</f>
        <v>6445.9600000000009</v>
      </c>
      <c r="J14" s="586"/>
      <c r="K14" s="586">
        <f>SUM(K15:K19)</f>
        <v>647.74</v>
      </c>
      <c r="L14" s="586"/>
      <c r="M14" s="585">
        <f>SUM(M15:M19)</f>
        <v>365.38</v>
      </c>
      <c r="N14" s="1141">
        <f t="shared" ref="N14" si="1">SUM(N15:N19)</f>
        <v>7459.0800000000008</v>
      </c>
      <c r="O14" s="1157"/>
      <c r="P14" s="585">
        <f t="shared" ref="P14" si="2">SUM(P15:P19)</f>
        <v>6280.0300000000007</v>
      </c>
      <c r="Q14" s="586"/>
      <c r="R14" s="586">
        <f t="shared" ref="R14" si="3">SUM(R15:R19)</f>
        <v>813.67000000000007</v>
      </c>
      <c r="S14" s="586"/>
      <c r="T14" s="585">
        <f t="shared" ref="T14" si="4">SUM(T15:T19)</f>
        <v>365.38</v>
      </c>
      <c r="U14" s="1141">
        <f t="shared" ref="U14" si="5">SUM(U15:U19)</f>
        <v>7459.08</v>
      </c>
      <c r="V14" s="1157"/>
      <c r="W14" s="1190">
        <f t="shared" ref="W14" si="6">SUM(W15:W19)</f>
        <v>40.75</v>
      </c>
      <c r="X14" s="1174"/>
      <c r="Y14" s="1203">
        <f t="shared" ref="Y14" si="7">SUM(Y15:Y19)</f>
        <v>38.47</v>
      </c>
      <c r="Z14" s="1174"/>
      <c r="AA14" s="585">
        <f t="shared" ref="AA14" si="8">SUM(AA15:AA19)</f>
        <v>131.55000000000001</v>
      </c>
      <c r="AB14" s="1141">
        <f t="shared" ref="AB14" si="9">SUM(AB15:AB19)</f>
        <v>210.77</v>
      </c>
      <c r="AC14" s="1157"/>
      <c r="AD14" s="75"/>
    </row>
    <row r="15" spans="1:30" ht="25.5" x14ac:dyDescent="0.2">
      <c r="A15" s="233" t="s">
        <v>271</v>
      </c>
      <c r="B15" s="504">
        <v>343.73</v>
      </c>
      <c r="C15" s="505"/>
      <c r="D15" s="505">
        <v>5.34</v>
      </c>
      <c r="E15" s="505"/>
      <c r="F15" s="504">
        <v>123.73</v>
      </c>
      <c r="G15" s="1143">
        <f>SUM(F15,D15,B15)</f>
        <v>472.8</v>
      </c>
      <c r="H15" s="1159"/>
      <c r="I15" s="504">
        <v>264.97000000000003</v>
      </c>
      <c r="J15" s="505"/>
      <c r="K15" s="505">
        <v>84.1</v>
      </c>
      <c r="L15" s="505"/>
      <c r="M15" s="504">
        <v>123.73</v>
      </c>
      <c r="N15" s="1143">
        <f>SUM(M15,K15,I15)</f>
        <v>472.8</v>
      </c>
      <c r="O15" s="1159"/>
      <c r="P15" s="504">
        <v>323.95</v>
      </c>
      <c r="Q15" s="505"/>
      <c r="R15" s="505">
        <v>25.12</v>
      </c>
      <c r="S15" s="505"/>
      <c r="T15" s="504">
        <v>123.73</v>
      </c>
      <c r="U15" s="1143">
        <f>SUM(T15,R15,P15)</f>
        <v>472.79999999999995</v>
      </c>
      <c r="V15" s="1159"/>
      <c r="W15" s="1191">
        <v>1.87</v>
      </c>
      <c r="X15" s="1175"/>
      <c r="Y15" s="1205"/>
      <c r="Z15" s="1175"/>
      <c r="AA15" s="504">
        <v>6.44</v>
      </c>
      <c r="AB15" s="1143">
        <f>SUM(AA15,Y15,W15)</f>
        <v>8.31</v>
      </c>
      <c r="AC15" s="1159"/>
      <c r="AD15" s="75"/>
    </row>
    <row r="16" spans="1:30" ht="15" customHeight="1" x14ac:dyDescent="0.2">
      <c r="A16" s="238" t="s">
        <v>27</v>
      </c>
      <c r="B16" s="565">
        <v>2474.5500000000002</v>
      </c>
      <c r="C16" s="566"/>
      <c r="D16" s="566">
        <v>41.72</v>
      </c>
      <c r="E16" s="566"/>
      <c r="F16" s="565">
        <v>209.96</v>
      </c>
      <c r="G16" s="1144">
        <f t="shared" ref="G16:G19" si="10">SUM(F16,D16,B16)</f>
        <v>2726.23</v>
      </c>
      <c r="H16" s="1160"/>
      <c r="I16" s="565">
        <v>2210.0100000000002</v>
      </c>
      <c r="J16" s="566"/>
      <c r="K16" s="566">
        <v>306.26</v>
      </c>
      <c r="L16" s="566"/>
      <c r="M16" s="565">
        <v>209.96</v>
      </c>
      <c r="N16" s="1144">
        <f t="shared" ref="N16:N19" si="11">SUM(M16,K16,I16)</f>
        <v>2726.2300000000005</v>
      </c>
      <c r="O16" s="1160"/>
      <c r="P16" s="565">
        <v>2321.63</v>
      </c>
      <c r="Q16" s="566"/>
      <c r="R16" s="566">
        <v>194.64</v>
      </c>
      <c r="S16" s="566"/>
      <c r="T16" s="565">
        <v>209.96</v>
      </c>
      <c r="U16" s="1143">
        <f t="shared" ref="U16:U19" si="12">SUM(T16,R16,P16)</f>
        <v>2726.23</v>
      </c>
      <c r="V16" s="1160"/>
      <c r="W16" s="1192">
        <v>17.16</v>
      </c>
      <c r="X16" s="1176"/>
      <c r="Y16" s="1206"/>
      <c r="Z16" s="1176"/>
      <c r="AA16" s="565">
        <v>36.9</v>
      </c>
      <c r="AB16" s="1144">
        <f t="shared" ref="AB16:AB19" si="13">SUM(AA16,Y16,W16)</f>
        <v>54.06</v>
      </c>
      <c r="AC16" s="1160"/>
      <c r="AD16" s="75"/>
    </row>
    <row r="17" spans="1:30" ht="15" customHeight="1" x14ac:dyDescent="0.2">
      <c r="A17" s="238" t="s">
        <v>28</v>
      </c>
      <c r="B17" s="565">
        <v>1963.08</v>
      </c>
      <c r="C17" s="566"/>
      <c r="D17" s="566">
        <v>38.85</v>
      </c>
      <c r="E17" s="566"/>
      <c r="F17" s="565">
        <v>21.81</v>
      </c>
      <c r="G17" s="1144">
        <f t="shared" si="10"/>
        <v>2023.74</v>
      </c>
      <c r="H17" s="1160"/>
      <c r="I17" s="565">
        <v>1871.3</v>
      </c>
      <c r="J17" s="566"/>
      <c r="K17" s="566">
        <v>130.63</v>
      </c>
      <c r="L17" s="566"/>
      <c r="M17" s="565">
        <v>21.81</v>
      </c>
      <c r="N17" s="1144">
        <f t="shared" si="11"/>
        <v>2023.74</v>
      </c>
      <c r="O17" s="1160"/>
      <c r="P17" s="565">
        <v>1845.52</v>
      </c>
      <c r="Q17" s="566"/>
      <c r="R17" s="566">
        <v>156.41</v>
      </c>
      <c r="S17" s="566"/>
      <c r="T17" s="565">
        <v>21.81</v>
      </c>
      <c r="U17" s="1143">
        <f t="shared" si="12"/>
        <v>2023.74</v>
      </c>
      <c r="V17" s="1160"/>
      <c r="W17" s="1192"/>
      <c r="X17" s="1176"/>
      <c r="Y17" s="1206"/>
      <c r="Z17" s="1176"/>
      <c r="AA17" s="565">
        <v>27.31</v>
      </c>
      <c r="AB17" s="1144">
        <f t="shared" si="13"/>
        <v>27.31</v>
      </c>
      <c r="AC17" s="1160"/>
      <c r="AD17" s="75"/>
    </row>
    <row r="18" spans="1:30" ht="15" customHeight="1" x14ac:dyDescent="0.2">
      <c r="A18" s="238" t="s">
        <v>29</v>
      </c>
      <c r="B18" s="565">
        <v>1464.56</v>
      </c>
      <c r="C18" s="566"/>
      <c r="D18" s="566">
        <v>47.95</v>
      </c>
      <c r="E18" s="566"/>
      <c r="F18" s="565">
        <v>9.8800000000000008</v>
      </c>
      <c r="G18" s="1144">
        <f t="shared" si="10"/>
        <v>1522.3899999999999</v>
      </c>
      <c r="H18" s="1160"/>
      <c r="I18" s="565">
        <v>1454.13</v>
      </c>
      <c r="J18" s="566"/>
      <c r="K18" s="566">
        <v>58.38</v>
      </c>
      <c r="L18" s="566"/>
      <c r="M18" s="565">
        <v>9.8800000000000008</v>
      </c>
      <c r="N18" s="1144">
        <f t="shared" si="11"/>
        <v>1522.39</v>
      </c>
      <c r="O18" s="1160"/>
      <c r="P18" s="565">
        <v>1371.21</v>
      </c>
      <c r="Q18" s="566"/>
      <c r="R18" s="566">
        <v>141.30000000000001</v>
      </c>
      <c r="S18" s="566"/>
      <c r="T18" s="565">
        <v>9.8800000000000008</v>
      </c>
      <c r="U18" s="1143">
        <f t="shared" si="12"/>
        <v>1522.39</v>
      </c>
      <c r="V18" s="1160"/>
      <c r="W18" s="1192"/>
      <c r="X18" s="1176"/>
      <c r="Y18" s="1206"/>
      <c r="Z18" s="1176"/>
      <c r="AA18" s="565">
        <v>19.760000000000002</v>
      </c>
      <c r="AB18" s="1144">
        <f t="shared" si="13"/>
        <v>19.760000000000002</v>
      </c>
      <c r="AC18" s="1160"/>
      <c r="AD18" s="75"/>
    </row>
    <row r="19" spans="1:30" ht="15" customHeight="1" x14ac:dyDescent="0.2">
      <c r="A19" s="238" t="s">
        <v>30</v>
      </c>
      <c r="B19" s="565">
        <v>668.69</v>
      </c>
      <c r="C19" s="566"/>
      <c r="D19" s="566">
        <v>45.230000000000004</v>
      </c>
      <c r="E19" s="566"/>
      <c r="F19" s="565"/>
      <c r="G19" s="1144">
        <f t="shared" si="10"/>
        <v>713.92000000000007</v>
      </c>
      <c r="H19" s="1160"/>
      <c r="I19" s="565">
        <v>645.54999999999995</v>
      </c>
      <c r="J19" s="566"/>
      <c r="K19" s="566">
        <v>68.37</v>
      </c>
      <c r="L19" s="566"/>
      <c r="M19" s="565"/>
      <c r="N19" s="1144">
        <f t="shared" si="11"/>
        <v>713.92</v>
      </c>
      <c r="O19" s="1160"/>
      <c r="P19" s="565">
        <v>417.72</v>
      </c>
      <c r="Q19" s="566"/>
      <c r="R19" s="566">
        <v>296.2</v>
      </c>
      <c r="S19" s="566"/>
      <c r="T19" s="565"/>
      <c r="U19" s="1143">
        <f t="shared" si="12"/>
        <v>713.92000000000007</v>
      </c>
      <c r="V19" s="1160"/>
      <c r="W19" s="1192">
        <v>21.72</v>
      </c>
      <c r="X19" s="1176"/>
      <c r="Y19" s="1206">
        <v>38.47</v>
      </c>
      <c r="Z19" s="1176"/>
      <c r="AA19" s="565">
        <v>41.14</v>
      </c>
      <c r="AB19" s="1144">
        <f t="shared" si="13"/>
        <v>101.33</v>
      </c>
      <c r="AC19" s="1160"/>
      <c r="AD19" s="75"/>
    </row>
    <row r="20" spans="1:30" ht="15" customHeight="1" x14ac:dyDescent="0.2">
      <c r="A20" s="239" t="s">
        <v>272</v>
      </c>
      <c r="B20" s="1222"/>
      <c r="C20" s="1223"/>
      <c r="D20" s="1223"/>
      <c r="E20" s="1223"/>
      <c r="F20" s="1224"/>
      <c r="G20" s="1225"/>
      <c r="H20" s="1226"/>
      <c r="I20" s="1224"/>
      <c r="J20" s="1223"/>
      <c r="K20" s="1223"/>
      <c r="L20" s="1223"/>
      <c r="M20" s="1224"/>
      <c r="N20" s="1225"/>
      <c r="O20" s="1226"/>
      <c r="P20" s="1224"/>
      <c r="Q20" s="1223"/>
      <c r="R20" s="1223"/>
      <c r="S20" s="1223"/>
      <c r="T20" s="1224"/>
      <c r="U20" s="1225"/>
      <c r="V20" s="1226"/>
      <c r="W20" s="1227"/>
      <c r="X20" s="1228"/>
      <c r="Y20" s="1229"/>
      <c r="Z20" s="1228"/>
      <c r="AA20" s="1224"/>
      <c r="AB20" s="1225"/>
      <c r="AC20" s="1226"/>
      <c r="AD20" s="75"/>
    </row>
    <row r="21" spans="1:30" ht="15" customHeight="1" x14ac:dyDescent="0.2">
      <c r="A21" s="240" t="s">
        <v>575</v>
      </c>
      <c r="B21" s="75"/>
      <c r="C21" s="75"/>
      <c r="D21" s="75"/>
      <c r="E21" s="75"/>
      <c r="F21" s="75"/>
      <c r="G21" s="75"/>
      <c r="H21" s="75"/>
      <c r="I21" s="75"/>
      <c r="J21" s="75"/>
      <c r="K21" s="75"/>
      <c r="L21" s="75"/>
      <c r="M21" s="75"/>
      <c r="N21" s="75"/>
      <c r="O21" s="75"/>
      <c r="P21" s="75"/>
      <c r="Q21" s="75"/>
      <c r="R21" s="75"/>
      <c r="S21" s="75"/>
      <c r="T21" s="75"/>
      <c r="U21" s="75"/>
      <c r="V21" s="75"/>
      <c r="W21" s="75"/>
      <c r="X21" s="75"/>
      <c r="Y21" s="75"/>
      <c r="Z21" s="75"/>
      <c r="AA21" s="75"/>
      <c r="AB21" s="75"/>
      <c r="AC21" s="75"/>
      <c r="AD21" s="75"/>
    </row>
    <row r="22" spans="1:30" ht="15" customHeight="1" x14ac:dyDescent="0.2">
      <c r="A22" s="75"/>
      <c r="B22" s="75"/>
      <c r="C22" s="75"/>
      <c r="D22" s="75"/>
      <c r="E22" s="75"/>
      <c r="F22" s="75"/>
      <c r="G22" s="75"/>
      <c r="H22" s="75"/>
      <c r="I22" s="75"/>
      <c r="J22" s="75"/>
      <c r="K22" s="75"/>
      <c r="L22" s="75"/>
      <c r="M22" s="75"/>
      <c r="N22" s="75"/>
      <c r="O22" s="75"/>
      <c r="P22" s="75"/>
      <c r="Q22" s="75"/>
      <c r="R22" s="75"/>
      <c r="S22" s="75"/>
      <c r="T22" s="75"/>
      <c r="U22" s="75"/>
      <c r="V22" s="75"/>
      <c r="W22" s="75"/>
      <c r="X22" s="75"/>
      <c r="Y22" s="75"/>
      <c r="Z22" s="75"/>
      <c r="AA22" s="75"/>
      <c r="AB22" s="75"/>
      <c r="AC22" s="75"/>
      <c r="AD22" s="75"/>
    </row>
    <row r="23" spans="1:30" ht="15" customHeight="1" x14ac:dyDescent="0.2">
      <c r="A23" s="79" t="s">
        <v>32</v>
      </c>
      <c r="B23" s="56" t="s">
        <v>1065</v>
      </c>
      <c r="C23" s="57"/>
      <c r="D23" s="57"/>
      <c r="E23" s="57"/>
      <c r="F23" s="57"/>
      <c r="G23" s="57"/>
      <c r="H23" s="57"/>
      <c r="I23" s="57"/>
      <c r="J23" s="57"/>
      <c r="K23" s="57"/>
      <c r="L23" s="57"/>
      <c r="M23" s="57"/>
      <c r="N23" s="57"/>
      <c r="O23" s="57"/>
      <c r="P23" s="57"/>
      <c r="Q23" s="57"/>
      <c r="R23" s="57"/>
      <c r="S23" s="57"/>
      <c r="T23" s="57"/>
      <c r="U23" s="57"/>
      <c r="V23" s="57"/>
      <c r="W23" s="57"/>
      <c r="X23" s="57"/>
      <c r="Y23" s="57"/>
      <c r="Z23" s="57"/>
      <c r="AA23" s="57"/>
      <c r="AB23" s="57"/>
      <c r="AC23" s="57"/>
      <c r="AD23" s="75"/>
    </row>
    <row r="24" spans="1:30" ht="15" customHeight="1" x14ac:dyDescent="0.2">
      <c r="A24" s="75"/>
      <c r="B24" s="58"/>
      <c r="C24" s="59"/>
      <c r="D24" s="59"/>
      <c r="E24" s="59"/>
      <c r="F24" s="59"/>
      <c r="G24" s="59"/>
      <c r="H24" s="59"/>
      <c r="I24" s="59"/>
      <c r="J24" s="59"/>
      <c r="K24" s="59"/>
      <c r="L24" s="59"/>
      <c r="M24" s="59"/>
      <c r="N24" s="59"/>
      <c r="O24" s="59"/>
      <c r="P24" s="59"/>
      <c r="Q24" s="59"/>
      <c r="R24" s="59"/>
      <c r="S24" s="59"/>
      <c r="T24" s="59"/>
      <c r="U24" s="59"/>
      <c r="V24" s="59"/>
      <c r="W24" s="59"/>
      <c r="X24" s="59"/>
      <c r="Y24" s="59"/>
      <c r="Z24" s="59"/>
      <c r="AA24" s="59"/>
      <c r="AB24" s="59"/>
      <c r="AC24" s="59"/>
      <c r="AD24" s="75"/>
    </row>
    <row r="25" spans="1:30" ht="15" customHeight="1" x14ac:dyDescent="0.2">
      <c r="A25" s="75"/>
      <c r="B25" s="58"/>
      <c r="C25" s="59"/>
      <c r="D25" s="59"/>
      <c r="E25" s="59"/>
      <c r="F25" s="59"/>
      <c r="G25" s="59"/>
      <c r="H25" s="59"/>
      <c r="I25" s="59"/>
      <c r="J25" s="59"/>
      <c r="K25" s="59"/>
      <c r="L25" s="59"/>
      <c r="M25" s="59"/>
      <c r="N25" s="59"/>
      <c r="O25" s="59"/>
      <c r="P25" s="59"/>
      <c r="Q25" s="59"/>
      <c r="R25" s="59"/>
      <c r="S25" s="59"/>
      <c r="T25" s="59"/>
      <c r="U25" s="59"/>
      <c r="V25" s="59"/>
      <c r="W25" s="59"/>
      <c r="X25" s="59"/>
      <c r="Y25" s="59"/>
      <c r="Z25" s="59"/>
      <c r="AA25" s="59"/>
      <c r="AB25" s="59"/>
      <c r="AC25" s="59"/>
      <c r="AD25" s="75"/>
    </row>
    <row r="26" spans="1:30" ht="15" customHeight="1" x14ac:dyDescent="0.2">
      <c r="A26" s="75"/>
      <c r="B26" s="58"/>
      <c r="C26" s="59"/>
      <c r="D26" s="59"/>
      <c r="E26" s="59"/>
      <c r="F26" s="59"/>
      <c r="G26" s="59"/>
      <c r="H26" s="59"/>
      <c r="I26" s="59"/>
      <c r="J26" s="59"/>
      <c r="K26" s="59"/>
      <c r="L26" s="59"/>
      <c r="M26" s="59"/>
      <c r="N26" s="59"/>
      <c r="O26" s="59"/>
      <c r="P26" s="59"/>
      <c r="Q26" s="59"/>
      <c r="R26" s="59"/>
      <c r="S26" s="59"/>
      <c r="T26" s="59"/>
      <c r="U26" s="59"/>
      <c r="V26" s="59"/>
      <c r="W26" s="59"/>
      <c r="X26" s="59"/>
      <c r="Y26" s="59"/>
      <c r="Z26" s="59"/>
      <c r="AA26" s="59"/>
      <c r="AB26" s="59"/>
      <c r="AC26" s="59"/>
      <c r="AD26" s="75"/>
    </row>
    <row r="27" spans="1:30" ht="15" customHeight="1" x14ac:dyDescent="0.2">
      <c r="A27" s="75"/>
      <c r="B27" s="75"/>
      <c r="C27" s="75"/>
      <c r="D27" s="75"/>
      <c r="E27" s="75"/>
      <c r="F27" s="75"/>
      <c r="G27" s="75"/>
      <c r="H27" s="75"/>
      <c r="I27" s="75"/>
      <c r="J27" s="75"/>
      <c r="K27" s="75"/>
      <c r="L27" s="75"/>
      <c r="M27" s="75"/>
      <c r="N27" s="75"/>
      <c r="O27" s="75"/>
      <c r="P27" s="75"/>
      <c r="Q27" s="75"/>
      <c r="R27" s="75"/>
      <c r="S27" s="75"/>
      <c r="T27" s="75"/>
      <c r="U27" s="75"/>
      <c r="V27" s="75"/>
      <c r="W27" s="75"/>
      <c r="X27" s="75"/>
      <c r="Y27" s="75"/>
      <c r="Z27" s="75"/>
      <c r="AA27" s="75"/>
      <c r="AB27" s="75"/>
      <c r="AC27" s="75"/>
      <c r="AD27" s="75"/>
    </row>
    <row r="28" spans="1:30" ht="15" customHeight="1" x14ac:dyDescent="0.2">
      <c r="A28" s="79" t="s">
        <v>33</v>
      </c>
      <c r="B28" s="1584" t="s">
        <v>1059</v>
      </c>
      <c r="C28" s="57"/>
      <c r="D28" s="57"/>
      <c r="E28" s="57"/>
      <c r="F28" s="57"/>
      <c r="G28" s="57"/>
      <c r="H28" s="57"/>
      <c r="I28" s="57"/>
      <c r="J28" s="57"/>
      <c r="K28" s="57"/>
      <c r="L28" s="57"/>
      <c r="M28" s="57"/>
      <c r="N28" s="57"/>
      <c r="O28" s="57"/>
      <c r="P28" s="57"/>
      <c r="Q28" s="57"/>
      <c r="R28" s="57"/>
      <c r="S28" s="57"/>
      <c r="T28" s="57"/>
      <c r="U28" s="57"/>
      <c r="V28" s="57"/>
      <c r="W28" s="57"/>
      <c r="X28" s="57"/>
      <c r="Y28" s="57"/>
      <c r="Z28" s="57"/>
      <c r="AA28" s="57"/>
      <c r="AB28" s="57"/>
      <c r="AC28" s="57"/>
      <c r="AD28" s="75"/>
    </row>
    <row r="29" spans="1:30" ht="15" customHeight="1" x14ac:dyDescent="0.2">
      <c r="A29" s="79"/>
      <c r="B29" s="58"/>
      <c r="C29" s="59"/>
      <c r="D29" s="59"/>
      <c r="E29" s="59"/>
      <c r="F29" s="59"/>
      <c r="G29" s="59"/>
      <c r="H29" s="59"/>
      <c r="I29" s="59"/>
      <c r="J29" s="59"/>
      <c r="K29" s="59"/>
      <c r="L29" s="59"/>
      <c r="M29" s="59"/>
      <c r="N29" s="59"/>
      <c r="O29" s="59"/>
      <c r="P29" s="59"/>
      <c r="Q29" s="59"/>
      <c r="R29" s="59"/>
      <c r="S29" s="59"/>
      <c r="T29" s="59"/>
      <c r="U29" s="59"/>
      <c r="V29" s="59"/>
      <c r="W29" s="59"/>
      <c r="X29" s="59"/>
      <c r="Y29" s="59"/>
      <c r="Z29" s="59"/>
      <c r="AA29" s="59"/>
      <c r="AB29" s="59"/>
      <c r="AC29" s="59"/>
      <c r="AD29" s="75"/>
    </row>
    <row r="30" spans="1:30" ht="15" customHeight="1" x14ac:dyDescent="0.2">
      <c r="A30" s="75"/>
      <c r="B30" s="58"/>
      <c r="C30" s="59"/>
      <c r="D30" s="59"/>
      <c r="E30" s="59"/>
      <c r="F30" s="59"/>
      <c r="G30" s="59"/>
      <c r="H30" s="59"/>
      <c r="I30" s="59"/>
      <c r="J30" s="59"/>
      <c r="K30" s="59"/>
      <c r="L30" s="59"/>
      <c r="M30" s="59"/>
      <c r="N30" s="59"/>
      <c r="O30" s="59"/>
      <c r="P30" s="59"/>
      <c r="Q30" s="59"/>
      <c r="R30" s="59"/>
      <c r="S30" s="59"/>
      <c r="T30" s="59"/>
      <c r="U30" s="59"/>
      <c r="V30" s="59"/>
      <c r="W30" s="59"/>
      <c r="X30" s="59"/>
      <c r="Y30" s="59"/>
      <c r="Z30" s="59"/>
      <c r="AA30" s="59"/>
      <c r="AB30" s="59"/>
      <c r="AC30" s="59"/>
      <c r="AD30" s="75"/>
    </row>
    <row r="31" spans="1:30" ht="15" customHeight="1" x14ac:dyDescent="0.2">
      <c r="A31" s="75"/>
      <c r="B31" s="58"/>
      <c r="C31" s="59"/>
      <c r="D31" s="59"/>
      <c r="E31" s="59"/>
      <c r="F31" s="59"/>
      <c r="G31" s="59"/>
      <c r="H31" s="59"/>
      <c r="I31" s="59"/>
      <c r="J31" s="59"/>
      <c r="K31" s="59"/>
      <c r="L31" s="59"/>
      <c r="M31" s="59"/>
      <c r="N31" s="59"/>
      <c r="O31" s="59"/>
      <c r="P31" s="59"/>
      <c r="Q31" s="59"/>
      <c r="R31" s="59"/>
      <c r="S31" s="59"/>
      <c r="T31" s="59"/>
      <c r="U31" s="59"/>
      <c r="V31" s="59"/>
      <c r="W31" s="59"/>
      <c r="X31" s="59"/>
      <c r="Y31" s="59"/>
      <c r="Z31" s="59"/>
      <c r="AA31" s="59"/>
      <c r="AB31" s="59"/>
      <c r="AC31" s="59"/>
      <c r="AD31" s="75"/>
    </row>
    <row r="32" spans="1:30" ht="15" customHeight="1" x14ac:dyDescent="0.2">
      <c r="A32" s="75"/>
      <c r="B32" s="75"/>
      <c r="C32" s="75"/>
      <c r="D32" s="75"/>
      <c r="E32" s="75"/>
      <c r="F32" s="75"/>
      <c r="G32" s="75"/>
      <c r="H32" s="75"/>
      <c r="I32" s="75"/>
      <c r="J32" s="75"/>
      <c r="K32" s="75"/>
      <c r="L32" s="75"/>
      <c r="M32" s="75"/>
      <c r="N32" s="75"/>
      <c r="O32" s="75"/>
      <c r="P32" s="75"/>
      <c r="Q32" s="75"/>
      <c r="R32" s="75"/>
      <c r="S32" s="75"/>
      <c r="T32" s="75"/>
      <c r="U32" s="75"/>
      <c r="V32" s="75"/>
      <c r="W32" s="75"/>
      <c r="X32" s="75"/>
      <c r="Y32" s="75"/>
      <c r="Z32" s="75"/>
      <c r="AA32" s="75"/>
      <c r="AB32" s="75"/>
      <c r="AC32" s="75"/>
      <c r="AD32" s="75"/>
    </row>
    <row r="33" spans="1:30" ht="12.75" x14ac:dyDescent="0.2">
      <c r="A33" s="79" t="s">
        <v>651</v>
      </c>
      <c r="B33" s="75"/>
      <c r="C33" s="75"/>
      <c r="D33" s="75"/>
      <c r="E33" s="75"/>
      <c r="F33" s="75"/>
      <c r="G33" s="75"/>
      <c r="H33" s="75"/>
      <c r="I33" s="75"/>
      <c r="J33" s="75"/>
      <c r="K33" s="564"/>
      <c r="L33" s="564"/>
      <c r="M33" s="564"/>
      <c r="N33" s="564"/>
      <c r="O33" s="564"/>
      <c r="P33" s="564"/>
      <c r="Q33" s="564"/>
      <c r="R33" s="564"/>
      <c r="S33" s="564"/>
      <c r="T33" s="564"/>
      <c r="U33" s="564"/>
      <c r="V33" s="564"/>
      <c r="W33" s="564"/>
      <c r="X33" s="564"/>
      <c r="Y33" s="564"/>
      <c r="Z33" s="564"/>
      <c r="AA33" s="564"/>
      <c r="AB33" s="564"/>
      <c r="AC33" s="564"/>
      <c r="AD33" s="75"/>
    </row>
    <row r="34" spans="1:30" ht="12.75" x14ac:dyDescent="0.2">
      <c r="A34" s="563"/>
      <c r="B34" s="532"/>
      <c r="C34" s="75"/>
      <c r="D34" s="75"/>
      <c r="E34" s="75"/>
      <c r="F34" s="75"/>
      <c r="G34" s="75"/>
      <c r="H34" s="75"/>
      <c r="I34" s="75"/>
      <c r="J34" s="75"/>
      <c r="K34" s="564"/>
      <c r="L34" s="564"/>
      <c r="M34" s="564"/>
      <c r="N34" s="564"/>
      <c r="O34" s="564"/>
      <c r="P34" s="564"/>
      <c r="Q34" s="564"/>
      <c r="R34" s="564"/>
      <c r="S34" s="564"/>
      <c r="T34" s="564"/>
      <c r="U34" s="564"/>
      <c r="V34" s="564"/>
      <c r="W34" s="564"/>
      <c r="X34" s="564"/>
      <c r="Y34" s="564"/>
      <c r="Z34" s="564"/>
      <c r="AA34" s="564"/>
      <c r="AB34" s="564"/>
      <c r="AC34" s="564"/>
      <c r="AD34" s="75"/>
    </row>
    <row r="35" spans="1:30" ht="12.75" x14ac:dyDescent="0.2">
      <c r="A35" s="75"/>
      <c r="B35" s="533"/>
      <c r="C35" s="75"/>
      <c r="D35" s="75"/>
      <c r="E35" s="75"/>
      <c r="F35" s="75"/>
      <c r="G35" s="75"/>
      <c r="H35" s="75"/>
      <c r="I35" s="75"/>
      <c r="J35" s="75"/>
      <c r="K35" s="564"/>
      <c r="L35" s="564"/>
      <c r="M35" s="564"/>
      <c r="N35" s="564"/>
      <c r="O35" s="564"/>
      <c r="P35" s="564"/>
      <c r="Q35" s="564"/>
      <c r="R35" s="564"/>
      <c r="S35" s="564"/>
      <c r="T35" s="564"/>
      <c r="U35" s="564"/>
      <c r="V35" s="564"/>
      <c r="W35" s="564"/>
      <c r="X35" s="564"/>
      <c r="Y35" s="564"/>
      <c r="Z35" s="564"/>
      <c r="AA35" s="564"/>
      <c r="AB35" s="564"/>
      <c r="AC35" s="564"/>
      <c r="AD35" s="75"/>
    </row>
    <row r="36" spans="1:30" ht="12.75" x14ac:dyDescent="0.2">
      <c r="A36" s="75"/>
      <c r="B36" s="533"/>
      <c r="C36" s="75"/>
      <c r="D36" s="75"/>
      <c r="E36" s="75"/>
      <c r="F36" s="75"/>
      <c r="G36" s="75"/>
      <c r="H36" s="75"/>
      <c r="I36" s="75"/>
      <c r="J36" s="75"/>
      <c r="K36" s="564"/>
      <c r="L36" s="564"/>
      <c r="M36" s="564"/>
      <c r="N36" s="564"/>
      <c r="O36" s="564"/>
      <c r="P36" s="564"/>
      <c r="Q36" s="564"/>
      <c r="R36" s="564"/>
      <c r="S36" s="564"/>
      <c r="T36" s="564"/>
      <c r="U36" s="564"/>
      <c r="V36" s="564"/>
      <c r="W36" s="564"/>
      <c r="X36" s="564"/>
      <c r="Y36" s="564"/>
      <c r="Z36" s="564"/>
      <c r="AA36" s="564"/>
      <c r="AB36" s="564"/>
      <c r="AC36" s="564"/>
      <c r="AD36" s="75"/>
    </row>
    <row r="37" spans="1:30" ht="12.75" x14ac:dyDescent="0.2">
      <c r="A37" s="75"/>
      <c r="B37" s="533"/>
      <c r="C37" s="75"/>
      <c r="D37" s="75"/>
      <c r="E37" s="75"/>
      <c r="F37" s="75"/>
      <c r="G37" s="75"/>
      <c r="H37" s="75"/>
      <c r="I37" s="75"/>
      <c r="J37" s="75"/>
      <c r="K37" s="564"/>
      <c r="L37" s="564"/>
      <c r="M37" s="564"/>
      <c r="N37" s="564"/>
      <c r="O37" s="564"/>
      <c r="P37" s="564"/>
      <c r="Q37" s="564"/>
      <c r="R37" s="564"/>
      <c r="S37" s="564"/>
      <c r="T37" s="564"/>
      <c r="U37" s="564"/>
      <c r="V37" s="564"/>
      <c r="W37" s="564"/>
      <c r="X37" s="564"/>
      <c r="Y37" s="564"/>
      <c r="Z37" s="564"/>
      <c r="AA37" s="564"/>
      <c r="AB37" s="564"/>
      <c r="AC37" s="564"/>
      <c r="AD37" s="75"/>
    </row>
    <row r="38" spans="1:30" ht="15" customHeight="1" x14ac:dyDescent="0.2">
      <c r="A38" s="75"/>
      <c r="B38" s="75"/>
      <c r="C38" s="75"/>
      <c r="D38" s="75"/>
      <c r="E38" s="75"/>
      <c r="F38" s="75"/>
      <c r="G38" s="75"/>
      <c r="H38" s="75"/>
      <c r="I38" s="75"/>
      <c r="J38" s="75"/>
      <c r="K38" s="75"/>
      <c r="L38" s="75"/>
      <c r="M38" s="75"/>
      <c r="N38" s="75"/>
      <c r="O38" s="75"/>
      <c r="P38" s="75"/>
      <c r="Q38" s="75"/>
      <c r="R38" s="75"/>
      <c r="S38" s="75"/>
      <c r="T38" s="75"/>
      <c r="U38" s="75"/>
      <c r="V38" s="75"/>
      <c r="W38" s="75"/>
      <c r="X38" s="75"/>
      <c r="Y38" s="75"/>
      <c r="Z38" s="75"/>
      <c r="AA38" s="75"/>
      <c r="AB38" s="75"/>
      <c r="AC38" s="75"/>
      <c r="AD38" s="75"/>
    </row>
  </sheetData>
  <sheetProtection password="CD9E" sheet="1" objects="1" scenarios="1" selectLockedCells="1"/>
  <mergeCells count="13">
    <mergeCell ref="AB11:AC11"/>
    <mergeCell ref="AB12:AC13"/>
    <mergeCell ref="B13:C13"/>
    <mergeCell ref="D13:E13"/>
    <mergeCell ref="G13:H13"/>
    <mergeCell ref="I13:J13"/>
    <mergeCell ref="K13:L13"/>
    <mergeCell ref="N13:O13"/>
    <mergeCell ref="P13:Q13"/>
    <mergeCell ref="R13:S13"/>
    <mergeCell ref="U13:V13"/>
    <mergeCell ref="W11:X11"/>
    <mergeCell ref="Y11:Z11"/>
  </mergeCells>
  <dataValidations count="1">
    <dataValidation type="list" allowBlank="1" showInputMessage="1" showErrorMessage="1" sqref="B34:B37">
      <formula1>ModelQuest</formula1>
    </dataValidation>
  </dataValidations>
  <hyperlinks>
    <hyperlink ref="A2" location="'Error colours'!A1" display="Explicatory notice'!A9"/>
    <hyperlink ref="A3" location="Cntry!A1" display="Go to country metadata"/>
    <hyperlink ref="A1" location="'List of tables'!A9" display="'List of tables'!A9"/>
  </hyperlinks>
  <pageMargins left="0.74803149606299213" right="0.74803149606299213" top="0.98425196850393704" bottom="0.98425196850393704" header="0.51181102362204722" footer="0.51181102362204722"/>
  <pageSetup paperSize="9" scale="59" orientation="landscape" r:id="rId1"/>
  <headerFooter alignWithMargins="0">
    <oddHeader>&amp;LCDH&amp;C &amp;F&amp;R&amp;A</oddHeader>
    <oddFooter>Page &amp;P of &amp;N</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9">
    <tabColor indexed="42"/>
    <pageSetUpPr fitToPage="1"/>
  </sheetPr>
  <dimension ref="A1:AD38"/>
  <sheetViews>
    <sheetView showGridLines="0" topLeftCell="A10" zoomScale="80" zoomScaleNormal="80" workbookViewId="0">
      <selection activeCell="T20" sqref="T20"/>
    </sheetView>
  </sheetViews>
  <sheetFormatPr baseColWidth="10" defaultColWidth="9.140625" defaultRowHeight="15" customHeight="1" x14ac:dyDescent="0.2"/>
  <cols>
    <col min="1" max="1" width="35.5703125" style="31" customWidth="1"/>
    <col min="2" max="2" width="12.7109375" style="31" customWidth="1"/>
    <col min="3" max="3" width="6.7109375" style="31" customWidth="1"/>
    <col min="4" max="4" width="12.7109375" style="31" customWidth="1"/>
    <col min="5" max="5" width="6.7109375" style="31" customWidth="1"/>
    <col min="6" max="7" width="12.7109375" style="31" customWidth="1"/>
    <col min="8" max="8" width="6.7109375" style="31" customWidth="1"/>
    <col min="9" max="9" width="12.7109375" style="31" customWidth="1"/>
    <col min="10" max="10" width="6.7109375" style="31" customWidth="1"/>
    <col min="11" max="11" width="12.7109375" style="31" customWidth="1"/>
    <col min="12" max="12" width="6.7109375" style="31" customWidth="1"/>
    <col min="13" max="14" width="12.7109375" style="31" customWidth="1"/>
    <col min="15" max="15" width="6.7109375" style="31" customWidth="1"/>
    <col min="16" max="16" width="12.7109375" style="31" customWidth="1"/>
    <col min="17" max="17" width="6.7109375" style="31" customWidth="1"/>
    <col min="18" max="18" width="12.7109375" style="31" customWidth="1"/>
    <col min="19" max="19" width="6.7109375" style="31" customWidth="1"/>
    <col min="20" max="21" width="12.7109375" style="31" customWidth="1"/>
    <col min="22" max="22" width="6.7109375" style="31" customWidth="1"/>
    <col min="23" max="23" width="12.7109375" style="31" customWidth="1"/>
    <col min="24" max="24" width="6.7109375" style="31" customWidth="1"/>
    <col min="25" max="25" width="12.7109375" style="31" customWidth="1"/>
    <col min="26" max="26" width="6.7109375" style="31" customWidth="1"/>
    <col min="27" max="28" width="12.7109375" style="31" customWidth="1"/>
    <col min="29" max="29" width="6.7109375" style="31" customWidth="1"/>
    <col min="30" max="16384" width="9.140625" style="31"/>
  </cols>
  <sheetData>
    <row r="1" spans="1:30" s="66" customFormat="1" ht="12" customHeight="1" x14ac:dyDescent="0.2">
      <c r="A1" s="26" t="s">
        <v>6</v>
      </c>
    </row>
    <row r="2" spans="1:30" s="66" customFormat="1" ht="12" customHeight="1" x14ac:dyDescent="0.2">
      <c r="A2" s="28" t="s">
        <v>10</v>
      </c>
    </row>
    <row r="3" spans="1:30" s="66" customFormat="1" ht="12" customHeight="1" x14ac:dyDescent="0.2">
      <c r="A3" s="28" t="s">
        <v>7</v>
      </c>
    </row>
    <row r="4" spans="1:30" ht="15" customHeight="1" x14ac:dyDescent="0.2">
      <c r="A4" s="73" t="s">
        <v>245</v>
      </c>
      <c r="B4" s="73"/>
      <c r="C4" s="73"/>
      <c r="D4" s="73"/>
      <c r="E4" s="73"/>
      <c r="F4" s="73"/>
      <c r="G4" s="73"/>
      <c r="H4" s="73"/>
      <c r="I4" s="73"/>
      <c r="J4" s="74"/>
      <c r="K4" s="74"/>
      <c r="L4" s="74"/>
      <c r="M4" s="74"/>
      <c r="N4" s="74"/>
      <c r="O4" s="74"/>
      <c r="P4" s="74"/>
      <c r="Q4" s="74"/>
      <c r="R4" s="75"/>
      <c r="S4" s="75"/>
      <c r="T4" s="75"/>
      <c r="U4" s="75"/>
      <c r="V4" s="75"/>
      <c r="W4" s="75"/>
      <c r="X4" s="75"/>
      <c r="Y4" s="75"/>
      <c r="Z4" s="75"/>
      <c r="AA4" s="75"/>
      <c r="AB4" s="75"/>
      <c r="AC4" s="75"/>
      <c r="AD4" s="75"/>
    </row>
    <row r="5" spans="1:30" s="131" customFormat="1" ht="15" customHeight="1" x14ac:dyDescent="0.2"/>
    <row r="6" spans="1:30" s="131" customFormat="1" ht="15" customHeight="1" x14ac:dyDescent="0.2">
      <c r="A6" s="202"/>
      <c r="B6" s="202"/>
      <c r="C6" s="202"/>
      <c r="D6" s="202"/>
      <c r="E6" s="202"/>
      <c r="F6" s="202"/>
      <c r="G6" s="202"/>
      <c r="H6" s="202"/>
      <c r="I6" s="202"/>
      <c r="J6" s="202"/>
      <c r="K6" s="202"/>
      <c r="L6" s="202"/>
      <c r="M6" s="202"/>
      <c r="N6" s="202"/>
      <c r="O6" s="202"/>
      <c r="P6" s="202"/>
      <c r="Q6" s="202"/>
      <c r="R6" s="202"/>
      <c r="S6" s="202"/>
      <c r="T6" s="202"/>
      <c r="U6" s="202"/>
      <c r="V6" s="202"/>
      <c r="W6" s="202"/>
      <c r="X6" s="202"/>
      <c r="Y6" s="202"/>
      <c r="Z6" s="202"/>
      <c r="AA6" s="202"/>
      <c r="AB6" s="202"/>
      <c r="AC6" s="202"/>
      <c r="AD6" s="202"/>
    </row>
    <row r="7" spans="1:30" ht="15" customHeight="1" x14ac:dyDescent="0.25">
      <c r="A7" s="76" t="s">
        <v>792</v>
      </c>
      <c r="B7" s="75"/>
      <c r="C7" s="75"/>
      <c r="D7" s="75"/>
      <c r="E7" s="75"/>
      <c r="F7" s="75"/>
      <c r="G7" s="75"/>
      <c r="H7" s="75"/>
      <c r="I7" s="75"/>
      <c r="J7" s="75"/>
      <c r="K7" s="75"/>
      <c r="L7" s="75"/>
      <c r="M7" s="75"/>
      <c r="N7" s="75"/>
      <c r="O7" s="75"/>
      <c r="P7" s="75"/>
      <c r="Q7" s="75"/>
      <c r="R7" s="75"/>
      <c r="S7" s="75"/>
      <c r="T7" s="75"/>
      <c r="U7" s="75"/>
      <c r="V7" s="75"/>
      <c r="W7" s="75"/>
      <c r="X7" s="75"/>
      <c r="Y7" s="75"/>
      <c r="Z7" s="75"/>
      <c r="AA7" s="75"/>
      <c r="AB7" s="75"/>
      <c r="AC7" s="75"/>
      <c r="AD7" s="75"/>
    </row>
    <row r="8" spans="1:30" ht="15" customHeight="1" x14ac:dyDescent="0.2">
      <c r="A8" s="77" t="s">
        <v>21</v>
      </c>
      <c r="B8" s="75"/>
      <c r="C8" s="75"/>
      <c r="D8" s="75"/>
      <c r="E8" s="75"/>
      <c r="F8" s="75"/>
      <c r="G8" s="75"/>
      <c r="H8" s="75"/>
      <c r="I8" s="75"/>
      <c r="J8" s="75"/>
      <c r="K8" s="75"/>
      <c r="L8" s="75"/>
      <c r="M8" s="75"/>
      <c r="N8" s="75"/>
      <c r="O8" s="75"/>
      <c r="P8" s="75"/>
      <c r="Q8" s="75"/>
      <c r="R8" s="75"/>
      <c r="S8" s="75"/>
      <c r="T8" s="75"/>
      <c r="U8" s="75"/>
      <c r="V8" s="75"/>
      <c r="W8" s="75"/>
      <c r="X8" s="75"/>
      <c r="Y8" s="75"/>
      <c r="Z8" s="75"/>
      <c r="AA8" s="75"/>
      <c r="AB8" s="75"/>
      <c r="AC8" s="75"/>
      <c r="AD8" s="75"/>
    </row>
    <row r="9" spans="1:30" ht="15" customHeight="1" x14ac:dyDescent="0.2">
      <c r="A9" s="75"/>
      <c r="B9" s="203" t="s">
        <v>34</v>
      </c>
      <c r="C9" s="385">
        <v>2011</v>
      </c>
      <c r="D9" s="75"/>
      <c r="E9" s="75"/>
      <c r="F9" s="75"/>
      <c r="G9" s="75"/>
      <c r="H9" s="75"/>
      <c r="I9" s="75"/>
      <c r="J9" s="75"/>
      <c r="K9" s="75"/>
      <c r="L9" s="75"/>
      <c r="M9" s="75"/>
      <c r="N9" s="75"/>
      <c r="O9" s="75"/>
      <c r="P9" s="75"/>
      <c r="Q9" s="75"/>
      <c r="R9" s="75"/>
      <c r="S9" s="75"/>
      <c r="T9" s="75"/>
      <c r="U9" s="75"/>
      <c r="V9" s="75"/>
      <c r="W9" s="75"/>
      <c r="X9" s="75"/>
      <c r="Y9" s="75"/>
      <c r="Z9" s="75"/>
      <c r="AA9" s="75"/>
      <c r="AB9" s="75"/>
      <c r="AC9" s="75"/>
      <c r="AD9" s="75"/>
    </row>
    <row r="10" spans="1:30" ht="15" customHeight="1" x14ac:dyDescent="0.2">
      <c r="A10" s="223"/>
      <c r="B10" s="75"/>
      <c r="C10" s="75"/>
      <c r="D10" s="75"/>
      <c r="E10" s="75"/>
      <c r="F10" s="75"/>
      <c r="G10" s="75"/>
      <c r="H10" s="75"/>
      <c r="I10" s="75"/>
      <c r="J10" s="75"/>
      <c r="K10" s="75"/>
      <c r="L10" s="75"/>
      <c r="M10" s="75"/>
      <c r="N10" s="75"/>
      <c r="O10" s="75"/>
      <c r="P10" s="75"/>
      <c r="Q10" s="75"/>
      <c r="R10" s="75"/>
      <c r="S10" s="75"/>
      <c r="T10" s="75"/>
      <c r="U10" s="75"/>
      <c r="V10" s="75"/>
      <c r="W10" s="75"/>
      <c r="X10" s="75"/>
      <c r="Y10" s="75"/>
      <c r="Z10" s="75"/>
      <c r="AA10" s="75"/>
      <c r="AB10" s="75"/>
      <c r="AC10" s="75"/>
      <c r="AD10" s="75"/>
    </row>
    <row r="11" spans="1:30" ht="15" customHeight="1" x14ac:dyDescent="0.2">
      <c r="A11" s="224" t="s">
        <v>49</v>
      </c>
      <c r="B11" s="205" t="s">
        <v>246</v>
      </c>
      <c r="C11" s="206"/>
      <c r="D11" s="206"/>
      <c r="E11" s="206"/>
      <c r="F11" s="206"/>
      <c r="G11" s="206"/>
      <c r="H11" s="206"/>
      <c r="I11" s="206"/>
      <c r="J11" s="206"/>
      <c r="K11" s="206"/>
      <c r="L11" s="206"/>
      <c r="M11" s="206"/>
      <c r="N11" s="206"/>
      <c r="O11" s="206"/>
      <c r="P11" s="206"/>
      <c r="Q11" s="206"/>
      <c r="R11" s="206"/>
      <c r="S11" s="206"/>
      <c r="T11" s="206"/>
      <c r="U11" s="207"/>
      <c r="V11" s="205"/>
      <c r="W11" s="1772" t="s">
        <v>247</v>
      </c>
      <c r="X11" s="1773"/>
      <c r="Y11" s="1773" t="s">
        <v>248</v>
      </c>
      <c r="Z11" s="1773"/>
      <c r="AA11" s="225" t="s">
        <v>249</v>
      </c>
      <c r="AB11" s="1761" t="s">
        <v>42</v>
      </c>
      <c r="AC11" s="1762"/>
      <c r="AD11" s="75"/>
    </row>
    <row r="12" spans="1:30" ht="15" customHeight="1" x14ac:dyDescent="0.2">
      <c r="A12" s="226"/>
      <c r="B12" s="209" t="s">
        <v>251</v>
      </c>
      <c r="C12" s="210"/>
      <c r="D12" s="210"/>
      <c r="E12" s="210"/>
      <c r="F12" s="210"/>
      <c r="G12" s="207"/>
      <c r="H12" s="210"/>
      <c r="I12" s="205" t="s">
        <v>252</v>
      </c>
      <c r="J12" s="210"/>
      <c r="K12" s="210"/>
      <c r="L12" s="210"/>
      <c r="M12" s="210"/>
      <c r="N12" s="207"/>
      <c r="O12" s="210"/>
      <c r="P12" s="205" t="s">
        <v>253</v>
      </c>
      <c r="Q12" s="210"/>
      <c r="R12" s="210"/>
      <c r="S12" s="210"/>
      <c r="T12" s="210"/>
      <c r="U12" s="207"/>
      <c r="V12" s="205"/>
      <c r="W12" s="1220"/>
      <c r="X12" s="227"/>
      <c r="Y12" s="228"/>
      <c r="Z12" s="228"/>
      <c r="AA12" s="229" t="s">
        <v>254</v>
      </c>
      <c r="AB12" s="1763"/>
      <c r="AC12" s="1764"/>
      <c r="AD12" s="75"/>
    </row>
    <row r="13" spans="1:30" ht="42" customHeight="1" x14ac:dyDescent="0.2">
      <c r="A13" s="213" t="s">
        <v>270</v>
      </c>
      <c r="B13" s="1767" t="s">
        <v>714</v>
      </c>
      <c r="C13" s="1768"/>
      <c r="D13" s="1768" t="s">
        <v>715</v>
      </c>
      <c r="E13" s="1768"/>
      <c r="F13" s="230" t="s">
        <v>256</v>
      </c>
      <c r="G13" s="1769" t="s">
        <v>42</v>
      </c>
      <c r="H13" s="1768"/>
      <c r="I13" s="1767" t="s">
        <v>257</v>
      </c>
      <c r="J13" s="1768"/>
      <c r="K13" s="1768" t="s">
        <v>258</v>
      </c>
      <c r="L13" s="1768"/>
      <c r="M13" s="230" t="s">
        <v>259</v>
      </c>
      <c r="N13" s="1769" t="s">
        <v>42</v>
      </c>
      <c r="O13" s="1768"/>
      <c r="P13" s="1767" t="s">
        <v>260</v>
      </c>
      <c r="Q13" s="1768"/>
      <c r="R13" s="1768" t="s">
        <v>261</v>
      </c>
      <c r="S13" s="1768"/>
      <c r="T13" s="230" t="s">
        <v>262</v>
      </c>
      <c r="U13" s="1770" t="s">
        <v>42</v>
      </c>
      <c r="V13" s="1771"/>
      <c r="W13" s="1221"/>
      <c r="X13" s="231"/>
      <c r="Y13" s="231"/>
      <c r="Z13" s="231"/>
      <c r="AA13" s="232" t="s">
        <v>263</v>
      </c>
      <c r="AB13" s="1765"/>
      <c r="AC13" s="1766"/>
      <c r="AD13" s="75"/>
    </row>
    <row r="14" spans="1:30" s="39" customFormat="1" ht="18" customHeight="1" x14ac:dyDescent="0.2">
      <c r="A14" s="654" t="s">
        <v>818</v>
      </c>
      <c r="B14" s="585">
        <f>SUM(B15,B17:B18)</f>
        <v>6914.6100000000006</v>
      </c>
      <c r="C14" s="585"/>
      <c r="D14" s="585">
        <f t="shared" ref="D14:F14" si="0">SUM(D15,D17:D18)</f>
        <v>179.08999999999997</v>
      </c>
      <c r="E14" s="585"/>
      <c r="F14" s="585">
        <f t="shared" si="0"/>
        <v>365.38</v>
      </c>
      <c r="G14" s="1141">
        <f t="shared" ref="G14" si="1">SUM(G15,G17:G18)</f>
        <v>7459.0800000000008</v>
      </c>
      <c r="H14" s="1157"/>
      <c r="I14" s="585">
        <f t="shared" ref="I14" si="2">SUM(I15,I17:I18)</f>
        <v>6445.96</v>
      </c>
      <c r="J14" s="586"/>
      <c r="K14" s="586">
        <f t="shared" ref="K14" si="3">SUM(K15,K17:K18)</f>
        <v>647.74000000000012</v>
      </c>
      <c r="L14" s="586"/>
      <c r="M14" s="585">
        <f t="shared" ref="M14" si="4">SUM(M15,M17:M18)</f>
        <v>365.38</v>
      </c>
      <c r="N14" s="1141">
        <f t="shared" ref="N14" si="5">SUM(N15,N17:N18)</f>
        <v>7459.0800000000008</v>
      </c>
      <c r="O14" s="1157"/>
      <c r="P14" s="585">
        <f t="shared" ref="P14" si="6">SUM(P15,P17:P18)</f>
        <v>6280.0300000000007</v>
      </c>
      <c r="Q14" s="586"/>
      <c r="R14" s="586">
        <f t="shared" ref="R14" si="7">SUM(R15,R17:R18)</f>
        <v>813.67</v>
      </c>
      <c r="S14" s="586"/>
      <c r="T14" s="585">
        <f t="shared" ref="T14" si="8">SUM(T15,T17:T18)</f>
        <v>365.38</v>
      </c>
      <c r="U14" s="1141">
        <f t="shared" ref="U14" si="9">SUM(U15,U17:U18)</f>
        <v>7459.0800000000008</v>
      </c>
      <c r="V14" s="1157"/>
      <c r="W14" s="1190">
        <f t="shared" ref="W14" si="10">SUM(W15,W17:W18)</f>
        <v>40.75</v>
      </c>
      <c r="X14" s="1174"/>
      <c r="Y14" s="1203">
        <f t="shared" ref="Y14" si="11">SUM(Y15,Y17:Y18)</f>
        <v>38.47</v>
      </c>
      <c r="Z14" s="1174"/>
      <c r="AA14" s="585">
        <f t="shared" ref="AA14" si="12">SUM(AA15,AA17:AA18)</f>
        <v>131.55000000000001</v>
      </c>
      <c r="AB14" s="1141">
        <f t="shared" ref="AB14" si="13">SUM(AB15,AB17:AB18)</f>
        <v>210.77</v>
      </c>
      <c r="AC14" s="1157"/>
      <c r="AD14" s="75"/>
    </row>
    <row r="15" spans="1:30" ht="23.25" customHeight="1" x14ac:dyDescent="0.2">
      <c r="A15" s="245" t="str">
        <f>"
   Citizens of "&amp;Cntry!$D$8</f>
        <v xml:space="preserve">
   Citizens of Chile</v>
      </c>
      <c r="B15" s="504">
        <v>5812.51</v>
      </c>
      <c r="C15" s="505"/>
      <c r="D15" s="505">
        <v>155.54</v>
      </c>
      <c r="E15" s="505"/>
      <c r="F15" s="504">
        <f>10.74+258.32</f>
        <v>269.06</v>
      </c>
      <c r="G15" s="1143">
        <f>SUM(F15,D15,B15)</f>
        <v>6237.1100000000006</v>
      </c>
      <c r="H15" s="1159"/>
      <c r="I15" s="504">
        <f>191.56+5283.91</f>
        <v>5475.47</v>
      </c>
      <c r="J15" s="505"/>
      <c r="K15" s="505">
        <f>37.11+455.47</f>
        <v>492.58000000000004</v>
      </c>
      <c r="L15" s="505"/>
      <c r="M15" s="1658">
        <f>10.74+258.32</f>
        <v>269.06</v>
      </c>
      <c r="N15" s="1143">
        <f>SUM(M15,K15,I15)</f>
        <v>6237.1100000000006</v>
      </c>
      <c r="O15" s="1159"/>
      <c r="P15" s="504">
        <v>5339.8</v>
      </c>
      <c r="Q15" s="505"/>
      <c r="R15" s="505">
        <v>628.25</v>
      </c>
      <c r="S15" s="505"/>
      <c r="T15" s="1657">
        <f>10.74+258.32</f>
        <v>269.06</v>
      </c>
      <c r="U15" s="1143">
        <f>SUM(T15,R15,P15)</f>
        <v>6237.1100000000006</v>
      </c>
      <c r="V15" s="1159"/>
      <c r="W15" s="1191">
        <v>29.56</v>
      </c>
      <c r="X15" s="1175"/>
      <c r="Y15" s="1205">
        <v>34.01</v>
      </c>
      <c r="Z15" s="1175"/>
      <c r="AA15" s="504">
        <v>105.29</v>
      </c>
      <c r="AB15" s="1143">
        <f>SUM(AA15,Y15,W15)</f>
        <v>168.86</v>
      </c>
      <c r="AC15" s="1159"/>
      <c r="AD15" s="75"/>
    </row>
    <row r="16" spans="1:30" ht="15" customHeight="1" x14ac:dyDescent="0.2">
      <c r="A16" s="234" t="s">
        <v>273</v>
      </c>
      <c r="B16" s="565"/>
      <c r="C16" s="566"/>
      <c r="D16" s="566"/>
      <c r="E16" s="566"/>
      <c r="F16" s="565"/>
      <c r="G16" s="1144"/>
      <c r="H16" s="1160"/>
      <c r="I16" s="565"/>
      <c r="J16" s="566"/>
      <c r="K16" s="566"/>
      <c r="L16" s="566"/>
      <c r="M16" s="565"/>
      <c r="N16" s="1144"/>
      <c r="O16" s="1160"/>
      <c r="P16" s="565"/>
      <c r="Q16" s="566"/>
      <c r="R16" s="566"/>
      <c r="S16" s="566"/>
      <c r="T16" s="1659"/>
      <c r="U16" s="1144"/>
      <c r="V16" s="1160"/>
      <c r="W16" s="1192"/>
      <c r="X16" s="1176"/>
      <c r="Y16" s="1206"/>
      <c r="Z16" s="1176"/>
      <c r="AA16" s="565"/>
      <c r="AB16" s="1144"/>
      <c r="AC16" s="1160"/>
      <c r="AD16" s="75"/>
    </row>
    <row r="17" spans="1:30" ht="15" customHeight="1" x14ac:dyDescent="0.2">
      <c r="A17" s="235" t="s">
        <v>43</v>
      </c>
      <c r="B17" s="565">
        <v>1063.04</v>
      </c>
      <c r="C17" s="566"/>
      <c r="D17" s="566">
        <v>23.549999999999997</v>
      </c>
      <c r="E17" s="566"/>
      <c r="F17" s="565">
        <v>96.32</v>
      </c>
      <c r="G17" s="1144">
        <f t="shared" ref="G17:G18" si="14">SUM(F17,D17,B17)</f>
        <v>1182.9099999999999</v>
      </c>
      <c r="H17" s="1160"/>
      <c r="I17" s="565">
        <v>940.51</v>
      </c>
      <c r="J17" s="566"/>
      <c r="K17" s="566">
        <v>146.08000000000001</v>
      </c>
      <c r="L17" s="566"/>
      <c r="M17" s="565">
        <v>96.32</v>
      </c>
      <c r="N17" s="1144">
        <f t="shared" ref="N17:N18" si="15">SUM(M17,K17,I17)</f>
        <v>1182.9100000000001</v>
      </c>
      <c r="O17" s="1160"/>
      <c r="P17" s="565">
        <v>901.17</v>
      </c>
      <c r="Q17" s="566"/>
      <c r="R17" s="566">
        <v>185.42</v>
      </c>
      <c r="S17" s="566"/>
      <c r="T17" s="1659">
        <v>96.32</v>
      </c>
      <c r="U17" s="1144">
        <f t="shared" ref="U17:U18" si="16">SUM(T17,R17,P17)</f>
        <v>1182.9099999999999</v>
      </c>
      <c r="V17" s="1160"/>
      <c r="W17" s="1192">
        <v>11.19</v>
      </c>
      <c r="X17" s="1176"/>
      <c r="Y17" s="1206"/>
      <c r="Z17" s="1176"/>
      <c r="AA17" s="565">
        <v>26.26</v>
      </c>
      <c r="AB17" s="1144">
        <f t="shared" ref="AB17:AB18" si="17">SUM(AA17,Y17,W17)</f>
        <v>37.450000000000003</v>
      </c>
      <c r="AC17" s="1160"/>
      <c r="AD17" s="75"/>
    </row>
    <row r="18" spans="1:30" ht="15" customHeight="1" x14ac:dyDescent="0.2">
      <c r="A18" s="235" t="s">
        <v>44</v>
      </c>
      <c r="B18" s="565">
        <v>39.06</v>
      </c>
      <c r="C18" s="566"/>
      <c r="D18" s="566">
        <v>0</v>
      </c>
      <c r="E18" s="566"/>
      <c r="F18" s="565"/>
      <c r="G18" s="1144">
        <f t="shared" si="14"/>
        <v>39.06</v>
      </c>
      <c r="H18" s="1160"/>
      <c r="I18" s="565">
        <v>29.98</v>
      </c>
      <c r="J18" s="566"/>
      <c r="K18" s="566">
        <v>9.08</v>
      </c>
      <c r="L18" s="566"/>
      <c r="M18" s="565"/>
      <c r="N18" s="1144">
        <f t="shared" si="15"/>
        <v>39.06</v>
      </c>
      <c r="O18" s="1160"/>
      <c r="P18" s="565">
        <v>39.06</v>
      </c>
      <c r="Q18" s="566"/>
      <c r="R18" s="566"/>
      <c r="S18" s="566"/>
      <c r="T18" s="1659"/>
      <c r="U18" s="1144">
        <f t="shared" si="16"/>
        <v>39.06</v>
      </c>
      <c r="V18" s="1160"/>
      <c r="W18" s="1192"/>
      <c r="X18" s="1176"/>
      <c r="Y18" s="1206">
        <v>4.46</v>
      </c>
      <c r="Z18" s="1176"/>
      <c r="AA18" s="565"/>
      <c r="AB18" s="1144">
        <f t="shared" si="17"/>
        <v>4.46</v>
      </c>
      <c r="AC18" s="1160"/>
      <c r="AD18" s="75"/>
    </row>
    <row r="19" spans="1:30" ht="15" customHeight="1" x14ac:dyDescent="0.2">
      <c r="A19" s="236" t="s">
        <v>45</v>
      </c>
      <c r="B19" s="565"/>
      <c r="C19" s="566"/>
      <c r="D19" s="566"/>
      <c r="E19" s="566"/>
      <c r="F19" s="565"/>
      <c r="G19" s="1144"/>
      <c r="H19" s="1160"/>
      <c r="I19" s="565"/>
      <c r="J19" s="566"/>
      <c r="K19" s="566"/>
      <c r="L19" s="566"/>
      <c r="M19" s="565"/>
      <c r="N19" s="1144"/>
      <c r="O19" s="1160"/>
      <c r="P19" s="565"/>
      <c r="Q19" s="566"/>
      <c r="R19" s="566"/>
      <c r="S19" s="566"/>
      <c r="T19" s="565"/>
      <c r="U19" s="1144"/>
      <c r="V19" s="1160"/>
      <c r="W19" s="1192"/>
      <c r="X19" s="1176"/>
      <c r="Y19" s="1206"/>
      <c r="Z19" s="1176"/>
      <c r="AA19" s="565"/>
      <c r="AB19" s="1144"/>
      <c r="AC19" s="1160"/>
      <c r="AD19" s="75"/>
    </row>
    <row r="20" spans="1:30" ht="15" customHeight="1" x14ac:dyDescent="0.2">
      <c r="A20" s="237" t="s">
        <v>274</v>
      </c>
      <c r="B20" s="1222"/>
      <c r="C20" s="1223"/>
      <c r="D20" s="1223"/>
      <c r="E20" s="1223"/>
      <c r="F20" s="1224"/>
      <c r="G20" s="1225"/>
      <c r="H20" s="1226"/>
      <c r="I20" s="1224"/>
      <c r="J20" s="1223"/>
      <c r="K20" s="1223"/>
      <c r="L20" s="1223"/>
      <c r="M20" s="1224"/>
      <c r="N20" s="1225"/>
      <c r="O20" s="1226"/>
      <c r="P20" s="1224"/>
      <c r="Q20" s="1223"/>
      <c r="R20" s="1223"/>
      <c r="S20" s="1223"/>
      <c r="T20" s="1224"/>
      <c r="U20" s="1225"/>
      <c r="V20" s="1226"/>
      <c r="W20" s="1227"/>
      <c r="X20" s="1228"/>
      <c r="Y20" s="1229"/>
      <c r="Z20" s="1228"/>
      <c r="AA20" s="1224"/>
      <c r="AB20" s="1225"/>
      <c r="AC20" s="1226"/>
      <c r="AD20" s="75"/>
    </row>
    <row r="21" spans="1:30" ht="15" customHeight="1" x14ac:dyDescent="0.2">
      <c r="A21" s="75"/>
      <c r="B21" s="75"/>
      <c r="C21" s="75"/>
      <c r="D21" s="75"/>
      <c r="E21" s="75"/>
      <c r="F21" s="75"/>
      <c r="G21" s="75"/>
      <c r="H21" s="75"/>
      <c r="I21" s="75"/>
      <c r="J21" s="75"/>
      <c r="K21" s="75"/>
      <c r="L21" s="75"/>
      <c r="M21" s="75"/>
      <c r="N21" s="75"/>
      <c r="O21" s="75"/>
      <c r="P21" s="75"/>
      <c r="Q21" s="75"/>
      <c r="R21" s="75"/>
      <c r="S21" s="75"/>
      <c r="T21" s="75"/>
      <c r="U21" s="75"/>
      <c r="V21" s="75"/>
      <c r="W21" s="75"/>
      <c r="X21" s="75"/>
      <c r="Y21" s="75"/>
      <c r="Z21" s="75"/>
      <c r="AA21" s="75"/>
      <c r="AB21" s="75"/>
      <c r="AC21" s="75"/>
      <c r="AD21" s="75"/>
    </row>
    <row r="22" spans="1:30" ht="15" customHeight="1" x14ac:dyDescent="0.2">
      <c r="A22" s="75"/>
      <c r="B22" s="75"/>
      <c r="C22" s="75"/>
      <c r="D22" s="75"/>
      <c r="E22" s="75"/>
      <c r="F22" s="75"/>
      <c r="G22" s="75"/>
      <c r="H22" s="75"/>
      <c r="I22" s="75"/>
      <c r="J22" s="75"/>
      <c r="K22" s="75"/>
      <c r="L22" s="75"/>
      <c r="M22" s="75"/>
      <c r="N22" s="75"/>
      <c r="O22" s="75"/>
      <c r="P22" s="75"/>
      <c r="Q22" s="75"/>
      <c r="R22" s="75"/>
      <c r="S22" s="75"/>
      <c r="T22" s="75"/>
      <c r="U22" s="75"/>
      <c r="V22" s="75"/>
      <c r="W22" s="75"/>
      <c r="X22" s="75"/>
      <c r="Y22" s="75"/>
      <c r="Z22" s="75"/>
      <c r="AA22" s="75"/>
      <c r="AB22" s="75"/>
      <c r="AC22" s="75"/>
      <c r="AD22" s="75"/>
    </row>
    <row r="23" spans="1:30" ht="15" customHeight="1" x14ac:dyDescent="0.2">
      <c r="A23" s="79" t="s">
        <v>32</v>
      </c>
      <c r="B23" s="56"/>
      <c r="C23" s="57"/>
      <c r="D23" s="57"/>
      <c r="E23" s="57"/>
      <c r="F23" s="57"/>
      <c r="G23" s="57"/>
      <c r="H23" s="57"/>
      <c r="I23" s="57"/>
      <c r="J23" s="57"/>
      <c r="K23" s="57"/>
      <c r="L23" s="57"/>
      <c r="M23" s="57"/>
      <c r="N23" s="57"/>
      <c r="O23" s="57"/>
      <c r="P23" s="57"/>
      <c r="Q23" s="57"/>
      <c r="R23" s="57"/>
      <c r="S23" s="57"/>
      <c r="T23" s="57"/>
      <c r="U23" s="57"/>
      <c r="V23" s="57"/>
      <c r="W23" s="57"/>
      <c r="X23" s="57"/>
      <c r="Y23" s="57"/>
      <c r="Z23" s="57"/>
      <c r="AA23" s="57"/>
      <c r="AB23" s="57"/>
      <c r="AC23" s="57"/>
      <c r="AD23" s="75"/>
    </row>
    <row r="24" spans="1:30" ht="15" customHeight="1" x14ac:dyDescent="0.2">
      <c r="A24" s="75"/>
      <c r="B24" s="58"/>
      <c r="C24" s="59"/>
      <c r="D24" s="59"/>
      <c r="E24" s="59"/>
      <c r="F24" s="59"/>
      <c r="G24" s="59"/>
      <c r="H24" s="59"/>
      <c r="I24" s="59"/>
      <c r="J24" s="59"/>
      <c r="K24" s="59"/>
      <c r="L24" s="59"/>
      <c r="M24" s="59"/>
      <c r="N24" s="59"/>
      <c r="O24" s="59"/>
      <c r="P24" s="59"/>
      <c r="Q24" s="59"/>
      <c r="R24" s="59"/>
      <c r="S24" s="59"/>
      <c r="T24" s="59"/>
      <c r="U24" s="59"/>
      <c r="V24" s="59"/>
      <c r="W24" s="59"/>
      <c r="X24" s="59"/>
      <c r="Y24" s="59"/>
      <c r="Z24" s="59"/>
      <c r="AA24" s="59"/>
      <c r="AB24" s="59"/>
      <c r="AC24" s="59"/>
      <c r="AD24" s="75"/>
    </row>
    <row r="25" spans="1:30" ht="15" customHeight="1" x14ac:dyDescent="0.2">
      <c r="A25" s="75"/>
      <c r="B25" s="58"/>
      <c r="C25" s="59"/>
      <c r="D25" s="59"/>
      <c r="E25" s="59"/>
      <c r="F25" s="59"/>
      <c r="G25" s="59"/>
      <c r="H25" s="59"/>
      <c r="I25" s="59"/>
      <c r="J25" s="59"/>
      <c r="K25" s="59"/>
      <c r="L25" s="59"/>
      <c r="M25" s="59"/>
      <c r="N25" s="59"/>
      <c r="O25" s="59"/>
      <c r="P25" s="59"/>
      <c r="Q25" s="59"/>
      <c r="R25" s="59"/>
      <c r="S25" s="59"/>
      <c r="T25" s="59"/>
      <c r="U25" s="59"/>
      <c r="V25" s="59"/>
      <c r="W25" s="59"/>
      <c r="X25" s="59"/>
      <c r="Y25" s="59"/>
      <c r="Z25" s="59"/>
      <c r="AA25" s="59"/>
      <c r="AB25" s="59"/>
      <c r="AC25" s="59"/>
      <c r="AD25" s="75"/>
    </row>
    <row r="26" spans="1:30" ht="15" customHeight="1" x14ac:dyDescent="0.2">
      <c r="A26" s="75"/>
      <c r="B26" s="58"/>
      <c r="C26" s="59"/>
      <c r="D26" s="59"/>
      <c r="E26" s="59"/>
      <c r="F26" s="59"/>
      <c r="G26" s="59"/>
      <c r="H26" s="59"/>
      <c r="I26" s="59"/>
      <c r="J26" s="59"/>
      <c r="K26" s="59"/>
      <c r="L26" s="59"/>
      <c r="M26" s="59"/>
      <c r="N26" s="59"/>
      <c r="O26" s="59"/>
      <c r="P26" s="59"/>
      <c r="Q26" s="59"/>
      <c r="R26" s="59"/>
      <c r="S26" s="59"/>
      <c r="T26" s="59"/>
      <c r="U26" s="59"/>
      <c r="V26" s="59"/>
      <c r="W26" s="59"/>
      <c r="X26" s="59"/>
      <c r="Y26" s="59"/>
      <c r="Z26" s="59"/>
      <c r="AA26" s="59"/>
      <c r="AB26" s="59"/>
      <c r="AC26" s="59"/>
      <c r="AD26" s="75"/>
    </row>
    <row r="27" spans="1:30" ht="15" customHeight="1" x14ac:dyDescent="0.2">
      <c r="A27" s="75"/>
      <c r="B27" s="75"/>
      <c r="C27" s="75"/>
      <c r="D27" s="75"/>
      <c r="E27" s="75"/>
      <c r="F27" s="75"/>
      <c r="G27" s="75"/>
      <c r="H27" s="75"/>
      <c r="I27" s="75"/>
      <c r="J27" s="75"/>
      <c r="K27" s="75"/>
      <c r="L27" s="75"/>
      <c r="M27" s="75"/>
      <c r="N27" s="75"/>
      <c r="O27" s="75"/>
      <c r="P27" s="75"/>
      <c r="Q27" s="75"/>
      <c r="R27" s="75"/>
      <c r="S27" s="75"/>
      <c r="T27" s="75"/>
      <c r="U27" s="75"/>
      <c r="V27" s="75"/>
      <c r="W27" s="75"/>
      <c r="X27" s="75"/>
      <c r="Y27" s="75"/>
      <c r="Z27" s="75"/>
      <c r="AA27" s="75"/>
      <c r="AB27" s="75"/>
      <c r="AC27" s="75"/>
      <c r="AD27" s="75"/>
    </row>
    <row r="28" spans="1:30" ht="15" customHeight="1" x14ac:dyDescent="0.2">
      <c r="A28" s="79" t="s">
        <v>33</v>
      </c>
      <c r="B28" s="1584" t="s">
        <v>1059</v>
      </c>
      <c r="C28" s="57"/>
      <c r="D28" s="57"/>
      <c r="E28" s="57"/>
      <c r="F28" s="57"/>
      <c r="G28" s="57"/>
      <c r="H28" s="57"/>
      <c r="I28" s="57"/>
      <c r="J28" s="57"/>
      <c r="K28" s="57"/>
      <c r="L28" s="57"/>
      <c r="M28" s="57"/>
      <c r="N28" s="57"/>
      <c r="O28" s="57"/>
      <c r="P28" s="57"/>
      <c r="Q28" s="57"/>
      <c r="R28" s="57"/>
      <c r="S28" s="57"/>
      <c r="T28" s="57"/>
      <c r="U28" s="57"/>
      <c r="V28" s="57"/>
      <c r="W28" s="57"/>
      <c r="X28" s="57"/>
      <c r="Y28" s="57"/>
      <c r="Z28" s="57"/>
      <c r="AA28" s="57"/>
      <c r="AB28" s="57"/>
      <c r="AC28" s="57"/>
      <c r="AD28" s="75"/>
    </row>
    <row r="29" spans="1:30" ht="15" customHeight="1" x14ac:dyDescent="0.2">
      <c r="A29" s="79"/>
      <c r="B29" s="58"/>
      <c r="C29" s="59"/>
      <c r="D29" s="59"/>
      <c r="E29" s="59"/>
      <c r="F29" s="59"/>
      <c r="G29" s="59"/>
      <c r="H29" s="59"/>
      <c r="I29" s="59"/>
      <c r="J29" s="59"/>
      <c r="K29" s="59"/>
      <c r="L29" s="59"/>
      <c r="M29" s="59"/>
      <c r="N29" s="59"/>
      <c r="O29" s="59"/>
      <c r="P29" s="59"/>
      <c r="Q29" s="59"/>
      <c r="R29" s="59"/>
      <c r="S29" s="59"/>
      <c r="T29" s="59"/>
      <c r="U29" s="59"/>
      <c r="V29" s="59"/>
      <c r="W29" s="59"/>
      <c r="X29" s="59"/>
      <c r="Y29" s="59"/>
      <c r="Z29" s="59"/>
      <c r="AA29" s="59"/>
      <c r="AB29" s="59"/>
      <c r="AC29" s="59"/>
      <c r="AD29" s="75"/>
    </row>
    <row r="30" spans="1:30" ht="15" customHeight="1" x14ac:dyDescent="0.2">
      <c r="A30" s="75"/>
      <c r="B30" s="58"/>
      <c r="C30" s="59"/>
      <c r="D30" s="59"/>
      <c r="E30" s="59"/>
      <c r="F30" s="59"/>
      <c r="G30" s="59"/>
      <c r="H30" s="59"/>
      <c r="I30" s="59"/>
      <c r="J30" s="59"/>
      <c r="K30" s="59"/>
      <c r="L30" s="59"/>
      <c r="M30" s="59"/>
      <c r="N30" s="59"/>
      <c r="O30" s="59"/>
      <c r="P30" s="59"/>
      <c r="Q30" s="59"/>
      <c r="R30" s="59"/>
      <c r="S30" s="59"/>
      <c r="T30" s="59"/>
      <c r="U30" s="59"/>
      <c r="V30" s="59"/>
      <c r="W30" s="59"/>
      <c r="X30" s="59"/>
      <c r="Y30" s="59"/>
      <c r="Z30" s="59"/>
      <c r="AA30" s="59"/>
      <c r="AB30" s="59"/>
      <c r="AC30" s="59"/>
      <c r="AD30" s="75"/>
    </row>
    <row r="31" spans="1:30" ht="15" customHeight="1" x14ac:dyDescent="0.2">
      <c r="A31" s="75"/>
      <c r="B31" s="58"/>
      <c r="C31" s="59"/>
      <c r="D31" s="59"/>
      <c r="E31" s="59"/>
      <c r="F31" s="59"/>
      <c r="G31" s="59"/>
      <c r="H31" s="59"/>
      <c r="I31" s="59"/>
      <c r="J31" s="59"/>
      <c r="K31" s="59"/>
      <c r="L31" s="59"/>
      <c r="M31" s="59"/>
      <c r="N31" s="59"/>
      <c r="O31" s="59"/>
      <c r="P31" s="59"/>
      <c r="Q31" s="59"/>
      <c r="R31" s="59"/>
      <c r="S31" s="59"/>
      <c r="T31" s="59"/>
      <c r="U31" s="59"/>
      <c r="V31" s="59"/>
      <c r="W31" s="59"/>
      <c r="X31" s="59"/>
      <c r="Y31" s="59"/>
      <c r="Z31" s="59"/>
      <c r="AA31" s="59"/>
      <c r="AB31" s="59"/>
      <c r="AC31" s="59"/>
      <c r="AD31" s="75"/>
    </row>
    <row r="32" spans="1:30" ht="15" customHeight="1" x14ac:dyDescent="0.2">
      <c r="A32" s="75"/>
      <c r="B32" s="75"/>
      <c r="C32" s="75"/>
      <c r="D32" s="75"/>
      <c r="E32" s="75"/>
      <c r="F32" s="75"/>
      <c r="G32" s="75"/>
      <c r="H32" s="75"/>
      <c r="I32" s="75"/>
      <c r="J32" s="75"/>
      <c r="K32" s="75"/>
      <c r="L32" s="75"/>
      <c r="M32" s="75"/>
      <c r="N32" s="75"/>
      <c r="O32" s="75"/>
      <c r="P32" s="75"/>
      <c r="Q32" s="75"/>
      <c r="R32" s="75"/>
      <c r="S32" s="75"/>
      <c r="T32" s="75"/>
      <c r="U32" s="75"/>
      <c r="V32" s="75"/>
      <c r="W32" s="75"/>
      <c r="X32" s="75"/>
      <c r="Y32" s="75"/>
      <c r="Z32" s="75"/>
      <c r="AA32" s="75"/>
      <c r="AB32" s="75"/>
      <c r="AC32" s="75"/>
      <c r="AD32" s="75"/>
    </row>
    <row r="33" spans="1:30" ht="12.75" x14ac:dyDescent="0.2">
      <c r="A33" s="79" t="s">
        <v>651</v>
      </c>
      <c r="B33" s="75"/>
      <c r="C33" s="75"/>
      <c r="D33" s="75"/>
      <c r="E33" s="75"/>
      <c r="F33" s="75"/>
      <c r="G33" s="75"/>
      <c r="H33" s="75"/>
      <c r="I33" s="75"/>
      <c r="J33" s="75"/>
      <c r="K33" s="564"/>
      <c r="L33" s="564"/>
      <c r="M33" s="564"/>
      <c r="N33" s="564"/>
      <c r="O33" s="564"/>
      <c r="P33" s="564"/>
      <c r="Q33" s="564"/>
      <c r="R33" s="564"/>
      <c r="S33" s="564"/>
      <c r="T33" s="564"/>
      <c r="U33" s="564"/>
      <c r="V33" s="564"/>
      <c r="W33" s="564"/>
      <c r="X33" s="564"/>
      <c r="Y33" s="564"/>
      <c r="Z33" s="564"/>
      <c r="AA33" s="564"/>
      <c r="AB33" s="564"/>
      <c r="AC33" s="564"/>
      <c r="AD33" s="75"/>
    </row>
    <row r="34" spans="1:30" ht="12.75" x14ac:dyDescent="0.2">
      <c r="A34" s="563"/>
      <c r="B34" s="532"/>
      <c r="C34" s="75"/>
      <c r="D34" s="75"/>
      <c r="E34" s="75"/>
      <c r="F34" s="75"/>
      <c r="G34" s="75"/>
      <c r="H34" s="75"/>
      <c r="I34" s="75"/>
      <c r="J34" s="75"/>
      <c r="K34" s="564"/>
      <c r="L34" s="564"/>
      <c r="M34" s="564"/>
      <c r="N34" s="564"/>
      <c r="O34" s="564"/>
      <c r="P34" s="564"/>
      <c r="Q34" s="564"/>
      <c r="R34" s="564"/>
      <c r="S34" s="564"/>
      <c r="T34" s="564"/>
      <c r="U34" s="564"/>
      <c r="V34" s="564"/>
      <c r="W34" s="564"/>
      <c r="X34" s="564"/>
      <c r="Y34" s="564"/>
      <c r="Z34" s="564"/>
      <c r="AA34" s="564"/>
      <c r="AB34" s="564"/>
      <c r="AC34" s="564"/>
      <c r="AD34" s="75"/>
    </row>
    <row r="35" spans="1:30" ht="12.75" x14ac:dyDescent="0.2">
      <c r="A35" s="75"/>
      <c r="B35" s="533"/>
      <c r="C35" s="75"/>
      <c r="D35" s="75"/>
      <c r="E35" s="75"/>
      <c r="F35" s="75"/>
      <c r="G35" s="75"/>
      <c r="H35" s="75"/>
      <c r="I35" s="75"/>
      <c r="J35" s="75"/>
      <c r="K35" s="564"/>
      <c r="L35" s="564"/>
      <c r="M35" s="564"/>
      <c r="N35" s="564"/>
      <c r="O35" s="564"/>
      <c r="P35" s="564"/>
      <c r="Q35" s="564"/>
      <c r="R35" s="564"/>
      <c r="S35" s="564"/>
      <c r="T35" s="564"/>
      <c r="U35" s="564"/>
      <c r="V35" s="564"/>
      <c r="W35" s="564"/>
      <c r="X35" s="564"/>
      <c r="Y35" s="564"/>
      <c r="Z35" s="564"/>
      <c r="AA35" s="564"/>
      <c r="AB35" s="564"/>
      <c r="AC35" s="564"/>
      <c r="AD35" s="75"/>
    </row>
    <row r="36" spans="1:30" ht="12.75" x14ac:dyDescent="0.2">
      <c r="A36" s="75"/>
      <c r="B36" s="533"/>
      <c r="C36" s="75"/>
      <c r="D36" s="75"/>
      <c r="E36" s="75"/>
      <c r="F36" s="75"/>
      <c r="G36" s="75"/>
      <c r="H36" s="75"/>
      <c r="I36" s="75"/>
      <c r="J36" s="75"/>
      <c r="K36" s="564"/>
      <c r="L36" s="564"/>
      <c r="M36" s="564"/>
      <c r="N36" s="564"/>
      <c r="O36" s="564"/>
      <c r="P36" s="564"/>
      <c r="Q36" s="564"/>
      <c r="R36" s="564"/>
      <c r="S36" s="564"/>
      <c r="T36" s="564"/>
      <c r="U36" s="564"/>
      <c r="V36" s="564"/>
      <c r="W36" s="564"/>
      <c r="X36" s="564"/>
      <c r="Y36" s="564"/>
      <c r="Z36" s="564"/>
      <c r="AA36" s="564"/>
      <c r="AB36" s="564"/>
      <c r="AC36" s="564"/>
      <c r="AD36" s="75"/>
    </row>
    <row r="37" spans="1:30" ht="12.75" x14ac:dyDescent="0.2">
      <c r="A37" s="75"/>
      <c r="B37" s="533"/>
      <c r="C37" s="75"/>
      <c r="D37" s="75"/>
      <c r="E37" s="75"/>
      <c r="F37" s="75"/>
      <c r="G37" s="75"/>
      <c r="H37" s="75"/>
      <c r="I37" s="75"/>
      <c r="J37" s="75"/>
      <c r="K37" s="564"/>
      <c r="L37" s="564"/>
      <c r="M37" s="564"/>
      <c r="N37" s="564"/>
      <c r="O37" s="564"/>
      <c r="P37" s="564"/>
      <c r="Q37" s="564"/>
      <c r="R37" s="564"/>
      <c r="S37" s="564"/>
      <c r="T37" s="564"/>
      <c r="U37" s="564"/>
      <c r="V37" s="564"/>
      <c r="W37" s="564"/>
      <c r="X37" s="564"/>
      <c r="Y37" s="564"/>
      <c r="Z37" s="564"/>
      <c r="AA37" s="564"/>
      <c r="AB37" s="564"/>
      <c r="AC37" s="564"/>
      <c r="AD37" s="75"/>
    </row>
    <row r="38" spans="1:30" ht="15" customHeight="1" x14ac:dyDescent="0.2">
      <c r="A38" s="75"/>
      <c r="B38" s="75"/>
      <c r="C38" s="75"/>
      <c r="D38" s="75"/>
      <c r="E38" s="75"/>
      <c r="F38" s="75"/>
      <c r="G38" s="75"/>
      <c r="H38" s="75"/>
      <c r="I38" s="75"/>
      <c r="J38" s="75"/>
      <c r="K38" s="75"/>
      <c r="L38" s="75"/>
      <c r="M38" s="75"/>
      <c r="N38" s="75"/>
      <c r="O38" s="75"/>
      <c r="P38" s="75"/>
      <c r="Q38" s="75"/>
      <c r="R38" s="75"/>
      <c r="S38" s="75"/>
      <c r="T38" s="75"/>
      <c r="U38" s="75"/>
      <c r="V38" s="75"/>
      <c r="W38" s="75"/>
      <c r="X38" s="75"/>
      <c r="Y38" s="75"/>
      <c r="Z38" s="75"/>
      <c r="AA38" s="75"/>
      <c r="AB38" s="75"/>
      <c r="AC38" s="75"/>
      <c r="AD38" s="75"/>
    </row>
  </sheetData>
  <sheetProtection password="CD9E" sheet="1" objects="1" scenarios="1" selectLockedCells="1"/>
  <mergeCells count="13">
    <mergeCell ref="AB11:AC11"/>
    <mergeCell ref="AB12:AC13"/>
    <mergeCell ref="B13:C13"/>
    <mergeCell ref="D13:E13"/>
    <mergeCell ref="G13:H13"/>
    <mergeCell ref="I13:J13"/>
    <mergeCell ref="K13:L13"/>
    <mergeCell ref="N13:O13"/>
    <mergeCell ref="P13:Q13"/>
    <mergeCell ref="R13:S13"/>
    <mergeCell ref="U13:V13"/>
    <mergeCell ref="W11:X11"/>
    <mergeCell ref="Y11:Z11"/>
  </mergeCells>
  <dataValidations count="1">
    <dataValidation type="list" allowBlank="1" showInputMessage="1" showErrorMessage="1" sqref="B34:B37">
      <formula1>ModelQuest</formula1>
    </dataValidation>
  </dataValidations>
  <hyperlinks>
    <hyperlink ref="A2" location="ExplNote!A1" display="Go to explanatory note"/>
    <hyperlink ref="A3" location="Cntry!A1" display="Go to country metadata"/>
    <hyperlink ref="A1" location="'List of tables'!A9" display="'List of tables'!A9"/>
  </hyperlinks>
  <pageMargins left="0.74803149606299213" right="0.74803149606299213" top="0.98425196850393704" bottom="0.98425196850393704" header="0.51181102362204722" footer="0.51181102362204722"/>
  <pageSetup paperSize="9" scale="56" orientation="landscape" r:id="rId1"/>
  <headerFooter alignWithMargins="0">
    <oddHeader>&amp;LCDH&amp;C &amp;F&amp;R&amp;A</oddHeader>
    <oddFooter>Page &amp;P of &amp;N</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tabColor indexed="42"/>
    <pageSetUpPr fitToPage="1"/>
  </sheetPr>
  <dimension ref="A1:AD41"/>
  <sheetViews>
    <sheetView showGridLines="0" topLeftCell="A10" zoomScale="80" zoomScaleNormal="80" workbookViewId="0">
      <selection activeCell="R19" sqref="R19"/>
    </sheetView>
  </sheetViews>
  <sheetFormatPr baseColWidth="10" defaultColWidth="9.140625" defaultRowHeight="15" customHeight="1" x14ac:dyDescent="0.2"/>
  <cols>
    <col min="1" max="1" width="57.5703125" style="31" customWidth="1"/>
    <col min="2" max="2" width="12.7109375" style="31" customWidth="1"/>
    <col min="3" max="3" width="6.7109375" style="31" customWidth="1"/>
    <col min="4" max="4" width="12.7109375" style="31" customWidth="1"/>
    <col min="5" max="5" width="6.7109375" style="31" customWidth="1"/>
    <col min="6" max="7" width="12.7109375" style="31" customWidth="1"/>
    <col min="8" max="8" width="6.7109375" style="31" customWidth="1"/>
    <col min="9" max="9" width="12.7109375" style="31" customWidth="1"/>
    <col min="10" max="10" width="6.7109375" style="31" customWidth="1"/>
    <col min="11" max="11" width="12.7109375" style="31" customWidth="1"/>
    <col min="12" max="12" width="6.7109375" style="31" customWidth="1"/>
    <col min="13" max="14" width="12.7109375" style="31" customWidth="1"/>
    <col min="15" max="15" width="6.7109375" style="31" customWidth="1"/>
    <col min="16" max="16" width="12.7109375" style="31" customWidth="1"/>
    <col min="17" max="17" width="6.7109375" style="31" customWidth="1"/>
    <col min="18" max="18" width="12.7109375" style="31" customWidth="1"/>
    <col min="19" max="19" width="6.7109375" style="31" customWidth="1"/>
    <col min="20" max="21" width="12.7109375" style="31" customWidth="1"/>
    <col min="22" max="22" width="6.7109375" style="31" customWidth="1"/>
    <col min="23" max="23" width="12.7109375" style="31" customWidth="1"/>
    <col min="24" max="24" width="6.7109375" style="31" customWidth="1"/>
    <col min="25" max="25" width="12.7109375" style="31" customWidth="1"/>
    <col min="26" max="26" width="6.7109375" style="31" customWidth="1"/>
    <col min="27" max="28" width="12.7109375" style="31" customWidth="1"/>
    <col min="29" max="29" width="6.7109375" style="31" customWidth="1"/>
    <col min="30" max="16384" width="9.140625" style="31"/>
  </cols>
  <sheetData>
    <row r="1" spans="1:30" s="66" customFormat="1" ht="12" customHeight="1" x14ac:dyDescent="0.2">
      <c r="A1" s="26" t="s">
        <v>6</v>
      </c>
    </row>
    <row r="2" spans="1:30" s="66" customFormat="1" ht="12" customHeight="1" x14ac:dyDescent="0.2">
      <c r="A2" s="28" t="s">
        <v>10</v>
      </c>
    </row>
    <row r="3" spans="1:30" s="66" customFormat="1" ht="12" customHeight="1" x14ac:dyDescent="0.2">
      <c r="A3" s="28" t="s">
        <v>7</v>
      </c>
    </row>
    <row r="4" spans="1:30" ht="15" customHeight="1" x14ac:dyDescent="0.2">
      <c r="A4" s="73" t="s">
        <v>245</v>
      </c>
      <c r="B4" s="73"/>
      <c r="C4" s="73"/>
      <c r="D4" s="73"/>
      <c r="E4" s="73"/>
      <c r="F4" s="73"/>
      <c r="G4" s="73"/>
      <c r="H4" s="73"/>
      <c r="I4" s="73"/>
      <c r="J4" s="74"/>
      <c r="K4" s="74"/>
      <c r="L4" s="74"/>
      <c r="M4" s="74"/>
      <c r="N4" s="74"/>
      <c r="O4" s="74"/>
      <c r="P4" s="74"/>
      <c r="Q4" s="74"/>
      <c r="R4" s="75"/>
      <c r="S4" s="75"/>
      <c r="T4" s="75"/>
      <c r="U4" s="75"/>
      <c r="V4" s="75"/>
      <c r="W4" s="75"/>
      <c r="X4" s="75"/>
      <c r="Y4" s="75"/>
      <c r="Z4" s="75"/>
      <c r="AA4" s="75"/>
      <c r="AB4" s="75"/>
      <c r="AC4" s="75"/>
      <c r="AD4" s="75"/>
    </row>
    <row r="5" spans="1:30" s="131" customFormat="1" ht="15" customHeight="1" x14ac:dyDescent="0.2"/>
    <row r="6" spans="1:30" s="131" customFormat="1" ht="15" customHeight="1" x14ac:dyDescent="0.2">
      <c r="A6" s="202"/>
      <c r="B6" s="202"/>
      <c r="C6" s="202"/>
      <c r="D6" s="202"/>
      <c r="E6" s="202"/>
      <c r="F6" s="202"/>
      <c r="G6" s="202"/>
      <c r="H6" s="202"/>
      <c r="I6" s="202"/>
      <c r="J6" s="202"/>
      <c r="K6" s="202"/>
      <c r="L6" s="202"/>
      <c r="M6" s="202"/>
      <c r="N6" s="202"/>
      <c r="O6" s="202"/>
      <c r="P6" s="202"/>
      <c r="Q6" s="202"/>
      <c r="R6" s="202"/>
      <c r="S6" s="202"/>
      <c r="T6" s="202"/>
      <c r="U6" s="202"/>
      <c r="V6" s="202"/>
      <c r="W6" s="202"/>
      <c r="X6" s="202"/>
      <c r="Y6" s="202"/>
      <c r="Z6" s="202"/>
      <c r="AA6" s="202"/>
      <c r="AB6" s="202"/>
      <c r="AC6" s="202"/>
      <c r="AD6" s="202"/>
    </row>
    <row r="7" spans="1:30" ht="15" customHeight="1" x14ac:dyDescent="0.25">
      <c r="A7" s="76" t="s">
        <v>820</v>
      </c>
      <c r="B7" s="75"/>
      <c r="C7" s="75"/>
      <c r="D7" s="75"/>
      <c r="E7" s="75"/>
      <c r="F7" s="75"/>
      <c r="G7" s="75"/>
      <c r="H7" s="75"/>
      <c r="I7" s="75"/>
      <c r="J7" s="75"/>
      <c r="K7" s="75"/>
      <c r="L7" s="75"/>
      <c r="M7" s="75"/>
      <c r="N7" s="75"/>
      <c r="O7" s="75"/>
      <c r="P7" s="75"/>
      <c r="Q7" s="75"/>
      <c r="R7" s="75"/>
      <c r="S7" s="75"/>
      <c r="T7" s="75"/>
      <c r="U7" s="75"/>
      <c r="V7" s="75"/>
      <c r="W7" s="75"/>
      <c r="X7" s="75"/>
      <c r="Y7" s="75"/>
      <c r="Z7" s="75"/>
      <c r="AA7" s="75"/>
      <c r="AB7" s="75"/>
      <c r="AC7" s="75"/>
      <c r="AD7" s="75"/>
    </row>
    <row r="8" spans="1:30" s="222" customFormat="1" ht="15" customHeight="1" x14ac:dyDescent="0.2">
      <c r="A8" s="80" t="s">
        <v>21</v>
      </c>
      <c r="B8" s="221"/>
      <c r="C8" s="221"/>
      <c r="D8" s="221"/>
      <c r="E8" s="221"/>
      <c r="F8" s="221"/>
      <c r="G8" s="221"/>
      <c r="H8" s="221"/>
      <c r="I8" s="221"/>
      <c r="J8" s="221"/>
      <c r="K8" s="221"/>
      <c r="L8" s="221"/>
      <c r="M8" s="221"/>
      <c r="N8" s="221"/>
      <c r="O8" s="221"/>
      <c r="P8" s="221"/>
      <c r="Q8" s="221"/>
      <c r="R8" s="221"/>
      <c r="S8" s="221"/>
      <c r="T8" s="221"/>
      <c r="U8" s="221"/>
      <c r="V8" s="221"/>
      <c r="W8" s="221"/>
      <c r="X8" s="221"/>
      <c r="Y8" s="221"/>
      <c r="Z8" s="221"/>
      <c r="AA8" s="221"/>
      <c r="AB8" s="221"/>
      <c r="AC8" s="221"/>
      <c r="AD8" s="221"/>
    </row>
    <row r="9" spans="1:30" ht="15" customHeight="1" x14ac:dyDescent="0.2">
      <c r="A9" s="75"/>
      <c r="B9" s="203" t="s">
        <v>34</v>
      </c>
      <c r="C9" s="385">
        <v>2011</v>
      </c>
      <c r="D9" s="75"/>
      <c r="E9" s="75"/>
      <c r="F9" s="75"/>
      <c r="G9" s="75"/>
      <c r="H9" s="75"/>
      <c r="I9" s="75"/>
      <c r="J9" s="75"/>
      <c r="K9" s="75"/>
      <c r="L9" s="75"/>
      <c r="M9" s="75"/>
      <c r="N9" s="75"/>
      <c r="O9" s="75"/>
      <c r="P9" s="75"/>
      <c r="Q9" s="75"/>
      <c r="R9" s="75"/>
      <c r="S9" s="75"/>
      <c r="T9" s="75"/>
      <c r="U9" s="75"/>
      <c r="V9" s="75"/>
      <c r="W9" s="75"/>
      <c r="X9" s="75"/>
      <c r="Y9" s="75"/>
      <c r="Z9" s="75"/>
      <c r="AA9" s="75"/>
      <c r="AB9" s="75"/>
      <c r="AC9" s="75"/>
      <c r="AD9" s="75"/>
    </row>
    <row r="10" spans="1:30" ht="15" customHeight="1" x14ac:dyDescent="0.2">
      <c r="A10" s="223"/>
      <c r="B10" s="75"/>
      <c r="C10" s="75"/>
      <c r="D10" s="75"/>
      <c r="E10" s="75"/>
      <c r="F10" s="75"/>
      <c r="G10" s="75"/>
      <c r="H10" s="75"/>
      <c r="I10" s="75"/>
      <c r="J10" s="75"/>
      <c r="K10" s="75"/>
      <c r="L10" s="75"/>
      <c r="M10" s="75"/>
      <c r="N10" s="75"/>
      <c r="O10" s="75"/>
      <c r="P10" s="75"/>
      <c r="Q10" s="75"/>
      <c r="R10" s="75"/>
      <c r="S10" s="75"/>
      <c r="T10" s="75"/>
      <c r="U10" s="75"/>
      <c r="V10" s="75"/>
      <c r="W10" s="75"/>
      <c r="X10" s="75"/>
      <c r="Y10" s="75"/>
      <c r="Z10" s="75"/>
      <c r="AA10" s="75"/>
      <c r="AB10" s="75"/>
      <c r="AC10" s="75"/>
      <c r="AD10" s="75"/>
    </row>
    <row r="11" spans="1:30" ht="15" customHeight="1" x14ac:dyDescent="0.2">
      <c r="A11" s="224" t="s">
        <v>49</v>
      </c>
      <c r="B11" s="205" t="s">
        <v>246</v>
      </c>
      <c r="C11" s="206"/>
      <c r="D11" s="206"/>
      <c r="E11" s="206"/>
      <c r="F11" s="206"/>
      <c r="G11" s="206"/>
      <c r="H11" s="206"/>
      <c r="I11" s="206"/>
      <c r="J11" s="206"/>
      <c r="K11" s="206"/>
      <c r="L11" s="206"/>
      <c r="M11" s="206"/>
      <c r="N11" s="206"/>
      <c r="O11" s="206"/>
      <c r="P11" s="206"/>
      <c r="Q11" s="206"/>
      <c r="R11" s="206"/>
      <c r="S11" s="206"/>
      <c r="T11" s="206"/>
      <c r="U11" s="207"/>
      <c r="V11" s="205"/>
      <c r="W11" s="1772" t="s">
        <v>247</v>
      </c>
      <c r="X11" s="1773"/>
      <c r="Y11" s="1773" t="s">
        <v>248</v>
      </c>
      <c r="Z11" s="1773"/>
      <c r="AA11" s="225" t="s">
        <v>249</v>
      </c>
      <c r="AB11" s="1761" t="s">
        <v>42</v>
      </c>
      <c r="AC11" s="1762"/>
      <c r="AD11" s="75"/>
    </row>
    <row r="12" spans="1:30" ht="15" customHeight="1" x14ac:dyDescent="0.2">
      <c r="A12" s="226"/>
      <c r="B12" s="209" t="s">
        <v>251</v>
      </c>
      <c r="C12" s="210"/>
      <c r="D12" s="210"/>
      <c r="E12" s="210"/>
      <c r="F12" s="210"/>
      <c r="G12" s="207"/>
      <c r="H12" s="210"/>
      <c r="I12" s="205" t="s">
        <v>252</v>
      </c>
      <c r="J12" s="210"/>
      <c r="K12" s="210"/>
      <c r="L12" s="210"/>
      <c r="M12" s="210"/>
      <c r="N12" s="207"/>
      <c r="O12" s="210"/>
      <c r="P12" s="205" t="s">
        <v>253</v>
      </c>
      <c r="Q12" s="210"/>
      <c r="R12" s="210"/>
      <c r="S12" s="210"/>
      <c r="T12" s="210"/>
      <c r="U12" s="207"/>
      <c r="V12" s="205"/>
      <c r="W12" s="1220"/>
      <c r="X12" s="227"/>
      <c r="Y12" s="228"/>
      <c r="Z12" s="228"/>
      <c r="AA12" s="229" t="s">
        <v>254</v>
      </c>
      <c r="AB12" s="1763"/>
      <c r="AC12" s="1764"/>
      <c r="AD12" s="75"/>
    </row>
    <row r="13" spans="1:30" ht="40.5" customHeight="1" x14ac:dyDescent="0.2">
      <c r="A13" s="213" t="s">
        <v>275</v>
      </c>
      <c r="B13" s="1767" t="s">
        <v>714</v>
      </c>
      <c r="C13" s="1768"/>
      <c r="D13" s="1768" t="s">
        <v>715</v>
      </c>
      <c r="E13" s="1768"/>
      <c r="F13" s="230" t="s">
        <v>256</v>
      </c>
      <c r="G13" s="1769" t="s">
        <v>42</v>
      </c>
      <c r="H13" s="1768"/>
      <c r="I13" s="1767" t="s">
        <v>257</v>
      </c>
      <c r="J13" s="1768"/>
      <c r="K13" s="1768" t="s">
        <v>258</v>
      </c>
      <c r="L13" s="1768"/>
      <c r="M13" s="230" t="s">
        <v>259</v>
      </c>
      <c r="N13" s="1769" t="s">
        <v>42</v>
      </c>
      <c r="O13" s="1768"/>
      <c r="P13" s="1767" t="s">
        <v>260</v>
      </c>
      <c r="Q13" s="1768"/>
      <c r="R13" s="1768" t="s">
        <v>261</v>
      </c>
      <c r="S13" s="1768"/>
      <c r="T13" s="230" t="s">
        <v>262</v>
      </c>
      <c r="U13" s="1770" t="s">
        <v>42</v>
      </c>
      <c r="V13" s="1771"/>
      <c r="W13" s="1221"/>
      <c r="X13" s="231"/>
      <c r="Y13" s="231"/>
      <c r="Z13" s="231"/>
      <c r="AA13" s="232" t="s">
        <v>263</v>
      </c>
      <c r="AB13" s="1765"/>
      <c r="AC13" s="1766"/>
      <c r="AD13" s="75"/>
    </row>
    <row r="14" spans="1:30" s="39" customFormat="1" ht="18" customHeight="1" x14ac:dyDescent="0.2">
      <c r="A14" s="241" t="s">
        <v>665</v>
      </c>
      <c r="B14" s="585">
        <f>SUM(B15:B22)</f>
        <v>6914.61</v>
      </c>
      <c r="C14" s="586"/>
      <c r="D14" s="586">
        <f t="shared" ref="D14:G14" si="0">SUM(D15:D22)</f>
        <v>179.09</v>
      </c>
      <c r="E14" s="586"/>
      <c r="F14" s="585">
        <f t="shared" si="0"/>
        <v>365.38</v>
      </c>
      <c r="G14" s="1141">
        <f t="shared" si="0"/>
        <v>7459.079999999999</v>
      </c>
      <c r="H14" s="1157"/>
      <c r="I14" s="585">
        <f t="shared" ref="I14" si="1">SUM(I15:I22)</f>
        <v>6445.9599999999982</v>
      </c>
      <c r="J14" s="586"/>
      <c r="K14" s="586">
        <f t="shared" ref="K14" si="2">SUM(K15:K22)</f>
        <v>647.74</v>
      </c>
      <c r="L14" s="586"/>
      <c r="M14" s="585">
        <f t="shared" ref="M14" si="3">SUM(M15:M22)</f>
        <v>365.38</v>
      </c>
      <c r="N14" s="1141">
        <f t="shared" ref="N14" si="4">SUM(N15:N22)</f>
        <v>7459.079999999999</v>
      </c>
      <c r="O14" s="1157"/>
      <c r="P14" s="585">
        <f t="shared" ref="P14" si="5">SUM(P15:P22)</f>
        <v>6280.0299999999988</v>
      </c>
      <c r="Q14" s="586"/>
      <c r="R14" s="586">
        <f t="shared" ref="R14" si="6">SUM(R15:R22)</f>
        <v>813.67</v>
      </c>
      <c r="S14" s="586"/>
      <c r="T14" s="585">
        <f t="shared" ref="T14" si="7">SUM(T15:T22)</f>
        <v>365.38</v>
      </c>
      <c r="U14" s="1141">
        <f t="shared" ref="U14" si="8">SUM(U15:U22)</f>
        <v>7459.079999999999</v>
      </c>
      <c r="V14" s="1157"/>
      <c r="W14" s="1190">
        <f t="shared" ref="W14" si="9">SUM(W15:W22)</f>
        <v>40.75</v>
      </c>
      <c r="X14" s="1174"/>
      <c r="Y14" s="1203">
        <f t="shared" ref="Y14" si="10">SUM(Y15:Y22)</f>
        <v>38.47</v>
      </c>
      <c r="Z14" s="1174"/>
      <c r="AA14" s="585">
        <f t="shared" ref="AA14" si="11">SUM(AA15:AA22)</f>
        <v>131.55000000000001</v>
      </c>
      <c r="AB14" s="1141">
        <f t="shared" ref="AB14" si="12">SUM(AB15:AB22)</f>
        <v>210.77</v>
      </c>
      <c r="AC14" s="1157"/>
      <c r="AD14" s="75"/>
    </row>
    <row r="15" spans="1:30" ht="15" customHeight="1" x14ac:dyDescent="0.2">
      <c r="A15" s="596" t="s">
        <v>921</v>
      </c>
      <c r="B15" s="504">
        <v>1863.16</v>
      </c>
      <c r="C15" s="505"/>
      <c r="D15" s="1654">
        <f>11.1+12.08</f>
        <v>23.18</v>
      </c>
      <c r="E15" s="505"/>
      <c r="F15" s="504">
        <v>168.08</v>
      </c>
      <c r="G15" s="1143">
        <f>SUM(F15,D15,B15)</f>
        <v>2054.42</v>
      </c>
      <c r="H15" s="1159"/>
      <c r="I15" s="504">
        <v>1703.86</v>
      </c>
      <c r="J15" s="505"/>
      <c r="K15" s="505">
        <v>182.48</v>
      </c>
      <c r="L15" s="505"/>
      <c r="M15" s="1657">
        <v>168.08</v>
      </c>
      <c r="N15" s="1143">
        <f>SUM(M15,K15,I15)</f>
        <v>2054.42</v>
      </c>
      <c r="O15" s="1159"/>
      <c r="P15" s="504">
        <v>1674.41</v>
      </c>
      <c r="Q15" s="505"/>
      <c r="R15" s="505">
        <v>211.93</v>
      </c>
      <c r="S15" s="505"/>
      <c r="T15" s="1657">
        <v>168.08</v>
      </c>
      <c r="U15" s="1143">
        <f>SUM(T15,R15,P15)</f>
        <v>2054.42</v>
      </c>
      <c r="V15" s="1159"/>
      <c r="W15" s="1191">
        <v>15.88</v>
      </c>
      <c r="X15" s="1175"/>
      <c r="Y15" s="1205">
        <v>15.9</v>
      </c>
      <c r="Z15" s="1175"/>
      <c r="AA15" s="504">
        <v>22.19</v>
      </c>
      <c r="AB15" s="1143">
        <f>SUM(AA15,Y15,W15)</f>
        <v>53.970000000000006</v>
      </c>
      <c r="AC15" s="1159"/>
      <c r="AD15" s="75"/>
    </row>
    <row r="16" spans="1:30" ht="15" customHeight="1" x14ac:dyDescent="0.2">
      <c r="A16" s="596" t="s">
        <v>922</v>
      </c>
      <c r="B16" s="565">
        <v>1952.8</v>
      </c>
      <c r="C16" s="566"/>
      <c r="D16" s="1654">
        <f>17.23+15.6</f>
        <v>32.83</v>
      </c>
      <c r="E16" s="566"/>
      <c r="F16" s="565">
        <v>94.18</v>
      </c>
      <c r="G16" s="1143">
        <f t="shared" ref="G16:G22" si="13">SUM(F16,D16,B16)</f>
        <v>2079.81</v>
      </c>
      <c r="H16" s="1160"/>
      <c r="I16" s="565">
        <v>1798.83</v>
      </c>
      <c r="J16" s="566"/>
      <c r="K16" s="566">
        <v>186.8</v>
      </c>
      <c r="L16" s="566"/>
      <c r="M16" s="1659">
        <v>94.18</v>
      </c>
      <c r="N16" s="1143">
        <f t="shared" ref="N16:N22" si="14">SUM(M16,K16,I16)</f>
        <v>2079.81</v>
      </c>
      <c r="O16" s="1160"/>
      <c r="P16" s="565">
        <v>1783.03</v>
      </c>
      <c r="Q16" s="566"/>
      <c r="R16" s="566">
        <v>202.6</v>
      </c>
      <c r="S16" s="566"/>
      <c r="T16" s="1659">
        <v>94.18</v>
      </c>
      <c r="U16" s="1143">
        <f t="shared" ref="U16:U22" si="15">SUM(T16,R16,P16)</f>
        <v>2079.81</v>
      </c>
      <c r="V16" s="1160"/>
      <c r="W16" s="1192">
        <v>9.9600000000000009</v>
      </c>
      <c r="X16" s="1176"/>
      <c r="Y16" s="1206"/>
      <c r="Z16" s="1176"/>
      <c r="AA16" s="565">
        <v>26.57</v>
      </c>
      <c r="AB16" s="1144">
        <f t="shared" ref="AB16:AB22" si="16">SUM(AA16,Y16,W16)</f>
        <v>36.53</v>
      </c>
      <c r="AC16" s="1160"/>
      <c r="AD16" s="75"/>
    </row>
    <row r="17" spans="1:30" ht="15" customHeight="1" x14ac:dyDescent="0.2">
      <c r="A17" s="596" t="s">
        <v>242</v>
      </c>
      <c r="B17" s="565">
        <v>668.29</v>
      </c>
      <c r="C17" s="566"/>
      <c r="D17" s="1654">
        <f>9.46+14.92</f>
        <v>24.380000000000003</v>
      </c>
      <c r="E17" s="566"/>
      <c r="F17" s="565">
        <v>11.56</v>
      </c>
      <c r="G17" s="1143">
        <f t="shared" si="13"/>
        <v>704.23</v>
      </c>
      <c r="H17" s="1160"/>
      <c r="I17" s="565">
        <v>623.44000000000005</v>
      </c>
      <c r="J17" s="566"/>
      <c r="K17" s="566">
        <v>69.23</v>
      </c>
      <c r="L17" s="566"/>
      <c r="M17" s="1659">
        <v>11.56</v>
      </c>
      <c r="N17" s="1143">
        <f t="shared" si="14"/>
        <v>704.23</v>
      </c>
      <c r="O17" s="1160"/>
      <c r="P17" s="565">
        <v>627.79</v>
      </c>
      <c r="Q17" s="566"/>
      <c r="R17" s="566">
        <v>64.88</v>
      </c>
      <c r="S17" s="566"/>
      <c r="T17" s="1659">
        <v>11.56</v>
      </c>
      <c r="U17" s="1143">
        <f t="shared" si="15"/>
        <v>704.23</v>
      </c>
      <c r="V17" s="1160"/>
      <c r="W17" s="1192">
        <v>2.82</v>
      </c>
      <c r="X17" s="1176"/>
      <c r="Y17" s="1206"/>
      <c r="Z17" s="1176"/>
      <c r="AA17" s="565">
        <v>11.44</v>
      </c>
      <c r="AB17" s="1144">
        <f t="shared" si="16"/>
        <v>14.26</v>
      </c>
      <c r="AC17" s="1160"/>
      <c r="AD17" s="75"/>
    </row>
    <row r="18" spans="1:30" ht="15" customHeight="1" x14ac:dyDescent="0.2">
      <c r="A18" s="596" t="s">
        <v>243</v>
      </c>
      <c r="B18" s="565">
        <v>326.64999999999998</v>
      </c>
      <c r="C18" s="566"/>
      <c r="D18" s="1654">
        <v>13.58</v>
      </c>
      <c r="E18" s="566"/>
      <c r="F18" s="565">
        <v>8.86</v>
      </c>
      <c r="G18" s="1143">
        <f t="shared" si="13"/>
        <v>349.09</v>
      </c>
      <c r="H18" s="1160"/>
      <c r="I18" s="565">
        <v>304.17</v>
      </c>
      <c r="J18" s="566"/>
      <c r="K18" s="566">
        <v>36.06</v>
      </c>
      <c r="L18" s="566"/>
      <c r="M18" s="1659">
        <v>8.86</v>
      </c>
      <c r="N18" s="1143">
        <f t="shared" si="14"/>
        <v>349.09000000000003</v>
      </c>
      <c r="O18" s="1160"/>
      <c r="P18" s="565">
        <v>269.76</v>
      </c>
      <c r="Q18" s="566"/>
      <c r="R18" s="566">
        <v>70.47</v>
      </c>
      <c r="S18" s="566"/>
      <c r="T18" s="1659">
        <v>8.86</v>
      </c>
      <c r="U18" s="1143">
        <f t="shared" si="15"/>
        <v>349.09</v>
      </c>
      <c r="V18" s="1160"/>
      <c r="W18" s="1192"/>
      <c r="X18" s="1176"/>
      <c r="Y18" s="1206">
        <v>5</v>
      </c>
      <c r="Z18" s="1176"/>
      <c r="AA18" s="565">
        <v>13.8</v>
      </c>
      <c r="AB18" s="1144">
        <f t="shared" si="16"/>
        <v>18.8</v>
      </c>
      <c r="AC18" s="1160"/>
      <c r="AD18" s="75"/>
    </row>
    <row r="19" spans="1:30" ht="15" customHeight="1" x14ac:dyDescent="0.2">
      <c r="A19" s="596" t="s">
        <v>923</v>
      </c>
      <c r="B19" s="565">
        <v>814</v>
      </c>
      <c r="C19" s="566"/>
      <c r="D19" s="1654">
        <v>6.44</v>
      </c>
      <c r="E19" s="566"/>
      <c r="F19" s="565">
        <v>22.7</v>
      </c>
      <c r="G19" s="1143">
        <f t="shared" si="13"/>
        <v>843.14</v>
      </c>
      <c r="H19" s="1160"/>
      <c r="I19" s="565">
        <v>771.56</v>
      </c>
      <c r="J19" s="566"/>
      <c r="K19" s="566">
        <v>48.88</v>
      </c>
      <c r="L19" s="566"/>
      <c r="M19" s="1659">
        <v>22.7</v>
      </c>
      <c r="N19" s="1143">
        <f t="shared" si="14"/>
        <v>843.14</v>
      </c>
      <c r="O19" s="1160"/>
      <c r="P19" s="565">
        <v>777.82</v>
      </c>
      <c r="Q19" s="566"/>
      <c r="R19" s="566">
        <v>42.62</v>
      </c>
      <c r="S19" s="566"/>
      <c r="T19" s="1659">
        <v>22.7</v>
      </c>
      <c r="U19" s="1143">
        <f t="shared" si="15"/>
        <v>843.1400000000001</v>
      </c>
      <c r="V19" s="1160"/>
      <c r="W19" s="1192">
        <v>2.82</v>
      </c>
      <c r="X19" s="1176"/>
      <c r="Y19" s="1206">
        <v>12.35</v>
      </c>
      <c r="Z19" s="1176"/>
      <c r="AA19" s="565">
        <v>27.39</v>
      </c>
      <c r="AB19" s="1144">
        <f t="shared" si="16"/>
        <v>42.56</v>
      </c>
      <c r="AC19" s="1160"/>
      <c r="AD19" s="75"/>
    </row>
    <row r="20" spans="1:30" ht="15" customHeight="1" x14ac:dyDescent="0.2">
      <c r="A20" s="596" t="s">
        <v>924</v>
      </c>
      <c r="B20" s="565">
        <v>1077.33</v>
      </c>
      <c r="C20" s="566"/>
      <c r="D20" s="566">
        <f>26.17+42.05</f>
        <v>68.22</v>
      </c>
      <c r="E20" s="566"/>
      <c r="F20" s="565">
        <v>49.07</v>
      </c>
      <c r="G20" s="1143">
        <f t="shared" si="13"/>
        <v>1194.6199999999999</v>
      </c>
      <c r="H20" s="1160"/>
      <c r="I20" s="565">
        <v>1047.9100000000001</v>
      </c>
      <c r="J20" s="566"/>
      <c r="K20" s="566">
        <v>97.64</v>
      </c>
      <c r="L20" s="566"/>
      <c r="M20" s="1659">
        <v>49.07</v>
      </c>
      <c r="N20" s="1143">
        <f t="shared" si="14"/>
        <v>1194.6200000000001</v>
      </c>
      <c r="O20" s="1160"/>
      <c r="P20" s="565">
        <v>964.98</v>
      </c>
      <c r="Q20" s="566"/>
      <c r="R20" s="566">
        <v>180.57</v>
      </c>
      <c r="S20" s="566"/>
      <c r="T20" s="1659">
        <v>49.07</v>
      </c>
      <c r="U20" s="1143">
        <f t="shared" si="15"/>
        <v>1194.6199999999999</v>
      </c>
      <c r="V20" s="1160"/>
      <c r="W20" s="1192">
        <v>9.27</v>
      </c>
      <c r="X20" s="1176"/>
      <c r="Y20" s="1206">
        <v>5.22</v>
      </c>
      <c r="Z20" s="1176"/>
      <c r="AA20" s="565">
        <v>24.3</v>
      </c>
      <c r="AB20" s="1144">
        <f t="shared" si="16"/>
        <v>38.79</v>
      </c>
      <c r="AC20" s="1160"/>
      <c r="AD20" s="75"/>
    </row>
    <row r="21" spans="1:30" ht="15" customHeight="1" x14ac:dyDescent="0.2">
      <c r="A21" s="596" t="s">
        <v>284</v>
      </c>
      <c r="B21" s="565">
        <v>39.119999999999997</v>
      </c>
      <c r="C21" s="566"/>
      <c r="D21" s="566">
        <v>0</v>
      </c>
      <c r="E21" s="566"/>
      <c r="F21" s="565">
        <v>2.82</v>
      </c>
      <c r="G21" s="1143">
        <f t="shared" si="13"/>
        <v>41.94</v>
      </c>
      <c r="H21" s="1160"/>
      <c r="I21" s="565">
        <v>39.119999999999997</v>
      </c>
      <c r="J21" s="566"/>
      <c r="K21" s="566"/>
      <c r="L21" s="566"/>
      <c r="M21" s="1659">
        <v>2.82</v>
      </c>
      <c r="N21" s="1143">
        <f t="shared" si="14"/>
        <v>41.94</v>
      </c>
      <c r="O21" s="1160"/>
      <c r="P21" s="565">
        <v>31.01</v>
      </c>
      <c r="Q21" s="566"/>
      <c r="R21" s="566">
        <v>8.11</v>
      </c>
      <c r="S21" s="566"/>
      <c r="T21" s="1659">
        <v>2.82</v>
      </c>
      <c r="U21" s="1143">
        <f t="shared" si="15"/>
        <v>41.94</v>
      </c>
      <c r="V21" s="1160"/>
      <c r="W21" s="1192"/>
      <c r="X21" s="1176"/>
      <c r="Y21" s="1206"/>
      <c r="Z21" s="1176"/>
      <c r="AA21" s="565"/>
      <c r="AB21" s="1144">
        <f t="shared" si="16"/>
        <v>0</v>
      </c>
      <c r="AC21" s="1160"/>
      <c r="AD21" s="75"/>
    </row>
    <row r="22" spans="1:30" ht="15" customHeight="1" x14ac:dyDescent="0.2">
      <c r="A22" s="645" t="s">
        <v>24</v>
      </c>
      <c r="B22" s="1140">
        <v>173.26</v>
      </c>
      <c r="C22" s="1230"/>
      <c r="D22" s="1230">
        <v>10.46</v>
      </c>
      <c r="E22" s="1230"/>
      <c r="F22" s="1140">
        <v>8.11</v>
      </c>
      <c r="G22" s="1143">
        <f t="shared" si="13"/>
        <v>191.82999999999998</v>
      </c>
      <c r="H22" s="1232"/>
      <c r="I22" s="1140">
        <v>157.07</v>
      </c>
      <c r="J22" s="1230"/>
      <c r="K22" s="1230">
        <v>26.65</v>
      </c>
      <c r="L22" s="1230"/>
      <c r="M22" s="1140">
        <v>8.11</v>
      </c>
      <c r="N22" s="1143">
        <f t="shared" si="14"/>
        <v>191.82999999999998</v>
      </c>
      <c r="O22" s="1232"/>
      <c r="P22" s="1140">
        <v>151.22999999999999</v>
      </c>
      <c r="Q22" s="1230"/>
      <c r="R22" s="1230">
        <v>32.49</v>
      </c>
      <c r="S22" s="1230"/>
      <c r="T22" s="1140">
        <v>8.11</v>
      </c>
      <c r="U22" s="1143">
        <f t="shared" si="15"/>
        <v>191.82999999999998</v>
      </c>
      <c r="V22" s="1232"/>
      <c r="W22" s="1233"/>
      <c r="X22" s="1234"/>
      <c r="Y22" s="1235"/>
      <c r="Z22" s="1234"/>
      <c r="AA22" s="1140">
        <v>5.86</v>
      </c>
      <c r="AB22" s="1231">
        <f t="shared" si="16"/>
        <v>5.86</v>
      </c>
      <c r="AC22" s="1232"/>
      <c r="AD22" s="75"/>
    </row>
    <row r="23" spans="1:30" ht="18" customHeight="1" x14ac:dyDescent="0.2">
      <c r="A23" s="648" t="s">
        <v>244</v>
      </c>
      <c r="B23" s="1236">
        <f>SUM(B15:B21)</f>
        <v>6741.3499999999995</v>
      </c>
      <c r="C23" s="1237"/>
      <c r="D23" s="1237">
        <f>SUM(D15:D22)</f>
        <v>179.09</v>
      </c>
      <c r="E23" s="1237"/>
      <c r="F23" s="1238">
        <f t="shared" ref="F23:AB23" si="17">SUM(F15:F21)</f>
        <v>357.27</v>
      </c>
      <c r="G23" s="1239">
        <f t="shared" si="17"/>
        <v>7267.2499999999991</v>
      </c>
      <c r="H23" s="1240"/>
      <c r="I23" s="1238">
        <f t="shared" si="17"/>
        <v>6288.8899999999985</v>
      </c>
      <c r="J23" s="1237"/>
      <c r="K23" s="1237">
        <f t="shared" si="17"/>
        <v>621.09</v>
      </c>
      <c r="L23" s="1237"/>
      <c r="M23" s="1238">
        <f t="shared" si="17"/>
        <v>357.27</v>
      </c>
      <c r="N23" s="1239">
        <f t="shared" si="17"/>
        <v>7267.2499999999991</v>
      </c>
      <c r="O23" s="1240"/>
      <c r="P23" s="1238">
        <f t="shared" si="17"/>
        <v>6128.7999999999993</v>
      </c>
      <c r="Q23" s="1237"/>
      <c r="R23" s="1237">
        <f t="shared" si="17"/>
        <v>781.18</v>
      </c>
      <c r="S23" s="1237"/>
      <c r="T23" s="1238">
        <f>SUM(T15:T21)</f>
        <v>357.27</v>
      </c>
      <c r="U23" s="1239">
        <f t="shared" si="17"/>
        <v>7267.2499999999991</v>
      </c>
      <c r="V23" s="1240"/>
      <c r="W23" s="1241">
        <f t="shared" si="17"/>
        <v>40.75</v>
      </c>
      <c r="X23" s="1242"/>
      <c r="Y23" s="1243">
        <f t="shared" si="17"/>
        <v>38.47</v>
      </c>
      <c r="Z23" s="1242"/>
      <c r="AA23" s="1238">
        <f t="shared" si="17"/>
        <v>125.69</v>
      </c>
      <c r="AB23" s="1239">
        <f t="shared" si="17"/>
        <v>204.91</v>
      </c>
      <c r="AC23" s="1240"/>
      <c r="AD23" s="75"/>
    </row>
    <row r="24" spans="1:30" ht="15" customHeight="1" x14ac:dyDescent="0.2">
      <c r="A24" s="1439" t="s">
        <v>650</v>
      </c>
      <c r="B24" s="75"/>
      <c r="C24" s="75"/>
      <c r="D24" s="75"/>
      <c r="E24" s="75"/>
      <c r="F24" s="75"/>
      <c r="G24" s="75"/>
      <c r="H24" s="75"/>
      <c r="I24" s="75"/>
      <c r="J24" s="75"/>
      <c r="K24" s="75"/>
      <c r="L24" s="75"/>
      <c r="M24" s="75"/>
      <c r="N24" s="75"/>
      <c r="O24" s="75"/>
      <c r="P24" s="75"/>
      <c r="Q24" s="75"/>
      <c r="R24" s="75"/>
      <c r="S24" s="75"/>
      <c r="T24" s="75"/>
      <c r="U24" s="75"/>
      <c r="V24" s="75"/>
      <c r="W24" s="75"/>
      <c r="X24" s="75"/>
      <c r="Y24" s="75"/>
      <c r="Z24" s="75"/>
      <c r="AA24" s="75"/>
      <c r="AB24" s="75"/>
      <c r="AC24" s="75"/>
      <c r="AD24" s="75"/>
    </row>
    <row r="25" spans="1:30" ht="15" customHeight="1" x14ac:dyDescent="0.2">
      <c r="A25" s="75"/>
      <c r="B25" s="75"/>
      <c r="C25" s="75"/>
      <c r="D25" s="75"/>
      <c r="E25" s="75"/>
      <c r="F25" s="75"/>
      <c r="G25" s="75"/>
      <c r="H25" s="75"/>
      <c r="I25" s="75"/>
      <c r="J25" s="75"/>
      <c r="K25" s="75"/>
      <c r="L25" s="75"/>
      <c r="M25" s="75"/>
      <c r="N25" s="75"/>
      <c r="O25" s="75"/>
      <c r="P25" s="75"/>
      <c r="Q25" s="75"/>
      <c r="R25" s="75"/>
      <c r="S25" s="75"/>
      <c r="T25" s="75"/>
      <c r="U25" s="75"/>
      <c r="V25" s="75"/>
      <c r="W25" s="75"/>
      <c r="X25" s="75"/>
      <c r="Y25" s="75"/>
      <c r="Z25" s="75"/>
      <c r="AA25" s="75"/>
      <c r="AB25" s="75"/>
      <c r="AC25" s="75"/>
      <c r="AD25" s="75"/>
    </row>
    <row r="26" spans="1:30" ht="15" customHeight="1" x14ac:dyDescent="0.2">
      <c r="A26" s="79" t="s">
        <v>32</v>
      </c>
      <c r="B26" s="56"/>
      <c r="C26" s="57"/>
      <c r="D26" s="57"/>
      <c r="E26" s="57"/>
      <c r="F26" s="57"/>
      <c r="G26" s="57"/>
      <c r="H26" s="57"/>
      <c r="I26" s="57"/>
      <c r="J26" s="57"/>
      <c r="K26" s="57"/>
      <c r="L26" s="57"/>
      <c r="M26" s="57"/>
      <c r="N26" s="57"/>
      <c r="O26" s="57"/>
      <c r="P26" s="57"/>
      <c r="Q26" s="57"/>
      <c r="R26" s="57"/>
      <c r="S26" s="57"/>
      <c r="T26" s="57"/>
      <c r="U26" s="57"/>
      <c r="V26" s="57"/>
      <c r="W26" s="57"/>
      <c r="X26" s="57"/>
      <c r="Y26" s="57"/>
      <c r="Z26" s="57"/>
      <c r="AA26" s="57"/>
      <c r="AB26" s="57"/>
      <c r="AC26" s="57"/>
      <c r="AD26" s="75"/>
    </row>
    <row r="27" spans="1:30" ht="15" customHeight="1" x14ac:dyDescent="0.2">
      <c r="A27" s="75"/>
      <c r="B27" s="58"/>
      <c r="C27" s="59"/>
      <c r="D27" s="59"/>
      <c r="E27" s="59"/>
      <c r="F27" s="59"/>
      <c r="G27" s="59"/>
      <c r="H27" s="59"/>
      <c r="I27" s="59"/>
      <c r="J27" s="59"/>
      <c r="K27" s="59"/>
      <c r="L27" s="59"/>
      <c r="M27" s="59"/>
      <c r="N27" s="59"/>
      <c r="O27" s="59"/>
      <c r="P27" s="59"/>
      <c r="Q27" s="59"/>
      <c r="R27" s="59"/>
      <c r="S27" s="59"/>
      <c r="T27" s="59"/>
      <c r="U27" s="59"/>
      <c r="V27" s="59"/>
      <c r="W27" s="59"/>
      <c r="X27" s="59"/>
      <c r="Y27" s="59"/>
      <c r="Z27" s="59"/>
      <c r="AA27" s="59"/>
      <c r="AB27" s="59"/>
      <c r="AC27" s="59"/>
      <c r="AD27" s="75"/>
    </row>
    <row r="28" spans="1:30" ht="15" customHeight="1" x14ac:dyDescent="0.2">
      <c r="A28" s="75"/>
      <c r="B28" s="58"/>
      <c r="C28" s="59"/>
      <c r="D28" s="59"/>
      <c r="E28" s="59"/>
      <c r="F28" s="59"/>
      <c r="G28" s="59"/>
      <c r="H28" s="59"/>
      <c r="I28" s="59"/>
      <c r="J28" s="59"/>
      <c r="K28" s="59"/>
      <c r="L28" s="59"/>
      <c r="M28" s="59"/>
      <c r="N28" s="59"/>
      <c r="O28" s="59"/>
      <c r="P28" s="59"/>
      <c r="Q28" s="59"/>
      <c r="R28" s="59"/>
      <c r="S28" s="59"/>
      <c r="T28" s="59"/>
      <c r="U28" s="59"/>
      <c r="V28" s="59"/>
      <c r="W28" s="59"/>
      <c r="X28" s="59"/>
      <c r="Y28" s="59"/>
      <c r="Z28" s="59"/>
      <c r="AA28" s="59"/>
      <c r="AB28" s="59"/>
      <c r="AC28" s="59"/>
      <c r="AD28" s="75"/>
    </row>
    <row r="29" spans="1:30" ht="15" customHeight="1" x14ac:dyDescent="0.2">
      <c r="A29" s="75"/>
      <c r="B29" s="58"/>
      <c r="C29" s="59"/>
      <c r="D29" s="59"/>
      <c r="E29" s="59"/>
      <c r="F29" s="59"/>
      <c r="G29" s="59"/>
      <c r="H29" s="59"/>
      <c r="I29" s="59"/>
      <c r="J29" s="59"/>
      <c r="K29" s="59"/>
      <c r="L29" s="59"/>
      <c r="M29" s="59"/>
      <c r="N29" s="59"/>
      <c r="O29" s="59"/>
      <c r="P29" s="59"/>
      <c r="Q29" s="59"/>
      <c r="R29" s="59"/>
      <c r="S29" s="59"/>
      <c r="T29" s="59"/>
      <c r="U29" s="59"/>
      <c r="V29" s="59"/>
      <c r="W29" s="59"/>
      <c r="X29" s="59"/>
      <c r="Y29" s="59"/>
      <c r="Z29" s="59"/>
      <c r="AA29" s="59"/>
      <c r="AB29" s="59"/>
      <c r="AC29" s="59"/>
      <c r="AD29" s="75"/>
    </row>
    <row r="30" spans="1:30" ht="15" customHeight="1" x14ac:dyDescent="0.2">
      <c r="A30" s="75"/>
      <c r="B30" s="75"/>
      <c r="C30" s="75"/>
      <c r="D30" s="75"/>
      <c r="E30" s="75"/>
      <c r="F30" s="75"/>
      <c r="G30" s="75"/>
      <c r="H30" s="75"/>
      <c r="I30" s="75"/>
      <c r="J30" s="75"/>
      <c r="K30" s="75"/>
      <c r="L30" s="75"/>
      <c r="M30" s="75"/>
      <c r="N30" s="75"/>
      <c r="O30" s="75"/>
      <c r="P30" s="75"/>
      <c r="Q30" s="75"/>
      <c r="R30" s="75"/>
      <c r="S30" s="75"/>
      <c r="T30" s="75"/>
      <c r="U30" s="75"/>
      <c r="V30" s="75"/>
      <c r="W30" s="75"/>
      <c r="X30" s="75"/>
      <c r="Y30" s="75"/>
      <c r="Z30" s="75"/>
      <c r="AA30" s="75"/>
      <c r="AB30" s="75"/>
      <c r="AC30" s="75"/>
      <c r="AD30" s="75"/>
    </row>
    <row r="31" spans="1:30" ht="15" customHeight="1" x14ac:dyDescent="0.2">
      <c r="A31" s="79" t="s">
        <v>33</v>
      </c>
      <c r="B31" s="1584" t="s">
        <v>1059</v>
      </c>
      <c r="C31" s="57"/>
      <c r="D31" s="57"/>
      <c r="E31" s="57"/>
      <c r="F31" s="57"/>
      <c r="G31" s="57"/>
      <c r="H31" s="57"/>
      <c r="I31" s="57"/>
      <c r="J31" s="57"/>
      <c r="K31" s="57"/>
      <c r="L31" s="57"/>
      <c r="M31" s="57"/>
      <c r="N31" s="57"/>
      <c r="O31" s="57"/>
      <c r="P31" s="57"/>
      <c r="Q31" s="57"/>
      <c r="R31" s="57"/>
      <c r="S31" s="57"/>
      <c r="T31" s="57"/>
      <c r="U31" s="57"/>
      <c r="V31" s="57"/>
      <c r="W31" s="57"/>
      <c r="X31" s="57"/>
      <c r="Y31" s="57"/>
      <c r="Z31" s="57"/>
      <c r="AA31" s="57"/>
      <c r="AB31" s="57"/>
      <c r="AC31" s="57"/>
      <c r="AD31" s="75"/>
    </row>
    <row r="32" spans="1:30" ht="15" customHeight="1" x14ac:dyDescent="0.2">
      <c r="A32" s="79"/>
      <c r="B32" s="58"/>
      <c r="C32" s="59"/>
      <c r="D32" s="59"/>
      <c r="E32" s="59"/>
      <c r="F32" s="59"/>
      <c r="G32" s="59"/>
      <c r="H32" s="59"/>
      <c r="I32" s="59"/>
      <c r="J32" s="59"/>
      <c r="K32" s="59"/>
      <c r="L32" s="59"/>
      <c r="M32" s="59"/>
      <c r="N32" s="59"/>
      <c r="O32" s="59"/>
      <c r="P32" s="59"/>
      <c r="Q32" s="59"/>
      <c r="R32" s="59"/>
      <c r="S32" s="59"/>
      <c r="T32" s="59"/>
      <c r="U32" s="59"/>
      <c r="V32" s="59"/>
      <c r="W32" s="59"/>
      <c r="X32" s="59"/>
      <c r="Y32" s="59"/>
      <c r="Z32" s="59"/>
      <c r="AA32" s="59"/>
      <c r="AB32" s="59"/>
      <c r="AC32" s="59"/>
      <c r="AD32" s="75"/>
    </row>
    <row r="33" spans="1:30" ht="15" customHeight="1" x14ac:dyDescent="0.2">
      <c r="A33" s="75"/>
      <c r="B33" s="58"/>
      <c r="C33" s="59"/>
      <c r="D33" s="59"/>
      <c r="E33" s="59"/>
      <c r="F33" s="59"/>
      <c r="G33" s="59"/>
      <c r="H33" s="59"/>
      <c r="I33" s="59"/>
      <c r="J33" s="59"/>
      <c r="K33" s="59"/>
      <c r="L33" s="59"/>
      <c r="M33" s="59"/>
      <c r="N33" s="59"/>
      <c r="O33" s="59"/>
      <c r="P33" s="59"/>
      <c r="Q33" s="59"/>
      <c r="R33" s="59"/>
      <c r="S33" s="59"/>
      <c r="T33" s="59"/>
      <c r="U33" s="59"/>
      <c r="V33" s="59"/>
      <c r="W33" s="59"/>
      <c r="X33" s="59"/>
      <c r="Y33" s="59"/>
      <c r="Z33" s="59"/>
      <c r="AA33" s="59"/>
      <c r="AB33" s="59"/>
      <c r="AC33" s="59"/>
      <c r="AD33" s="75"/>
    </row>
    <row r="34" spans="1:30" ht="15" customHeight="1" x14ac:dyDescent="0.2">
      <c r="A34" s="75"/>
      <c r="B34" s="58"/>
      <c r="C34" s="59"/>
      <c r="D34" s="59"/>
      <c r="E34" s="59"/>
      <c r="F34" s="59"/>
      <c r="G34" s="59"/>
      <c r="H34" s="59"/>
      <c r="I34" s="59"/>
      <c r="J34" s="59"/>
      <c r="K34" s="59"/>
      <c r="L34" s="59"/>
      <c r="M34" s="59"/>
      <c r="N34" s="59"/>
      <c r="O34" s="59"/>
      <c r="P34" s="59"/>
      <c r="Q34" s="59"/>
      <c r="R34" s="59"/>
      <c r="S34" s="59"/>
      <c r="T34" s="59"/>
      <c r="U34" s="59"/>
      <c r="V34" s="59"/>
      <c r="W34" s="59"/>
      <c r="X34" s="59"/>
      <c r="Y34" s="59"/>
      <c r="Z34" s="59"/>
      <c r="AA34" s="59"/>
      <c r="AB34" s="59"/>
      <c r="AC34" s="59"/>
      <c r="AD34" s="75"/>
    </row>
    <row r="35" spans="1:30" ht="15" customHeight="1" x14ac:dyDescent="0.2">
      <c r="A35" s="75"/>
      <c r="B35" s="75"/>
      <c r="C35" s="75"/>
      <c r="D35" s="75"/>
      <c r="E35" s="75"/>
      <c r="F35" s="75"/>
      <c r="G35" s="75"/>
      <c r="H35" s="75"/>
      <c r="I35" s="75"/>
      <c r="J35" s="75"/>
      <c r="K35" s="75"/>
      <c r="L35" s="75"/>
      <c r="M35" s="75"/>
      <c r="N35" s="75"/>
      <c r="O35" s="75"/>
      <c r="P35" s="75"/>
      <c r="Q35" s="75"/>
      <c r="R35" s="75"/>
      <c r="S35" s="75"/>
      <c r="T35" s="75"/>
      <c r="U35" s="75"/>
      <c r="V35" s="75"/>
      <c r="W35" s="75"/>
      <c r="X35" s="75"/>
      <c r="Y35" s="75"/>
      <c r="Z35" s="75"/>
      <c r="AA35" s="75"/>
      <c r="AB35" s="75"/>
      <c r="AC35" s="75"/>
      <c r="AD35" s="75"/>
    </row>
    <row r="36" spans="1:30" ht="12.75" x14ac:dyDescent="0.2">
      <c r="A36" s="79" t="s">
        <v>651</v>
      </c>
      <c r="B36" s="75"/>
      <c r="C36" s="75"/>
      <c r="D36" s="75"/>
      <c r="E36" s="75"/>
      <c r="F36" s="75"/>
      <c r="G36" s="75"/>
      <c r="H36" s="75"/>
      <c r="I36" s="75"/>
      <c r="J36" s="75"/>
      <c r="K36" s="75"/>
      <c r="L36" s="75"/>
      <c r="M36" s="75"/>
      <c r="N36" s="75"/>
      <c r="O36" s="75"/>
      <c r="P36" s="75"/>
      <c r="Q36" s="75"/>
      <c r="R36" s="75"/>
      <c r="S36" s="75"/>
      <c r="T36" s="75"/>
      <c r="U36" s="75"/>
      <c r="V36" s="75"/>
      <c r="W36" s="75"/>
      <c r="X36" s="75"/>
      <c r="Y36" s="75"/>
      <c r="Z36" s="75"/>
      <c r="AA36" s="75"/>
      <c r="AB36" s="75"/>
      <c r="AC36" s="75"/>
      <c r="AD36" s="75"/>
    </row>
    <row r="37" spans="1:30" ht="12.75" x14ac:dyDescent="0.2">
      <c r="A37" s="563"/>
      <c r="B37" s="532"/>
      <c r="C37" s="75"/>
      <c r="D37" s="75"/>
      <c r="E37" s="75"/>
      <c r="F37" s="75"/>
      <c r="G37" s="75"/>
      <c r="H37" s="75"/>
      <c r="I37" s="75"/>
      <c r="J37" s="75"/>
      <c r="K37" s="75"/>
      <c r="L37" s="75"/>
      <c r="M37" s="75"/>
      <c r="N37" s="75"/>
      <c r="O37" s="75"/>
      <c r="P37" s="75"/>
      <c r="Q37" s="75"/>
      <c r="R37" s="75"/>
      <c r="S37" s="75"/>
      <c r="T37" s="75"/>
      <c r="U37" s="75"/>
      <c r="V37" s="75"/>
      <c r="W37" s="75"/>
      <c r="X37" s="75"/>
      <c r="Y37" s="75"/>
      <c r="Z37" s="75"/>
      <c r="AA37" s="75"/>
      <c r="AB37" s="75"/>
      <c r="AC37" s="75"/>
      <c r="AD37" s="75"/>
    </row>
    <row r="38" spans="1:30" ht="12.75" x14ac:dyDescent="0.2">
      <c r="A38" s="75"/>
      <c r="B38" s="533"/>
      <c r="C38" s="75"/>
      <c r="D38" s="75"/>
      <c r="E38" s="75"/>
      <c r="F38" s="75"/>
      <c r="G38" s="75"/>
      <c r="H38" s="75"/>
      <c r="I38" s="75"/>
      <c r="J38" s="75"/>
      <c r="K38" s="75"/>
      <c r="L38" s="75"/>
      <c r="M38" s="75"/>
      <c r="N38" s="75"/>
      <c r="O38" s="75"/>
      <c r="P38" s="75"/>
      <c r="Q38" s="75"/>
      <c r="R38" s="75"/>
      <c r="S38" s="75"/>
      <c r="T38" s="75"/>
      <c r="U38" s="75"/>
      <c r="V38" s="75"/>
      <c r="W38" s="75"/>
      <c r="X38" s="75"/>
      <c r="Y38" s="75"/>
      <c r="Z38" s="75"/>
      <c r="AA38" s="75"/>
      <c r="AB38" s="75"/>
      <c r="AC38" s="75"/>
      <c r="AD38" s="75"/>
    </row>
    <row r="39" spans="1:30" ht="12.75" x14ac:dyDescent="0.2">
      <c r="A39" s="75"/>
      <c r="B39" s="533"/>
      <c r="C39" s="75"/>
      <c r="D39" s="75"/>
      <c r="E39" s="75"/>
      <c r="F39" s="75"/>
      <c r="G39" s="75"/>
      <c r="H39" s="75"/>
      <c r="I39" s="75"/>
      <c r="J39" s="75"/>
      <c r="K39" s="75"/>
      <c r="L39" s="75"/>
      <c r="M39" s="75"/>
      <c r="N39" s="75"/>
      <c r="O39" s="75"/>
      <c r="P39" s="75"/>
      <c r="Q39" s="75"/>
      <c r="R39" s="75"/>
      <c r="S39" s="75"/>
      <c r="T39" s="75"/>
      <c r="U39" s="75"/>
      <c r="V39" s="75"/>
      <c r="W39" s="75"/>
      <c r="X39" s="75"/>
      <c r="Y39" s="75"/>
      <c r="Z39" s="75"/>
      <c r="AA39" s="75"/>
      <c r="AB39" s="75"/>
      <c r="AC39" s="75"/>
      <c r="AD39" s="75"/>
    </row>
    <row r="40" spans="1:30" ht="12.75" x14ac:dyDescent="0.2">
      <c r="A40" s="75"/>
      <c r="B40" s="533"/>
      <c r="C40" s="75"/>
      <c r="D40" s="75"/>
      <c r="E40" s="75"/>
      <c r="F40" s="75"/>
      <c r="G40" s="75"/>
      <c r="H40" s="75"/>
      <c r="I40" s="75"/>
      <c r="J40" s="75"/>
      <c r="K40" s="75"/>
      <c r="L40" s="75"/>
      <c r="M40" s="75"/>
      <c r="N40" s="75"/>
      <c r="O40" s="75"/>
      <c r="P40" s="75"/>
      <c r="Q40" s="75"/>
      <c r="R40" s="75"/>
      <c r="S40" s="75"/>
      <c r="T40" s="75"/>
      <c r="U40" s="75"/>
      <c r="V40" s="75"/>
      <c r="W40" s="75"/>
      <c r="X40" s="75"/>
      <c r="Y40" s="75"/>
      <c r="Z40" s="75"/>
      <c r="AA40" s="75"/>
      <c r="AB40" s="75"/>
      <c r="AC40" s="75"/>
      <c r="AD40" s="75"/>
    </row>
    <row r="41" spans="1:30" ht="15" customHeight="1" x14ac:dyDescent="0.2">
      <c r="A41" s="75"/>
      <c r="B41" s="75"/>
      <c r="C41" s="75"/>
      <c r="D41" s="75"/>
      <c r="E41" s="75"/>
      <c r="F41" s="75"/>
      <c r="G41" s="75"/>
      <c r="H41" s="75"/>
      <c r="I41" s="75"/>
      <c r="J41" s="75"/>
      <c r="K41" s="75"/>
      <c r="L41" s="75"/>
      <c r="M41" s="75"/>
      <c r="N41" s="75"/>
      <c r="O41" s="75"/>
      <c r="P41" s="75"/>
      <c r="Q41" s="75"/>
      <c r="R41" s="75"/>
      <c r="S41" s="75"/>
      <c r="T41" s="75"/>
      <c r="U41" s="75"/>
      <c r="V41" s="75"/>
      <c r="W41" s="75"/>
      <c r="X41" s="75"/>
      <c r="Y41" s="75"/>
      <c r="Z41" s="75"/>
      <c r="AA41" s="75"/>
      <c r="AB41" s="75"/>
      <c r="AC41" s="75"/>
      <c r="AD41" s="75"/>
    </row>
  </sheetData>
  <sheetProtection password="CD9E" sheet="1" objects="1" scenarios="1" selectLockedCells="1"/>
  <mergeCells count="13">
    <mergeCell ref="AB11:AC11"/>
    <mergeCell ref="AB12:AC13"/>
    <mergeCell ref="B13:C13"/>
    <mergeCell ref="D13:E13"/>
    <mergeCell ref="G13:H13"/>
    <mergeCell ref="I13:J13"/>
    <mergeCell ref="K13:L13"/>
    <mergeCell ref="N13:O13"/>
    <mergeCell ref="P13:Q13"/>
    <mergeCell ref="R13:S13"/>
    <mergeCell ref="U13:V13"/>
    <mergeCell ref="W11:X11"/>
    <mergeCell ref="Y11:Z11"/>
  </mergeCells>
  <dataValidations count="1">
    <dataValidation type="list" allowBlank="1" showInputMessage="1" showErrorMessage="1" sqref="B37:B40">
      <formula1>ModelQuest</formula1>
    </dataValidation>
  </dataValidations>
  <hyperlinks>
    <hyperlink ref="A2" location="ExplNote!A1" display="Go to explanatory note"/>
    <hyperlink ref="A3" location="Cntry!A1" display="Go to country metadata"/>
    <hyperlink ref="A1" location="'List of tables'!A9" display="'List of tables'!A9"/>
  </hyperlinks>
  <pageMargins left="0.55118110236220474" right="0.55118110236220474" top="0.98425196850393704" bottom="0.98425196850393704" header="0.51181102362204722" footer="0.51181102362204722"/>
  <pageSetup paperSize="9" scale="53" orientation="landscape" r:id="rId1"/>
  <headerFooter alignWithMargins="0">
    <oddHeader>&amp;LCDH&amp;C &amp;F&amp;R&amp;A</oddHeader>
    <oddFooter>Page &amp;P of &amp;N</oddFoot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3">
    <tabColor indexed="42"/>
  </sheetPr>
  <dimension ref="A1:R71"/>
  <sheetViews>
    <sheetView showGridLines="0" topLeftCell="A40" zoomScale="90" zoomScaleNormal="90" workbookViewId="0">
      <selection activeCell="C9" sqref="C9"/>
    </sheetView>
  </sheetViews>
  <sheetFormatPr baseColWidth="10" defaultColWidth="9.140625" defaultRowHeight="15" customHeight="1" x14ac:dyDescent="0.2"/>
  <cols>
    <col min="1" max="1" width="10" style="144" customWidth="1"/>
    <col min="2" max="2" width="69.42578125" style="144" customWidth="1"/>
    <col min="3" max="3" width="12.7109375" style="144" customWidth="1"/>
    <col min="4" max="4" width="6.7109375" style="144" customWidth="1"/>
    <col min="5" max="5" width="12.7109375" style="144" customWidth="1"/>
    <col min="6" max="6" width="6.7109375" style="144" customWidth="1"/>
    <col min="7" max="7" width="12.7109375" style="144" customWidth="1"/>
    <col min="8" max="8" width="6.7109375" style="144" customWidth="1"/>
    <col min="9" max="9" width="12.7109375" style="144" customWidth="1"/>
    <col min="10" max="10" width="6.7109375" style="144" customWidth="1"/>
    <col min="11" max="11" width="12.7109375" style="144" customWidth="1"/>
    <col min="12" max="12" width="6.7109375" style="144" customWidth="1"/>
    <col min="13" max="13" width="12.7109375" style="144" customWidth="1"/>
    <col min="14" max="14" width="6.7109375" style="144" customWidth="1"/>
    <col min="15" max="16" width="12.7109375" style="144" customWidth="1"/>
    <col min="17" max="17" width="6.7109375" style="144" customWidth="1"/>
    <col min="18" max="16384" width="9.140625" style="144"/>
  </cols>
  <sheetData>
    <row r="1" spans="1:18" s="663" customFormat="1" ht="12" customHeight="1" x14ac:dyDescent="0.2">
      <c r="A1" s="26" t="s">
        <v>6</v>
      </c>
    </row>
    <row r="2" spans="1:18" s="663" customFormat="1" ht="12" customHeight="1" x14ac:dyDescent="0.2">
      <c r="A2" s="28" t="s">
        <v>10</v>
      </c>
    </row>
    <row r="3" spans="1:18" s="663" customFormat="1" ht="12" customHeight="1" x14ac:dyDescent="0.2">
      <c r="A3" s="28" t="s">
        <v>7</v>
      </c>
    </row>
    <row r="4" spans="1:18" ht="15" customHeight="1" x14ac:dyDescent="0.2">
      <c r="A4" s="664" t="s">
        <v>245</v>
      </c>
      <c r="B4" s="664"/>
      <c r="C4" s="664"/>
      <c r="D4" s="664"/>
      <c r="E4" s="664"/>
      <c r="F4" s="664"/>
      <c r="G4" s="664"/>
      <c r="H4" s="664"/>
      <c r="I4" s="665"/>
      <c r="J4" s="665"/>
      <c r="K4" s="665"/>
      <c r="L4" s="665"/>
      <c r="M4" s="665"/>
      <c r="N4" s="665"/>
      <c r="O4" s="665"/>
      <c r="P4" s="665"/>
      <c r="Q4" s="665"/>
      <c r="R4" s="665"/>
    </row>
    <row r="5" spans="1:18" s="131" customFormat="1" ht="15" customHeight="1" x14ac:dyDescent="0.2"/>
    <row r="6" spans="1:18" s="131" customFormat="1" ht="15" customHeight="1" x14ac:dyDescent="0.2">
      <c r="A6" s="202"/>
      <c r="B6" s="202"/>
      <c r="C6" s="202"/>
      <c r="D6" s="202"/>
      <c r="E6" s="202"/>
      <c r="F6" s="202"/>
      <c r="G6" s="202"/>
      <c r="H6" s="202"/>
      <c r="I6" s="202"/>
      <c r="J6" s="202"/>
      <c r="K6" s="202"/>
      <c r="L6" s="202"/>
      <c r="M6" s="202"/>
      <c r="N6" s="202"/>
      <c r="O6" s="202"/>
      <c r="P6" s="202"/>
      <c r="Q6" s="202"/>
      <c r="R6" s="202"/>
    </row>
    <row r="7" spans="1:18" ht="15" customHeight="1" x14ac:dyDescent="0.25">
      <c r="A7" s="666" t="s">
        <v>779</v>
      </c>
      <c r="B7" s="202"/>
      <c r="C7" s="202"/>
      <c r="D7" s="202"/>
      <c r="E7" s="202"/>
      <c r="F7" s="202"/>
      <c r="G7" s="202"/>
      <c r="H7" s="202"/>
      <c r="I7" s="202"/>
      <c r="J7" s="202"/>
      <c r="K7" s="202"/>
      <c r="L7" s="202"/>
      <c r="M7" s="202"/>
      <c r="N7" s="202"/>
      <c r="O7" s="202"/>
      <c r="P7" s="202"/>
      <c r="Q7" s="202"/>
      <c r="R7" s="202"/>
    </row>
    <row r="8" spans="1:18" ht="15" customHeight="1" x14ac:dyDescent="0.2">
      <c r="A8" s="667" t="s">
        <v>21</v>
      </c>
      <c r="B8" s="202"/>
      <c r="C8" s="202"/>
      <c r="D8" s="202"/>
      <c r="E8" s="202"/>
      <c r="F8" s="202"/>
      <c r="G8" s="202"/>
      <c r="H8" s="202"/>
      <c r="I8" s="202"/>
      <c r="J8" s="202"/>
      <c r="K8" s="202"/>
      <c r="L8" s="202"/>
      <c r="M8" s="202"/>
      <c r="N8" s="202"/>
      <c r="O8" s="202"/>
      <c r="P8" s="202"/>
      <c r="Q8" s="202"/>
      <c r="R8" s="202"/>
    </row>
    <row r="9" spans="1:18" ht="15" customHeight="1" x14ac:dyDescent="0.2">
      <c r="A9" s="202"/>
      <c r="B9" s="668" t="s">
        <v>34</v>
      </c>
      <c r="C9" s="385">
        <v>2011</v>
      </c>
      <c r="D9" s="202"/>
      <c r="E9" s="202"/>
      <c r="F9" s="202"/>
      <c r="G9" s="202"/>
      <c r="H9" s="202"/>
      <c r="I9" s="202"/>
      <c r="J9" s="202"/>
      <c r="K9" s="202"/>
      <c r="L9" s="202"/>
      <c r="M9" s="202"/>
      <c r="N9" s="202"/>
      <c r="O9" s="202"/>
      <c r="P9" s="202"/>
      <c r="Q9" s="202"/>
      <c r="R9" s="202"/>
    </row>
    <row r="10" spans="1:18" ht="15" customHeight="1" x14ac:dyDescent="0.2">
      <c r="A10" s="669"/>
      <c r="B10" s="202"/>
      <c r="C10" s="202"/>
      <c r="D10" s="202"/>
      <c r="E10" s="202"/>
      <c r="F10" s="202"/>
      <c r="G10" s="202"/>
      <c r="H10" s="202"/>
      <c r="I10" s="202"/>
      <c r="J10" s="202"/>
      <c r="K10" s="202"/>
      <c r="L10" s="202"/>
      <c r="M10" s="202"/>
      <c r="N10" s="202"/>
      <c r="O10" s="202"/>
      <c r="P10" s="202"/>
      <c r="Q10" s="202"/>
      <c r="R10" s="202"/>
    </row>
    <row r="11" spans="1:18" ht="15" customHeight="1" x14ac:dyDescent="0.2">
      <c r="A11" s="669"/>
      <c r="B11" s="202"/>
      <c r="C11" s="202"/>
      <c r="D11" s="202"/>
      <c r="E11" s="202"/>
      <c r="F11" s="202"/>
      <c r="G11" s="202"/>
      <c r="H11" s="202"/>
      <c r="I11" s="202"/>
      <c r="J11" s="202"/>
      <c r="K11" s="202"/>
      <c r="L11" s="202"/>
      <c r="M11" s="202"/>
      <c r="N11" s="202"/>
      <c r="O11" s="202"/>
      <c r="P11" s="202"/>
      <c r="Q11" s="202"/>
      <c r="R11" s="202"/>
    </row>
    <row r="12" spans="1:18" ht="15" customHeight="1" x14ac:dyDescent="0.2">
      <c r="A12" s="670" t="s">
        <v>673</v>
      </c>
      <c r="B12" s="671"/>
      <c r="C12" s="1774" t="s">
        <v>781</v>
      </c>
      <c r="D12" s="1775"/>
      <c r="E12" s="1775"/>
      <c r="F12" s="1775"/>
      <c r="G12" s="1775"/>
      <c r="H12" s="1775"/>
      <c r="I12" s="1775"/>
      <c r="J12" s="1775"/>
      <c r="K12" s="1775"/>
      <c r="L12" s="1775"/>
      <c r="M12" s="1775"/>
      <c r="N12" s="1775"/>
      <c r="O12" s="1775"/>
      <c r="P12" s="1775"/>
      <c r="Q12" s="1776"/>
      <c r="R12" s="202"/>
    </row>
    <row r="13" spans="1:18" ht="43.5" customHeight="1" x14ac:dyDescent="0.2">
      <c r="A13" s="674" t="s">
        <v>276</v>
      </c>
      <c r="B13" s="675" t="s">
        <v>277</v>
      </c>
      <c r="C13" s="1777" t="s">
        <v>233</v>
      </c>
      <c r="D13" s="1778"/>
      <c r="E13" s="1778" t="s">
        <v>234</v>
      </c>
      <c r="F13" s="1778"/>
      <c r="G13" s="1778" t="s">
        <v>235</v>
      </c>
      <c r="H13" s="1778"/>
      <c r="I13" s="1778" t="s">
        <v>236</v>
      </c>
      <c r="J13" s="1778"/>
      <c r="K13" s="1778" t="s">
        <v>237</v>
      </c>
      <c r="L13" s="1778"/>
      <c r="M13" s="1778" t="s">
        <v>238</v>
      </c>
      <c r="N13" s="1778"/>
      <c r="O13" s="761" t="s">
        <v>239</v>
      </c>
      <c r="P13" s="1779" t="s">
        <v>25</v>
      </c>
      <c r="Q13" s="1780"/>
      <c r="R13" s="202"/>
    </row>
    <row r="14" spans="1:18" ht="17.25" customHeight="1" x14ac:dyDescent="0.2">
      <c r="A14" s="677"/>
      <c r="B14" s="678" t="s">
        <v>667</v>
      </c>
      <c r="C14" s="679"/>
      <c r="D14" s="1244"/>
      <c r="E14" s="680"/>
      <c r="F14" s="680"/>
      <c r="G14" s="680"/>
      <c r="H14" s="680"/>
      <c r="I14" s="680"/>
      <c r="J14" s="680"/>
      <c r="K14" s="680"/>
      <c r="L14" s="680"/>
      <c r="M14" s="680"/>
      <c r="N14" s="1256"/>
      <c r="O14" s="681"/>
      <c r="P14" s="1267"/>
      <c r="Q14" s="1278"/>
      <c r="R14" s="202"/>
    </row>
    <row r="15" spans="1:18" ht="15" customHeight="1" x14ac:dyDescent="0.2">
      <c r="A15" s="682">
        <v>1</v>
      </c>
      <c r="B15" s="683" t="s">
        <v>674</v>
      </c>
      <c r="C15" s="684"/>
      <c r="D15" s="1245"/>
      <c r="E15" s="685"/>
      <c r="F15" s="685"/>
      <c r="G15" s="685"/>
      <c r="H15" s="685"/>
      <c r="I15" s="685"/>
      <c r="J15" s="685"/>
      <c r="K15" s="685"/>
      <c r="L15" s="685"/>
      <c r="M15" s="685"/>
      <c r="N15" s="1257"/>
      <c r="O15" s="686"/>
      <c r="P15" s="1267"/>
      <c r="Q15" s="1279"/>
      <c r="R15" s="202"/>
    </row>
    <row r="16" spans="1:18" ht="15" customHeight="1" x14ac:dyDescent="0.2">
      <c r="A16" s="687">
        <v>2</v>
      </c>
      <c r="B16" s="688" t="s">
        <v>278</v>
      </c>
      <c r="C16" s="689"/>
      <c r="D16" s="1138"/>
      <c r="E16" s="690"/>
      <c r="F16" s="690"/>
      <c r="G16" s="690"/>
      <c r="H16" s="690"/>
      <c r="I16" s="690"/>
      <c r="J16" s="690"/>
      <c r="K16" s="690"/>
      <c r="L16" s="690"/>
      <c r="M16" s="690"/>
      <c r="N16" s="983"/>
      <c r="O16" s="691"/>
      <c r="P16" s="1268"/>
      <c r="Q16" s="1158"/>
      <c r="R16" s="202"/>
    </row>
    <row r="17" spans="1:18" s="698" customFormat="1" ht="15" customHeight="1" x14ac:dyDescent="0.2">
      <c r="A17" s="692">
        <v>21</v>
      </c>
      <c r="B17" s="693" t="s">
        <v>675</v>
      </c>
      <c r="C17" s="694"/>
      <c r="D17" s="1246"/>
      <c r="E17" s="695"/>
      <c r="F17" s="695"/>
      <c r="G17" s="695"/>
      <c r="H17" s="695"/>
      <c r="I17" s="695"/>
      <c r="J17" s="695"/>
      <c r="K17" s="695"/>
      <c r="L17" s="695"/>
      <c r="M17" s="695"/>
      <c r="N17" s="1258"/>
      <c r="O17" s="696"/>
      <c r="P17" s="1269"/>
      <c r="Q17" s="1280"/>
      <c r="R17" s="697"/>
    </row>
    <row r="18" spans="1:18" ht="15" customHeight="1" x14ac:dyDescent="0.2">
      <c r="A18" s="699">
        <v>211</v>
      </c>
      <c r="B18" s="700" t="s">
        <v>676</v>
      </c>
      <c r="C18" s="701"/>
      <c r="D18" s="1247"/>
      <c r="E18" s="702"/>
      <c r="F18" s="702"/>
      <c r="G18" s="702"/>
      <c r="H18" s="702"/>
      <c r="I18" s="702"/>
      <c r="J18" s="702"/>
      <c r="K18" s="702"/>
      <c r="L18" s="702"/>
      <c r="M18" s="702"/>
      <c r="N18" s="1259"/>
      <c r="O18" s="703"/>
      <c r="P18" s="1270"/>
      <c r="Q18" s="1281"/>
      <c r="R18" s="202"/>
    </row>
    <row r="19" spans="1:18" ht="15" customHeight="1" x14ac:dyDescent="0.2">
      <c r="A19" s="699">
        <v>212</v>
      </c>
      <c r="B19" s="700" t="s">
        <v>677</v>
      </c>
      <c r="C19" s="701"/>
      <c r="D19" s="1247"/>
      <c r="E19" s="702"/>
      <c r="F19" s="702"/>
      <c r="G19" s="702"/>
      <c r="H19" s="702"/>
      <c r="I19" s="702"/>
      <c r="J19" s="702"/>
      <c r="K19" s="702"/>
      <c r="L19" s="702"/>
      <c r="M19" s="702"/>
      <c r="N19" s="1259"/>
      <c r="O19" s="703"/>
      <c r="P19" s="1270"/>
      <c r="Q19" s="1281"/>
      <c r="R19" s="202"/>
    </row>
    <row r="20" spans="1:18" ht="15" customHeight="1" x14ac:dyDescent="0.2">
      <c r="A20" s="699">
        <v>213</v>
      </c>
      <c r="B20" s="700" t="s">
        <v>279</v>
      </c>
      <c r="C20" s="701"/>
      <c r="D20" s="1247"/>
      <c r="E20" s="702"/>
      <c r="F20" s="702"/>
      <c r="G20" s="702"/>
      <c r="H20" s="702"/>
      <c r="I20" s="702"/>
      <c r="J20" s="702"/>
      <c r="K20" s="702"/>
      <c r="L20" s="702"/>
      <c r="M20" s="702"/>
      <c r="N20" s="1259"/>
      <c r="O20" s="703"/>
      <c r="P20" s="1270"/>
      <c r="Q20" s="1281"/>
      <c r="R20" s="202"/>
    </row>
    <row r="21" spans="1:18" ht="15" customHeight="1" x14ac:dyDescent="0.2">
      <c r="A21" s="699" t="s">
        <v>678</v>
      </c>
      <c r="B21" s="700" t="s">
        <v>679</v>
      </c>
      <c r="C21" s="701"/>
      <c r="D21" s="1247"/>
      <c r="E21" s="702"/>
      <c r="F21" s="702"/>
      <c r="G21" s="702"/>
      <c r="H21" s="702"/>
      <c r="I21" s="702"/>
      <c r="J21" s="702"/>
      <c r="K21" s="702"/>
      <c r="L21" s="702"/>
      <c r="M21" s="702"/>
      <c r="N21" s="1259"/>
      <c r="O21" s="703"/>
      <c r="P21" s="1270"/>
      <c r="Q21" s="1281"/>
      <c r="R21" s="202"/>
    </row>
    <row r="22" spans="1:18" ht="15" customHeight="1" x14ac:dyDescent="0.2">
      <c r="A22" s="699">
        <v>216</v>
      </c>
      <c r="B22" s="700" t="s">
        <v>680</v>
      </c>
      <c r="C22" s="704"/>
      <c r="D22" s="1248"/>
      <c r="E22" s="705"/>
      <c r="F22" s="705"/>
      <c r="G22" s="705"/>
      <c r="H22" s="705"/>
      <c r="I22" s="705"/>
      <c r="J22" s="705"/>
      <c r="K22" s="705"/>
      <c r="L22" s="705"/>
      <c r="M22" s="705"/>
      <c r="N22" s="1260"/>
      <c r="O22" s="706"/>
      <c r="P22" s="1271"/>
      <c r="Q22" s="1282"/>
      <c r="R22" s="202"/>
    </row>
    <row r="23" spans="1:18" ht="15" customHeight="1" x14ac:dyDescent="0.2">
      <c r="A23" s="699"/>
      <c r="B23" s="707" t="s">
        <v>681</v>
      </c>
      <c r="C23" s="708"/>
      <c r="D23" s="1249"/>
      <c r="E23" s="709"/>
      <c r="F23" s="709"/>
      <c r="G23" s="709"/>
      <c r="H23" s="709"/>
      <c r="I23" s="709"/>
      <c r="J23" s="709"/>
      <c r="K23" s="709"/>
      <c r="L23" s="709"/>
      <c r="M23" s="709"/>
      <c r="N23" s="1261"/>
      <c r="O23" s="710"/>
      <c r="P23" s="1272"/>
      <c r="Q23" s="1283"/>
      <c r="R23" s="202"/>
    </row>
    <row r="24" spans="1:18" s="698" customFormat="1" ht="15" customHeight="1" x14ac:dyDescent="0.2">
      <c r="A24" s="692">
        <v>22</v>
      </c>
      <c r="B24" s="711" t="s">
        <v>682</v>
      </c>
      <c r="C24" s="694"/>
      <c r="D24" s="1246"/>
      <c r="E24" s="695"/>
      <c r="F24" s="695"/>
      <c r="G24" s="695"/>
      <c r="H24" s="695"/>
      <c r="I24" s="695"/>
      <c r="J24" s="695"/>
      <c r="K24" s="695"/>
      <c r="L24" s="695"/>
      <c r="M24" s="695"/>
      <c r="N24" s="1258"/>
      <c r="O24" s="696"/>
      <c r="P24" s="1269"/>
      <c r="Q24" s="1280"/>
      <c r="R24" s="697"/>
    </row>
    <row r="25" spans="1:18" ht="15" customHeight="1" x14ac:dyDescent="0.2">
      <c r="A25" s="699">
        <v>221</v>
      </c>
      <c r="B25" s="700" t="s">
        <v>683</v>
      </c>
      <c r="C25" s="701"/>
      <c r="D25" s="1247"/>
      <c r="E25" s="702"/>
      <c r="F25" s="702"/>
      <c r="G25" s="702"/>
      <c r="H25" s="702"/>
      <c r="I25" s="702"/>
      <c r="J25" s="702"/>
      <c r="K25" s="702"/>
      <c r="L25" s="702"/>
      <c r="M25" s="702"/>
      <c r="N25" s="1259"/>
      <c r="O25" s="703"/>
      <c r="P25" s="1270"/>
      <c r="Q25" s="1281"/>
      <c r="R25" s="202"/>
    </row>
    <row r="26" spans="1:18" ht="15" customHeight="1" x14ac:dyDescent="0.2">
      <c r="A26" s="699">
        <v>222</v>
      </c>
      <c r="B26" s="700" t="s">
        <v>280</v>
      </c>
      <c r="C26" s="701"/>
      <c r="D26" s="1247"/>
      <c r="E26" s="702"/>
      <c r="F26" s="702"/>
      <c r="G26" s="702"/>
      <c r="H26" s="702"/>
      <c r="I26" s="702"/>
      <c r="J26" s="702"/>
      <c r="K26" s="702"/>
      <c r="L26" s="702"/>
      <c r="M26" s="702"/>
      <c r="N26" s="1259"/>
      <c r="O26" s="703"/>
      <c r="P26" s="1270"/>
      <c r="Q26" s="1281"/>
      <c r="R26" s="202"/>
    </row>
    <row r="27" spans="1:18" ht="15" customHeight="1" x14ac:dyDescent="0.2">
      <c r="A27" s="699" t="s">
        <v>684</v>
      </c>
      <c r="B27" s="700" t="s">
        <v>685</v>
      </c>
      <c r="C27" s="701"/>
      <c r="D27" s="1247"/>
      <c r="E27" s="702"/>
      <c r="F27" s="702"/>
      <c r="G27" s="702"/>
      <c r="H27" s="702"/>
      <c r="I27" s="702"/>
      <c r="J27" s="702"/>
      <c r="K27" s="702"/>
      <c r="L27" s="702"/>
      <c r="M27" s="702"/>
      <c r="N27" s="1259"/>
      <c r="O27" s="703"/>
      <c r="P27" s="1270"/>
      <c r="Q27" s="1281"/>
      <c r="R27" s="202"/>
    </row>
    <row r="28" spans="1:18" ht="15" customHeight="1" x14ac:dyDescent="0.2">
      <c r="A28" s="699"/>
      <c r="B28" s="707" t="s">
        <v>686</v>
      </c>
      <c r="C28" s="708"/>
      <c r="D28" s="1249"/>
      <c r="E28" s="709"/>
      <c r="F28" s="709"/>
      <c r="G28" s="709"/>
      <c r="H28" s="709"/>
      <c r="I28" s="709"/>
      <c r="J28" s="709"/>
      <c r="K28" s="709"/>
      <c r="L28" s="709"/>
      <c r="M28" s="709"/>
      <c r="N28" s="1261"/>
      <c r="O28" s="710"/>
      <c r="P28" s="1272"/>
      <c r="Q28" s="1283"/>
      <c r="R28" s="202"/>
    </row>
    <row r="29" spans="1:18" s="698" customFormat="1" ht="15" customHeight="1" x14ac:dyDescent="0.2">
      <c r="A29" s="692">
        <v>23</v>
      </c>
      <c r="B29" s="711" t="s">
        <v>281</v>
      </c>
      <c r="C29" s="694"/>
      <c r="D29" s="1246"/>
      <c r="E29" s="695"/>
      <c r="F29" s="695"/>
      <c r="G29" s="695"/>
      <c r="H29" s="695"/>
      <c r="I29" s="695"/>
      <c r="J29" s="695"/>
      <c r="K29" s="695"/>
      <c r="L29" s="695"/>
      <c r="M29" s="695"/>
      <c r="N29" s="1258"/>
      <c r="O29" s="696"/>
      <c r="P29" s="1269"/>
      <c r="Q29" s="1280"/>
      <c r="R29" s="697"/>
    </row>
    <row r="30" spans="1:18" ht="15" customHeight="1" x14ac:dyDescent="0.2">
      <c r="A30" s="699">
        <v>231</v>
      </c>
      <c r="B30" s="700" t="s">
        <v>687</v>
      </c>
      <c r="C30" s="701"/>
      <c r="D30" s="1247"/>
      <c r="E30" s="702"/>
      <c r="F30" s="702"/>
      <c r="G30" s="702"/>
      <c r="H30" s="702"/>
      <c r="I30" s="702"/>
      <c r="J30" s="702"/>
      <c r="K30" s="702"/>
      <c r="L30" s="702"/>
      <c r="M30" s="702"/>
      <c r="N30" s="1259"/>
      <c r="O30" s="703"/>
      <c r="P30" s="1270"/>
      <c r="Q30" s="1281"/>
      <c r="R30" s="202"/>
    </row>
    <row r="31" spans="1:18" ht="15" customHeight="1" x14ac:dyDescent="0.2">
      <c r="A31" s="699">
        <v>232</v>
      </c>
      <c r="B31" s="700" t="s">
        <v>688</v>
      </c>
      <c r="C31" s="701"/>
      <c r="D31" s="1247"/>
      <c r="E31" s="702"/>
      <c r="F31" s="702"/>
      <c r="G31" s="702"/>
      <c r="H31" s="702"/>
      <c r="I31" s="702"/>
      <c r="J31" s="702"/>
      <c r="K31" s="702"/>
      <c r="L31" s="702"/>
      <c r="M31" s="702"/>
      <c r="N31" s="1259"/>
      <c r="O31" s="703"/>
      <c r="P31" s="1270"/>
      <c r="Q31" s="1281"/>
      <c r="R31" s="202"/>
    </row>
    <row r="32" spans="1:18" ht="15" customHeight="1" x14ac:dyDescent="0.2">
      <c r="A32" s="699">
        <v>233</v>
      </c>
      <c r="B32" s="700" t="s">
        <v>689</v>
      </c>
      <c r="C32" s="701"/>
      <c r="D32" s="1247"/>
      <c r="E32" s="702"/>
      <c r="F32" s="702"/>
      <c r="G32" s="702"/>
      <c r="H32" s="702"/>
      <c r="I32" s="702"/>
      <c r="J32" s="702"/>
      <c r="K32" s="702"/>
      <c r="L32" s="702"/>
      <c r="M32" s="702"/>
      <c r="N32" s="1259"/>
      <c r="O32" s="703"/>
      <c r="P32" s="1270"/>
      <c r="Q32" s="1281"/>
      <c r="R32" s="202"/>
    </row>
    <row r="33" spans="1:18" ht="15" customHeight="1" x14ac:dyDescent="0.2">
      <c r="A33" s="699" t="s">
        <v>690</v>
      </c>
      <c r="B33" s="700" t="s">
        <v>282</v>
      </c>
      <c r="C33" s="701"/>
      <c r="D33" s="1247"/>
      <c r="E33" s="702"/>
      <c r="F33" s="702"/>
      <c r="G33" s="702"/>
      <c r="H33" s="702"/>
      <c r="I33" s="702"/>
      <c r="J33" s="702"/>
      <c r="K33" s="702"/>
      <c r="L33" s="702"/>
      <c r="M33" s="702"/>
      <c r="N33" s="1259"/>
      <c r="O33" s="703"/>
      <c r="P33" s="1270"/>
      <c r="Q33" s="1281"/>
      <c r="R33" s="202"/>
    </row>
    <row r="34" spans="1:18" ht="15" customHeight="1" x14ac:dyDescent="0.2">
      <c r="A34" s="699"/>
      <c r="B34" s="707" t="s">
        <v>691</v>
      </c>
      <c r="C34" s="708"/>
      <c r="D34" s="1249"/>
      <c r="E34" s="709"/>
      <c r="F34" s="709"/>
      <c r="G34" s="709"/>
      <c r="H34" s="709"/>
      <c r="I34" s="709"/>
      <c r="J34" s="709"/>
      <c r="K34" s="709"/>
      <c r="L34" s="709"/>
      <c r="M34" s="709"/>
      <c r="N34" s="1261"/>
      <c r="O34" s="710"/>
      <c r="P34" s="1272"/>
      <c r="Q34" s="1283"/>
      <c r="R34" s="202"/>
    </row>
    <row r="35" spans="1:18" s="698" customFormat="1" ht="15" customHeight="1" x14ac:dyDescent="0.2">
      <c r="A35" s="692">
        <v>24</v>
      </c>
      <c r="B35" s="711" t="s">
        <v>692</v>
      </c>
      <c r="C35" s="694"/>
      <c r="D35" s="1246"/>
      <c r="E35" s="695"/>
      <c r="F35" s="695"/>
      <c r="G35" s="695"/>
      <c r="H35" s="695"/>
      <c r="I35" s="695"/>
      <c r="J35" s="695"/>
      <c r="K35" s="695"/>
      <c r="L35" s="695"/>
      <c r="M35" s="695"/>
      <c r="N35" s="1258"/>
      <c r="O35" s="696"/>
      <c r="P35" s="1269"/>
      <c r="Q35" s="1280"/>
      <c r="R35" s="697"/>
    </row>
    <row r="36" spans="1:18" ht="15" customHeight="1" x14ac:dyDescent="0.2">
      <c r="A36" s="699">
        <v>241</v>
      </c>
      <c r="B36" s="700" t="s">
        <v>693</v>
      </c>
      <c r="C36" s="701"/>
      <c r="D36" s="1247"/>
      <c r="E36" s="702"/>
      <c r="F36" s="702"/>
      <c r="G36" s="702"/>
      <c r="H36" s="702"/>
      <c r="I36" s="702"/>
      <c r="J36" s="702"/>
      <c r="K36" s="702"/>
      <c r="L36" s="702"/>
      <c r="M36" s="702"/>
      <c r="N36" s="1259"/>
      <c r="O36" s="703"/>
      <c r="P36" s="1270"/>
      <c r="Q36" s="1281"/>
      <c r="R36" s="202"/>
    </row>
    <row r="37" spans="1:18" ht="15" customHeight="1" x14ac:dyDescent="0.2">
      <c r="A37" s="699">
        <v>242</v>
      </c>
      <c r="B37" s="700" t="s">
        <v>694</v>
      </c>
      <c r="C37" s="701"/>
      <c r="D37" s="1247"/>
      <c r="E37" s="702"/>
      <c r="F37" s="702"/>
      <c r="G37" s="702"/>
      <c r="H37" s="702"/>
      <c r="I37" s="702"/>
      <c r="J37" s="702"/>
      <c r="K37" s="702"/>
      <c r="L37" s="702"/>
      <c r="M37" s="702"/>
      <c r="N37" s="1259"/>
      <c r="O37" s="703"/>
      <c r="P37" s="1270"/>
      <c r="Q37" s="1281"/>
      <c r="R37" s="202"/>
    </row>
    <row r="38" spans="1:18" ht="15" customHeight="1" x14ac:dyDescent="0.2">
      <c r="A38" s="699">
        <v>243</v>
      </c>
      <c r="B38" s="700" t="s">
        <v>695</v>
      </c>
      <c r="C38" s="701"/>
      <c r="D38" s="1247"/>
      <c r="E38" s="702"/>
      <c r="F38" s="702"/>
      <c r="G38" s="702"/>
      <c r="H38" s="702"/>
      <c r="I38" s="702"/>
      <c r="J38" s="702"/>
      <c r="K38" s="702"/>
      <c r="L38" s="702"/>
      <c r="M38" s="702"/>
      <c r="N38" s="1259"/>
      <c r="O38" s="703"/>
      <c r="P38" s="1270"/>
      <c r="Q38" s="1281"/>
      <c r="R38" s="202"/>
    </row>
    <row r="39" spans="1:18" ht="15" customHeight="1" x14ac:dyDescent="0.2">
      <c r="A39" s="699"/>
      <c r="B39" s="712" t="s">
        <v>696</v>
      </c>
      <c r="C39" s="713"/>
      <c r="D39" s="1250"/>
      <c r="E39" s="714"/>
      <c r="F39" s="714"/>
      <c r="G39" s="714"/>
      <c r="H39" s="714"/>
      <c r="I39" s="714"/>
      <c r="J39" s="714"/>
      <c r="K39" s="714"/>
      <c r="L39" s="714"/>
      <c r="M39" s="714"/>
      <c r="N39" s="1262"/>
      <c r="O39" s="715"/>
      <c r="P39" s="1273"/>
      <c r="Q39" s="1284"/>
      <c r="R39" s="202"/>
    </row>
    <row r="40" spans="1:18" s="698" customFormat="1" ht="15" customHeight="1" x14ac:dyDescent="0.2">
      <c r="A40" s="692">
        <v>25</v>
      </c>
      <c r="B40" s="711" t="s">
        <v>697</v>
      </c>
      <c r="C40" s="694"/>
      <c r="D40" s="1246"/>
      <c r="E40" s="695"/>
      <c r="F40" s="695"/>
      <c r="G40" s="695"/>
      <c r="H40" s="695"/>
      <c r="I40" s="695"/>
      <c r="J40" s="695"/>
      <c r="K40" s="695"/>
      <c r="L40" s="695"/>
      <c r="M40" s="695"/>
      <c r="N40" s="1258"/>
      <c r="O40" s="696"/>
      <c r="P40" s="1269"/>
      <c r="Q40" s="1280"/>
      <c r="R40" s="697"/>
    </row>
    <row r="41" spans="1:18" ht="15" customHeight="1" x14ac:dyDescent="0.2">
      <c r="A41" s="699">
        <v>251</v>
      </c>
      <c r="B41" s="700" t="s">
        <v>698</v>
      </c>
      <c r="C41" s="701"/>
      <c r="D41" s="1247"/>
      <c r="E41" s="702"/>
      <c r="F41" s="702"/>
      <c r="G41" s="702"/>
      <c r="H41" s="702"/>
      <c r="I41" s="702"/>
      <c r="J41" s="702"/>
      <c r="K41" s="702"/>
      <c r="L41" s="702"/>
      <c r="M41" s="702"/>
      <c r="N41" s="1259"/>
      <c r="O41" s="703"/>
      <c r="P41" s="1270"/>
      <c r="Q41" s="1281"/>
      <c r="R41" s="202"/>
    </row>
    <row r="42" spans="1:18" ht="15" customHeight="1" x14ac:dyDescent="0.2">
      <c r="A42" s="699">
        <v>252</v>
      </c>
      <c r="B42" s="700" t="s">
        <v>699</v>
      </c>
      <c r="C42" s="701"/>
      <c r="D42" s="1247"/>
      <c r="E42" s="702"/>
      <c r="F42" s="702"/>
      <c r="G42" s="702"/>
      <c r="H42" s="702"/>
      <c r="I42" s="702"/>
      <c r="J42" s="702"/>
      <c r="K42" s="702"/>
      <c r="L42" s="702"/>
      <c r="M42" s="702"/>
      <c r="N42" s="1259"/>
      <c r="O42" s="703"/>
      <c r="P42" s="1270"/>
      <c r="Q42" s="1281"/>
      <c r="R42" s="202"/>
    </row>
    <row r="43" spans="1:18" ht="15" customHeight="1" x14ac:dyDescent="0.2">
      <c r="A43" s="699"/>
      <c r="B43" s="712" t="s">
        <v>700</v>
      </c>
      <c r="C43" s="713"/>
      <c r="D43" s="1250"/>
      <c r="E43" s="714"/>
      <c r="F43" s="714"/>
      <c r="G43" s="714"/>
      <c r="H43" s="714"/>
      <c r="I43" s="714"/>
      <c r="J43" s="714"/>
      <c r="K43" s="714"/>
      <c r="L43" s="714"/>
      <c r="M43" s="714"/>
      <c r="N43" s="1262"/>
      <c r="O43" s="715"/>
      <c r="P43" s="1273"/>
      <c r="Q43" s="1284"/>
      <c r="R43" s="202"/>
    </row>
    <row r="44" spans="1:18" s="698" customFormat="1" ht="15" customHeight="1" x14ac:dyDescent="0.2">
      <c r="A44" s="692">
        <v>26</v>
      </c>
      <c r="B44" s="711" t="s">
        <v>701</v>
      </c>
      <c r="C44" s="716"/>
      <c r="D44" s="1251"/>
      <c r="E44" s="717"/>
      <c r="F44" s="717"/>
      <c r="G44" s="717"/>
      <c r="H44" s="717"/>
      <c r="I44" s="717"/>
      <c r="J44" s="717"/>
      <c r="K44" s="717"/>
      <c r="L44" s="717"/>
      <c r="M44" s="717"/>
      <c r="N44" s="1263"/>
      <c r="O44" s="718"/>
      <c r="P44" s="1274"/>
      <c r="Q44" s="1285"/>
      <c r="R44" s="697"/>
    </row>
    <row r="45" spans="1:18" ht="15" customHeight="1" x14ac:dyDescent="0.2">
      <c r="A45" s="699">
        <v>261</v>
      </c>
      <c r="B45" s="700" t="s">
        <v>702</v>
      </c>
      <c r="C45" s="704"/>
      <c r="D45" s="1248"/>
      <c r="E45" s="705"/>
      <c r="F45" s="705"/>
      <c r="G45" s="705"/>
      <c r="H45" s="705"/>
      <c r="I45" s="705"/>
      <c r="J45" s="705"/>
      <c r="K45" s="705"/>
      <c r="L45" s="705"/>
      <c r="M45" s="705"/>
      <c r="N45" s="1260"/>
      <c r="O45" s="706"/>
      <c r="P45" s="1271"/>
      <c r="Q45" s="1282"/>
      <c r="R45" s="202"/>
    </row>
    <row r="46" spans="1:18" ht="15" customHeight="1" x14ac:dyDescent="0.2">
      <c r="A46" s="699">
        <v>262</v>
      </c>
      <c r="B46" s="700" t="s">
        <v>703</v>
      </c>
      <c r="C46" s="704"/>
      <c r="D46" s="1248"/>
      <c r="E46" s="705"/>
      <c r="F46" s="705"/>
      <c r="G46" s="705"/>
      <c r="H46" s="705"/>
      <c r="I46" s="705"/>
      <c r="J46" s="705"/>
      <c r="K46" s="705"/>
      <c r="L46" s="705"/>
      <c r="M46" s="705"/>
      <c r="N46" s="1260"/>
      <c r="O46" s="706"/>
      <c r="P46" s="1271"/>
      <c r="Q46" s="1282"/>
      <c r="R46" s="202"/>
    </row>
    <row r="47" spans="1:18" ht="15" customHeight="1" x14ac:dyDescent="0.2">
      <c r="A47" s="699">
        <v>263</v>
      </c>
      <c r="B47" s="700" t="s">
        <v>704</v>
      </c>
      <c r="C47" s="704"/>
      <c r="D47" s="1248"/>
      <c r="E47" s="705"/>
      <c r="F47" s="705"/>
      <c r="G47" s="705"/>
      <c r="H47" s="705"/>
      <c r="I47" s="705"/>
      <c r="J47" s="705"/>
      <c r="K47" s="705"/>
      <c r="L47" s="705"/>
      <c r="M47" s="705"/>
      <c r="N47" s="1260"/>
      <c r="O47" s="706"/>
      <c r="P47" s="1271"/>
      <c r="Q47" s="1282"/>
      <c r="R47" s="202"/>
    </row>
    <row r="48" spans="1:18" ht="15" customHeight="1" x14ac:dyDescent="0.2">
      <c r="A48" s="699">
        <v>264</v>
      </c>
      <c r="B48" s="700" t="s">
        <v>805</v>
      </c>
      <c r="C48" s="704"/>
      <c r="D48" s="1248"/>
      <c r="E48" s="705"/>
      <c r="F48" s="705"/>
      <c r="G48" s="705"/>
      <c r="H48" s="705"/>
      <c r="I48" s="705"/>
      <c r="J48" s="705"/>
      <c r="K48" s="705"/>
      <c r="L48" s="705"/>
      <c r="M48" s="705"/>
      <c r="N48" s="1260"/>
      <c r="O48" s="706"/>
      <c r="P48" s="1271"/>
      <c r="Q48" s="1282"/>
      <c r="R48" s="202"/>
    </row>
    <row r="49" spans="1:18" ht="15" customHeight="1" x14ac:dyDescent="0.2">
      <c r="A49" s="699">
        <v>265</v>
      </c>
      <c r="B49" s="700" t="s">
        <v>705</v>
      </c>
      <c r="C49" s="704"/>
      <c r="D49" s="1248"/>
      <c r="E49" s="705"/>
      <c r="F49" s="705"/>
      <c r="G49" s="705"/>
      <c r="H49" s="705"/>
      <c r="I49" s="705"/>
      <c r="J49" s="705"/>
      <c r="K49" s="705"/>
      <c r="L49" s="705"/>
      <c r="M49" s="705"/>
      <c r="N49" s="1260"/>
      <c r="O49" s="706"/>
      <c r="P49" s="1271"/>
      <c r="Q49" s="1282"/>
      <c r="R49" s="202"/>
    </row>
    <row r="50" spans="1:18" ht="15" customHeight="1" x14ac:dyDescent="0.2">
      <c r="A50" s="699"/>
      <c r="B50" s="707" t="s">
        <v>706</v>
      </c>
      <c r="C50" s="708"/>
      <c r="D50" s="1249"/>
      <c r="E50" s="709"/>
      <c r="F50" s="709"/>
      <c r="G50" s="709"/>
      <c r="H50" s="709"/>
      <c r="I50" s="709"/>
      <c r="J50" s="709"/>
      <c r="K50" s="709"/>
      <c r="L50" s="709"/>
      <c r="M50" s="709"/>
      <c r="N50" s="1261"/>
      <c r="O50" s="710"/>
      <c r="P50" s="1272"/>
      <c r="Q50" s="1283"/>
      <c r="R50" s="202"/>
    </row>
    <row r="51" spans="1:18" ht="15" customHeight="1" x14ac:dyDescent="0.2">
      <c r="A51" s="719"/>
      <c r="B51" s="720" t="s">
        <v>283</v>
      </c>
      <c r="C51" s="721"/>
      <c r="D51" s="1252"/>
      <c r="E51" s="722"/>
      <c r="F51" s="722"/>
      <c r="G51" s="722"/>
      <c r="H51" s="722"/>
      <c r="I51" s="722"/>
      <c r="J51" s="722"/>
      <c r="K51" s="722"/>
      <c r="L51" s="722"/>
      <c r="M51" s="722"/>
      <c r="N51" s="1264"/>
      <c r="O51" s="723"/>
      <c r="P51" s="1275"/>
      <c r="Q51" s="1286"/>
      <c r="R51" s="202"/>
    </row>
    <row r="52" spans="1:18" s="729" customFormat="1" ht="15" customHeight="1" x14ac:dyDescent="0.2">
      <c r="A52" s="724" t="s">
        <v>284</v>
      </c>
      <c r="B52" s="725" t="s">
        <v>707</v>
      </c>
      <c r="C52" s="726"/>
      <c r="D52" s="1253"/>
      <c r="E52" s="727"/>
      <c r="F52" s="727"/>
      <c r="G52" s="727"/>
      <c r="H52" s="727"/>
      <c r="I52" s="727"/>
      <c r="J52" s="727"/>
      <c r="K52" s="727"/>
      <c r="L52" s="727"/>
      <c r="M52" s="727"/>
      <c r="N52" s="1265"/>
      <c r="O52" s="728"/>
      <c r="P52" s="1276"/>
      <c r="Q52" s="1287"/>
      <c r="R52" s="669"/>
    </row>
    <row r="53" spans="1:18" ht="15" customHeight="1" x14ac:dyDescent="0.2">
      <c r="A53" s="730"/>
      <c r="B53" s="731" t="s">
        <v>285</v>
      </c>
      <c r="C53" s="732"/>
      <c r="D53" s="1254"/>
      <c r="E53" s="733"/>
      <c r="F53" s="733"/>
      <c r="G53" s="733"/>
      <c r="H53" s="733"/>
      <c r="I53" s="733"/>
      <c r="J53" s="733"/>
      <c r="K53" s="733"/>
      <c r="L53" s="733"/>
      <c r="M53" s="733"/>
      <c r="N53" s="1266"/>
      <c r="O53" s="734"/>
      <c r="P53" s="1277"/>
      <c r="Q53" s="1288"/>
      <c r="R53" s="202"/>
    </row>
    <row r="54" spans="1:18" ht="15" customHeight="1" x14ac:dyDescent="0.2">
      <c r="A54" s="202"/>
      <c r="B54" s="202"/>
      <c r="C54" s="202"/>
      <c r="D54" s="202"/>
      <c r="E54" s="202"/>
      <c r="F54" s="202"/>
      <c r="G54" s="202"/>
      <c r="H54" s="202"/>
      <c r="I54" s="202"/>
      <c r="J54" s="202"/>
      <c r="K54" s="202"/>
      <c r="L54" s="202"/>
      <c r="M54" s="202"/>
      <c r="N54" s="202"/>
      <c r="O54" s="202"/>
      <c r="P54" s="202"/>
      <c r="Q54" s="202"/>
      <c r="R54" s="202"/>
    </row>
    <row r="55" spans="1:18" ht="15" customHeight="1" x14ac:dyDescent="0.2">
      <c r="A55" s="202"/>
      <c r="B55" s="202"/>
      <c r="C55" s="202"/>
      <c r="D55" s="202"/>
      <c r="E55" s="202"/>
      <c r="F55" s="202"/>
      <c r="G55" s="202"/>
      <c r="H55" s="202"/>
      <c r="I55" s="202"/>
      <c r="J55" s="202"/>
      <c r="K55" s="202"/>
      <c r="L55" s="202"/>
      <c r="M55" s="202"/>
      <c r="N55" s="202"/>
      <c r="O55" s="202"/>
      <c r="P55" s="202"/>
      <c r="Q55" s="202"/>
      <c r="R55" s="202"/>
    </row>
    <row r="56" spans="1:18" ht="15" customHeight="1" x14ac:dyDescent="0.2">
      <c r="A56" s="735" t="s">
        <v>32</v>
      </c>
      <c r="B56" s="736" t="s">
        <v>1053</v>
      </c>
      <c r="C56" s="737"/>
      <c r="D56" s="737"/>
      <c r="E56" s="737"/>
      <c r="F56" s="737"/>
      <c r="G56" s="737"/>
      <c r="H56" s="737"/>
      <c r="I56" s="737"/>
      <c r="J56" s="737"/>
      <c r="K56" s="737"/>
      <c r="L56" s="737"/>
      <c r="M56" s="737"/>
      <c r="N56" s="737"/>
      <c r="O56" s="737"/>
      <c r="P56" s="737"/>
      <c r="Q56" s="737"/>
      <c r="R56" s="202"/>
    </row>
    <row r="57" spans="1:18" ht="15" customHeight="1" x14ac:dyDescent="0.2">
      <c r="A57" s="202"/>
      <c r="B57" s="738"/>
      <c r="C57" s="739"/>
      <c r="D57" s="739"/>
      <c r="E57" s="739"/>
      <c r="F57" s="739"/>
      <c r="G57" s="739"/>
      <c r="H57" s="739"/>
      <c r="I57" s="739"/>
      <c r="J57" s="739"/>
      <c r="K57" s="739"/>
      <c r="L57" s="739"/>
      <c r="M57" s="739"/>
      <c r="N57" s="739"/>
      <c r="O57" s="739"/>
      <c r="P57" s="739"/>
      <c r="Q57" s="739"/>
      <c r="R57" s="202"/>
    </row>
    <row r="58" spans="1:18" ht="15" customHeight="1" x14ac:dyDescent="0.2">
      <c r="A58" s="202"/>
      <c r="B58" s="738"/>
      <c r="C58" s="739"/>
      <c r="D58" s="739"/>
      <c r="E58" s="739"/>
      <c r="F58" s="739"/>
      <c r="G58" s="739"/>
      <c r="H58" s="739"/>
      <c r="I58" s="739"/>
      <c r="J58" s="739"/>
      <c r="K58" s="739"/>
      <c r="L58" s="739"/>
      <c r="M58" s="739"/>
      <c r="N58" s="739"/>
      <c r="O58" s="739"/>
      <c r="P58" s="739"/>
      <c r="Q58" s="739"/>
      <c r="R58" s="202"/>
    </row>
    <row r="59" spans="1:18" ht="15" customHeight="1" x14ac:dyDescent="0.2">
      <c r="A59" s="202"/>
      <c r="B59" s="738"/>
      <c r="C59" s="739"/>
      <c r="D59" s="739"/>
      <c r="E59" s="739"/>
      <c r="F59" s="739"/>
      <c r="G59" s="739"/>
      <c r="H59" s="739"/>
      <c r="I59" s="739"/>
      <c r="J59" s="739"/>
      <c r="K59" s="739"/>
      <c r="L59" s="739"/>
      <c r="M59" s="739"/>
      <c r="N59" s="739"/>
      <c r="O59" s="739"/>
      <c r="P59" s="739"/>
      <c r="Q59" s="739"/>
      <c r="R59" s="202"/>
    </row>
    <row r="60" spans="1:18" ht="15" customHeight="1" x14ac:dyDescent="0.2">
      <c r="A60" s="202"/>
      <c r="B60" s="202"/>
      <c r="C60" s="202"/>
      <c r="D60" s="202"/>
      <c r="E60" s="202"/>
      <c r="F60" s="202"/>
      <c r="G60" s="202"/>
      <c r="H60" s="202"/>
      <c r="I60" s="202"/>
      <c r="J60" s="202"/>
      <c r="K60" s="202"/>
      <c r="L60" s="202"/>
      <c r="M60" s="202"/>
      <c r="N60" s="202"/>
      <c r="O60" s="202"/>
      <c r="P60" s="202"/>
      <c r="Q60" s="202"/>
      <c r="R60" s="202"/>
    </row>
    <row r="61" spans="1:18" ht="15" customHeight="1" x14ac:dyDescent="0.2">
      <c r="A61" s="735" t="s">
        <v>206</v>
      </c>
      <c r="B61" s="1584" t="s">
        <v>1059</v>
      </c>
      <c r="C61" s="737"/>
      <c r="D61" s="737"/>
      <c r="E61" s="737"/>
      <c r="F61" s="737"/>
      <c r="G61" s="737"/>
      <c r="H61" s="737"/>
      <c r="I61" s="737"/>
      <c r="J61" s="737"/>
      <c r="K61" s="737"/>
      <c r="L61" s="737"/>
      <c r="M61" s="737"/>
      <c r="N61" s="737"/>
      <c r="O61" s="737"/>
      <c r="P61" s="737"/>
      <c r="Q61" s="737"/>
      <c r="R61" s="202"/>
    </row>
    <row r="62" spans="1:18" ht="15" customHeight="1" x14ac:dyDescent="0.2">
      <c r="A62" s="669" t="s">
        <v>265</v>
      </c>
      <c r="B62" s="738"/>
      <c r="C62" s="739"/>
      <c r="D62" s="739"/>
      <c r="E62" s="739"/>
      <c r="F62" s="739"/>
      <c r="G62" s="739"/>
      <c r="H62" s="739"/>
      <c r="I62" s="739"/>
      <c r="J62" s="739"/>
      <c r="K62" s="739"/>
      <c r="L62" s="739"/>
      <c r="M62" s="739"/>
      <c r="N62" s="739"/>
      <c r="O62" s="739"/>
      <c r="P62" s="739"/>
      <c r="Q62" s="739"/>
      <c r="R62" s="202"/>
    </row>
    <row r="63" spans="1:18" ht="15" customHeight="1" x14ac:dyDescent="0.2">
      <c r="A63" s="202"/>
      <c r="B63" s="738"/>
      <c r="C63" s="739"/>
      <c r="D63" s="739"/>
      <c r="E63" s="739"/>
      <c r="F63" s="739"/>
      <c r="G63" s="739"/>
      <c r="H63" s="739"/>
      <c r="I63" s="739"/>
      <c r="J63" s="739"/>
      <c r="K63" s="739"/>
      <c r="L63" s="739"/>
      <c r="M63" s="739"/>
      <c r="N63" s="739"/>
      <c r="O63" s="739"/>
      <c r="P63" s="739"/>
      <c r="Q63" s="739"/>
      <c r="R63" s="202"/>
    </row>
    <row r="64" spans="1:18" ht="15" customHeight="1" x14ac:dyDescent="0.2">
      <c r="A64" s="202"/>
      <c r="B64" s="738"/>
      <c r="C64" s="739"/>
      <c r="D64" s="739"/>
      <c r="E64" s="739"/>
      <c r="F64" s="739"/>
      <c r="G64" s="739"/>
      <c r="H64" s="739"/>
      <c r="I64" s="739"/>
      <c r="J64" s="739"/>
      <c r="K64" s="739"/>
      <c r="L64" s="739"/>
      <c r="M64" s="739"/>
      <c r="N64" s="739"/>
      <c r="O64" s="739"/>
      <c r="P64" s="739"/>
      <c r="Q64" s="739"/>
      <c r="R64" s="202"/>
    </row>
    <row r="65" spans="1:18" ht="15" customHeight="1" x14ac:dyDescent="0.2">
      <c r="A65" s="202"/>
      <c r="B65" s="202"/>
      <c r="C65" s="202"/>
      <c r="D65" s="202"/>
      <c r="E65" s="202"/>
      <c r="F65" s="202"/>
      <c r="G65" s="202"/>
      <c r="H65" s="202"/>
      <c r="I65" s="202"/>
      <c r="J65" s="202"/>
      <c r="K65" s="202"/>
      <c r="L65" s="202"/>
      <c r="M65" s="202"/>
      <c r="N65" s="202"/>
      <c r="O65" s="202"/>
      <c r="P65" s="202"/>
      <c r="Q65" s="202"/>
      <c r="R65" s="202"/>
    </row>
    <row r="66" spans="1:18" ht="12.75" x14ac:dyDescent="0.2">
      <c r="A66" s="735" t="s">
        <v>651</v>
      </c>
      <c r="B66" s="202"/>
      <c r="C66" s="532"/>
      <c r="D66" s="202"/>
      <c r="E66" s="202"/>
      <c r="F66" s="202"/>
      <c r="G66" s="202"/>
      <c r="H66" s="202"/>
      <c r="I66" s="202"/>
      <c r="J66" s="202"/>
      <c r="K66" s="202"/>
      <c r="L66" s="202"/>
      <c r="M66" s="202"/>
      <c r="N66" s="202"/>
      <c r="O66" s="202"/>
      <c r="P66" s="202"/>
      <c r="Q66" s="202"/>
      <c r="R66" s="202"/>
    </row>
    <row r="67" spans="1:18" ht="12.75" x14ac:dyDescent="0.2">
      <c r="A67" s="740"/>
      <c r="B67" s="202"/>
      <c r="C67" s="533"/>
      <c r="D67" s="202"/>
      <c r="E67" s="202"/>
      <c r="F67" s="202"/>
      <c r="G67" s="202"/>
      <c r="H67" s="202"/>
      <c r="I67" s="202"/>
      <c r="J67" s="202"/>
      <c r="K67" s="202"/>
      <c r="L67" s="202"/>
      <c r="M67" s="202"/>
      <c r="N67" s="202"/>
      <c r="O67" s="202"/>
      <c r="P67" s="202"/>
      <c r="Q67" s="202"/>
      <c r="R67" s="202"/>
    </row>
    <row r="68" spans="1:18" ht="12.75" x14ac:dyDescent="0.2">
      <c r="A68" s="202"/>
      <c r="B68" s="202"/>
      <c r="C68" s="533"/>
      <c r="D68" s="202"/>
      <c r="E68" s="202"/>
      <c r="F68" s="202"/>
      <c r="G68" s="202"/>
      <c r="H68" s="202"/>
      <c r="I68" s="202"/>
      <c r="J68" s="202"/>
      <c r="K68" s="202"/>
      <c r="L68" s="202"/>
      <c r="M68" s="202"/>
      <c r="N68" s="202"/>
      <c r="O68" s="202"/>
      <c r="P68" s="202"/>
      <c r="Q68" s="202"/>
      <c r="R68" s="202"/>
    </row>
    <row r="69" spans="1:18" ht="12.75" x14ac:dyDescent="0.2">
      <c r="A69" s="202"/>
      <c r="B69" s="202"/>
      <c r="C69" s="533"/>
      <c r="D69" s="202"/>
      <c r="E69" s="202"/>
      <c r="F69" s="202"/>
      <c r="G69" s="202"/>
      <c r="H69" s="202"/>
      <c r="I69" s="202"/>
      <c r="J69" s="202"/>
      <c r="K69" s="202"/>
      <c r="L69" s="202"/>
      <c r="M69" s="202"/>
      <c r="N69" s="202"/>
      <c r="O69" s="202"/>
      <c r="P69" s="202"/>
      <c r="Q69" s="202"/>
      <c r="R69" s="202"/>
    </row>
    <row r="70" spans="1:18" ht="12.75" x14ac:dyDescent="0.2">
      <c r="A70" s="202"/>
      <c r="B70" s="202"/>
      <c r="C70" s="202"/>
      <c r="D70" s="202"/>
      <c r="E70" s="202"/>
      <c r="F70" s="202"/>
      <c r="G70" s="202"/>
      <c r="H70" s="202"/>
      <c r="I70" s="202"/>
      <c r="J70" s="202"/>
      <c r="K70" s="202"/>
      <c r="L70" s="202"/>
      <c r="M70" s="202"/>
      <c r="N70" s="202"/>
      <c r="O70" s="202"/>
      <c r="P70" s="202"/>
      <c r="Q70" s="202"/>
      <c r="R70" s="202"/>
    </row>
    <row r="71" spans="1:18" ht="15" customHeight="1" x14ac:dyDescent="0.2">
      <c r="A71" s="202"/>
      <c r="B71" s="202"/>
      <c r="C71" s="202"/>
      <c r="D71" s="202"/>
      <c r="E71" s="202"/>
      <c r="F71" s="202"/>
      <c r="G71" s="202"/>
      <c r="H71" s="202"/>
      <c r="I71" s="202"/>
      <c r="J71" s="202"/>
      <c r="K71" s="202"/>
      <c r="L71" s="202"/>
      <c r="M71" s="202"/>
      <c r="N71" s="202"/>
      <c r="O71" s="202"/>
      <c r="P71" s="202"/>
      <c r="Q71" s="202"/>
      <c r="R71" s="202"/>
    </row>
  </sheetData>
  <sheetProtection password="CD9E" sheet="1" objects="1" scenarios="1" selectLockedCells="1"/>
  <mergeCells count="8">
    <mergeCell ref="C12:Q12"/>
    <mergeCell ref="C13:D13"/>
    <mergeCell ref="E13:F13"/>
    <mergeCell ref="G13:H13"/>
    <mergeCell ref="I13:J13"/>
    <mergeCell ref="K13:L13"/>
    <mergeCell ref="M13:N13"/>
    <mergeCell ref="P13:Q13"/>
  </mergeCells>
  <dataValidations count="1">
    <dataValidation type="list" allowBlank="1" showInputMessage="1" showErrorMessage="1" sqref="C66:C69">
      <formula1>ModelQuest</formula1>
    </dataValidation>
  </dataValidations>
  <hyperlinks>
    <hyperlink ref="A2" location="ExplNote!A1" display="Go to explanatory note"/>
    <hyperlink ref="A3" location="Cntry!A1" display="Go to country metadata"/>
    <hyperlink ref="A1" location="'List of tables'!A9" display="'List of tables'!A9"/>
  </hyperlinks>
  <pageMargins left="0.75" right="0.75" top="1" bottom="1" header="0.5" footer="0.5"/>
  <pageSetup paperSize="9" scale="80" orientation="landscape" r:id="rId1"/>
  <headerFooter alignWithMargins="0">
    <oddHeader>&amp;LCDH&amp;C &amp;F&amp;R&amp;A</oddHeader>
    <oddFooter>Page &amp;P of &amp;N</oddFooter>
  </headerFooter>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tabColor indexed="42"/>
    <pageSetUpPr fitToPage="1"/>
  </sheetPr>
  <dimension ref="A1:AV63"/>
  <sheetViews>
    <sheetView showGridLines="0" topLeftCell="A25" zoomScale="80" zoomScaleNormal="80" workbookViewId="0">
      <selection activeCell="H56" sqref="H56"/>
    </sheetView>
  </sheetViews>
  <sheetFormatPr baseColWidth="10" defaultColWidth="9.140625" defaultRowHeight="15" customHeight="1" x14ac:dyDescent="0.2"/>
  <cols>
    <col min="1" max="1" width="29" style="31" customWidth="1"/>
    <col min="2" max="2" width="12.7109375" style="31" customWidth="1"/>
    <col min="3" max="3" width="5.7109375" style="31" customWidth="1"/>
    <col min="4" max="4" width="12.7109375" style="31" customWidth="1"/>
    <col min="5" max="5" width="5.7109375" style="31" customWidth="1"/>
    <col min="6" max="6" width="12.7109375" style="31" customWidth="1"/>
    <col min="7" max="7" width="5.7109375" style="31" customWidth="1"/>
    <col min="8" max="8" width="13.5703125" style="31" customWidth="1"/>
    <col min="9" max="9" width="5.7109375" style="31" customWidth="1"/>
    <col min="10" max="10" width="13.5703125" style="31" customWidth="1"/>
    <col min="11" max="11" width="5.7109375" style="31" customWidth="1"/>
    <col min="12" max="13" width="13.5703125" style="31" customWidth="1"/>
    <col min="14" max="14" width="5.7109375" style="31" customWidth="1"/>
    <col min="15" max="15" width="13.5703125" style="31" customWidth="1"/>
    <col min="16" max="16" width="5.7109375" style="31" customWidth="1"/>
    <col min="17" max="17" width="11.7109375" style="31" customWidth="1"/>
    <col min="18" max="18" width="5.7109375" style="31" customWidth="1"/>
    <col min="19" max="19" width="11.7109375" style="31" customWidth="1"/>
    <col min="20" max="20" width="5.7109375" style="31" customWidth="1"/>
    <col min="21" max="21" width="13.5703125" style="31" customWidth="1"/>
    <col min="22" max="22" width="5.7109375" style="31" customWidth="1"/>
    <col min="23" max="23" width="11.7109375" style="31" customWidth="1"/>
    <col min="24" max="24" width="5.7109375" style="31" customWidth="1"/>
    <col min="25" max="26" width="11.7109375" style="31" customWidth="1"/>
    <col min="27" max="27" width="5.7109375" style="31" customWidth="1"/>
    <col min="28" max="35" width="11.7109375" style="31" customWidth="1"/>
    <col min="36" max="36" width="5.7109375" style="31" customWidth="1"/>
    <col min="37" max="37" width="11.7109375" style="31" customWidth="1"/>
    <col min="38" max="38" width="5.7109375" style="31" customWidth="1"/>
    <col min="39" max="39" width="11.7109375" style="31" customWidth="1"/>
    <col min="40" max="40" width="5.7109375" style="31" customWidth="1"/>
    <col min="41" max="41" width="11.7109375" style="31" customWidth="1"/>
    <col min="42" max="42" width="5.7109375" style="31" customWidth="1"/>
    <col min="43" max="43" width="11.7109375" style="31" customWidth="1"/>
    <col min="44" max="44" width="5.7109375" style="31" customWidth="1"/>
    <col min="45" max="45" width="9.140625" style="31"/>
    <col min="46" max="46" width="11.7109375" style="31" customWidth="1"/>
    <col min="47" max="47" width="5.7109375" style="31" customWidth="1"/>
    <col min="48" max="16384" width="9.140625" style="31"/>
  </cols>
  <sheetData>
    <row r="1" spans="1:48" s="66" customFormat="1" ht="12" customHeight="1" x14ac:dyDescent="0.2">
      <c r="A1" s="26" t="s">
        <v>6</v>
      </c>
    </row>
    <row r="2" spans="1:48" s="66" customFormat="1" ht="12" customHeight="1" x14ac:dyDescent="0.2">
      <c r="A2" s="28" t="s">
        <v>10</v>
      </c>
    </row>
    <row r="3" spans="1:48" s="66" customFormat="1" ht="12" customHeight="1" x14ac:dyDescent="0.2">
      <c r="A3" s="28" t="s">
        <v>7</v>
      </c>
    </row>
    <row r="4" spans="1:48" ht="15" customHeight="1" x14ac:dyDescent="0.2">
      <c r="A4" s="73" t="s">
        <v>245</v>
      </c>
      <c r="B4" s="73"/>
      <c r="C4" s="73"/>
      <c r="D4" s="73"/>
      <c r="E4" s="73"/>
      <c r="F4" s="73"/>
      <c r="G4" s="73"/>
      <c r="H4" s="73"/>
      <c r="I4" s="73"/>
      <c r="J4" s="74"/>
      <c r="K4" s="74"/>
      <c r="L4" s="74"/>
      <c r="M4" s="74"/>
      <c r="N4" s="74"/>
      <c r="O4" s="74"/>
      <c r="P4" s="74"/>
      <c r="Q4" s="74"/>
      <c r="R4" s="74"/>
      <c r="S4" s="74"/>
      <c r="T4" s="74"/>
      <c r="U4" s="74"/>
      <c r="V4" s="74"/>
      <c r="W4" s="74"/>
      <c r="X4" s="74"/>
      <c r="Y4" s="74"/>
      <c r="Z4" s="74"/>
      <c r="AA4" s="74"/>
      <c r="AB4" s="74"/>
      <c r="AC4" s="74"/>
      <c r="AD4" s="74"/>
      <c r="AE4" s="74"/>
      <c r="AF4" s="74"/>
      <c r="AG4" s="74"/>
      <c r="AH4" s="74"/>
      <c r="AI4" s="74"/>
      <c r="AJ4" s="74"/>
      <c r="AK4" s="74"/>
      <c r="AL4" s="74"/>
      <c r="AM4" s="74"/>
      <c r="AN4" s="74"/>
      <c r="AO4" s="74"/>
      <c r="AP4" s="74"/>
      <c r="AQ4" s="74"/>
      <c r="AR4" s="74"/>
      <c r="AS4" s="74"/>
      <c r="AT4" s="74"/>
      <c r="AU4" s="74"/>
      <c r="AV4" s="74"/>
    </row>
    <row r="5" spans="1:48" s="131" customFormat="1" ht="15" customHeight="1" x14ac:dyDescent="0.2"/>
    <row r="6" spans="1:48" s="131" customFormat="1" ht="15" customHeight="1" x14ac:dyDescent="0.2">
      <c r="A6" s="202"/>
      <c r="B6" s="202"/>
      <c r="C6" s="202"/>
      <c r="D6" s="202"/>
      <c r="E6" s="202"/>
      <c r="F6" s="202"/>
      <c r="G6" s="202"/>
      <c r="H6" s="202"/>
      <c r="I6" s="202"/>
      <c r="J6" s="202"/>
      <c r="K6" s="202"/>
      <c r="L6" s="202"/>
      <c r="M6" s="202"/>
      <c r="N6" s="202"/>
      <c r="O6" s="202"/>
      <c r="P6" s="202"/>
      <c r="Q6" s="202"/>
      <c r="R6" s="202"/>
      <c r="S6" s="202"/>
      <c r="T6" s="202"/>
      <c r="U6" s="202"/>
      <c r="V6" s="202"/>
      <c r="W6" s="202"/>
      <c r="X6" s="202"/>
      <c r="Y6" s="202"/>
      <c r="Z6" s="202"/>
      <c r="AA6" s="202"/>
      <c r="AB6" s="202"/>
      <c r="AC6" s="202"/>
      <c r="AD6" s="202"/>
      <c r="AE6" s="202"/>
      <c r="AF6" s="202"/>
      <c r="AG6" s="202"/>
      <c r="AH6" s="202"/>
      <c r="AI6" s="202"/>
      <c r="AJ6" s="202"/>
      <c r="AK6" s="202"/>
      <c r="AL6" s="202"/>
      <c r="AM6" s="202"/>
      <c r="AN6" s="202"/>
      <c r="AO6" s="202"/>
      <c r="AP6" s="202"/>
      <c r="AQ6" s="202"/>
      <c r="AR6" s="202"/>
      <c r="AS6" s="202"/>
      <c r="AT6" s="202"/>
      <c r="AU6" s="202"/>
      <c r="AV6" s="202"/>
    </row>
    <row r="7" spans="1:48" ht="15" customHeight="1" x14ac:dyDescent="0.25">
      <c r="A7" s="76" t="s">
        <v>780</v>
      </c>
      <c r="B7" s="75"/>
      <c r="C7" s="75"/>
      <c r="D7" s="75"/>
      <c r="E7" s="75"/>
      <c r="F7" s="75"/>
      <c r="G7" s="75"/>
      <c r="H7" s="75"/>
      <c r="I7" s="75"/>
      <c r="J7" s="75"/>
      <c r="K7" s="75"/>
      <c r="L7" s="75"/>
      <c r="M7" s="75"/>
      <c r="N7" s="75"/>
      <c r="O7" s="75"/>
      <c r="P7" s="75"/>
      <c r="Q7" s="75"/>
      <c r="R7" s="75"/>
      <c r="S7" s="75"/>
      <c r="T7" s="75"/>
      <c r="U7" s="75"/>
      <c r="V7" s="75"/>
      <c r="W7" s="75"/>
      <c r="X7" s="75"/>
      <c r="Y7" s="75"/>
      <c r="Z7" s="75"/>
      <c r="AA7" s="75"/>
      <c r="AB7" s="75"/>
      <c r="AC7" s="75"/>
      <c r="AD7" s="75"/>
      <c r="AE7" s="75"/>
      <c r="AF7" s="75"/>
      <c r="AG7" s="75"/>
      <c r="AH7" s="75"/>
      <c r="AI7" s="75"/>
      <c r="AJ7" s="75"/>
      <c r="AK7" s="75"/>
      <c r="AL7" s="75"/>
      <c r="AM7" s="75"/>
      <c r="AN7" s="75"/>
      <c r="AO7" s="75"/>
      <c r="AP7" s="75"/>
      <c r="AQ7" s="75"/>
      <c r="AR7" s="75"/>
      <c r="AS7" s="75"/>
      <c r="AT7" s="75"/>
      <c r="AU7" s="75"/>
      <c r="AV7" s="75"/>
    </row>
    <row r="8" spans="1:48" ht="15" customHeight="1" x14ac:dyDescent="0.2">
      <c r="A8" s="77" t="s">
        <v>21</v>
      </c>
      <c r="B8" s="75"/>
      <c r="C8" s="75"/>
      <c r="D8" s="75"/>
      <c r="E8" s="75"/>
      <c r="F8" s="75"/>
      <c r="G8" s="75"/>
      <c r="H8" s="75"/>
      <c r="I8" s="75"/>
      <c r="J8" s="75"/>
      <c r="K8" s="75"/>
      <c r="L8" s="75"/>
      <c r="M8" s="75"/>
      <c r="N8" s="75"/>
      <c r="O8" s="75"/>
      <c r="P8" s="75"/>
      <c r="Q8" s="75"/>
      <c r="R8" s="75"/>
      <c r="S8" s="75"/>
      <c r="T8" s="75"/>
      <c r="U8" s="75"/>
      <c r="V8" s="75"/>
      <c r="W8" s="75"/>
      <c r="X8" s="75"/>
      <c r="Y8" s="75"/>
      <c r="Z8" s="75"/>
      <c r="AA8" s="75"/>
      <c r="AB8" s="75"/>
      <c r="AC8" s="75"/>
      <c r="AD8" s="75"/>
      <c r="AE8" s="75"/>
      <c r="AF8" s="75"/>
      <c r="AG8" s="75"/>
      <c r="AH8" s="75"/>
      <c r="AI8" s="75"/>
      <c r="AJ8" s="75"/>
      <c r="AK8" s="75"/>
      <c r="AL8" s="75"/>
      <c r="AM8" s="75"/>
      <c r="AN8" s="75"/>
      <c r="AO8" s="75"/>
      <c r="AP8" s="75"/>
      <c r="AQ8" s="75"/>
      <c r="AR8" s="75"/>
      <c r="AS8" s="75"/>
      <c r="AT8" s="75"/>
      <c r="AU8" s="75"/>
      <c r="AV8" s="75"/>
    </row>
    <row r="9" spans="1:48" ht="15" customHeight="1" x14ac:dyDescent="0.2">
      <c r="A9" s="75"/>
      <c r="B9" s="203" t="s">
        <v>34</v>
      </c>
      <c r="C9" s="385">
        <v>2011</v>
      </c>
      <c r="D9" s="75"/>
      <c r="E9" s="75"/>
      <c r="F9" s="75"/>
      <c r="G9" s="75"/>
      <c r="H9" s="75"/>
      <c r="I9" s="75"/>
      <c r="J9" s="75"/>
      <c r="K9" s="75"/>
      <c r="L9" s="75"/>
      <c r="M9" s="75"/>
      <c r="N9" s="75"/>
      <c r="O9" s="75"/>
      <c r="P9" s="75"/>
      <c r="Q9" s="75"/>
      <c r="R9" s="75"/>
      <c r="S9" s="75"/>
      <c r="T9" s="75"/>
      <c r="U9" s="75"/>
      <c r="V9" s="75"/>
      <c r="W9" s="75"/>
      <c r="X9" s="75"/>
      <c r="Y9" s="75"/>
      <c r="Z9" s="75"/>
      <c r="AA9" s="75"/>
      <c r="AB9" s="75"/>
      <c r="AC9" s="75"/>
      <c r="AD9" s="75"/>
      <c r="AE9" s="75"/>
      <c r="AF9" s="75"/>
      <c r="AG9" s="75"/>
      <c r="AH9" s="75"/>
      <c r="AI9" s="75"/>
      <c r="AJ9" s="75"/>
      <c r="AK9" s="75"/>
      <c r="AL9" s="75"/>
      <c r="AM9" s="75"/>
      <c r="AN9" s="75"/>
      <c r="AO9" s="75"/>
      <c r="AP9" s="75"/>
      <c r="AQ9" s="75"/>
      <c r="AR9" s="75"/>
      <c r="AS9" s="75"/>
      <c r="AT9" s="75"/>
      <c r="AU9" s="75"/>
      <c r="AV9" s="75"/>
    </row>
    <row r="10" spans="1:48" ht="15" customHeight="1" x14ac:dyDescent="0.2">
      <c r="A10" s="81"/>
      <c r="B10" s="75"/>
      <c r="C10" s="75"/>
      <c r="D10" s="75"/>
      <c r="E10" s="75"/>
      <c r="F10" s="75"/>
      <c r="G10" s="75"/>
      <c r="H10" s="75"/>
      <c r="I10" s="75"/>
      <c r="J10" s="75"/>
      <c r="K10" s="75"/>
      <c r="L10" s="75"/>
      <c r="M10" s="75"/>
      <c r="N10" s="75"/>
      <c r="O10" s="75"/>
      <c r="P10" s="75"/>
      <c r="Q10" s="75"/>
      <c r="R10" s="75"/>
      <c r="S10" s="75"/>
      <c r="T10" s="75"/>
      <c r="U10" s="75"/>
      <c r="V10" s="75"/>
      <c r="W10" s="75"/>
      <c r="X10" s="75"/>
      <c r="Y10" s="75"/>
      <c r="Z10" s="75"/>
      <c r="AA10" s="75"/>
      <c r="AB10" s="75"/>
      <c r="AC10" s="75"/>
      <c r="AD10" s="75"/>
      <c r="AE10" s="75"/>
      <c r="AF10" s="75"/>
      <c r="AG10" s="75"/>
      <c r="AH10" s="75"/>
      <c r="AI10" s="75"/>
      <c r="AJ10" s="75"/>
      <c r="AK10" s="75"/>
      <c r="AL10" s="75"/>
      <c r="AM10" s="75"/>
      <c r="AN10" s="75"/>
      <c r="AO10" s="75"/>
      <c r="AP10" s="75"/>
      <c r="AQ10" s="75"/>
      <c r="AR10" s="75"/>
      <c r="AS10" s="75"/>
      <c r="AT10" s="75"/>
      <c r="AU10" s="75"/>
      <c r="AV10" s="75"/>
    </row>
    <row r="11" spans="1:48" ht="19.5" customHeight="1" x14ac:dyDescent="0.2">
      <c r="A11" s="204"/>
      <c r="B11" s="749" t="s">
        <v>286</v>
      </c>
      <c r="C11" s="672"/>
      <c r="D11" s="672"/>
      <c r="E11" s="672"/>
      <c r="F11" s="672"/>
      <c r="G11" s="672"/>
      <c r="H11" s="672"/>
      <c r="I11" s="672"/>
      <c r="J11" s="672"/>
      <c r="K11" s="672"/>
      <c r="L11" s="672"/>
      <c r="M11" s="672"/>
      <c r="N11" s="672"/>
      <c r="O11" s="749" t="s">
        <v>287</v>
      </c>
      <c r="P11" s="672"/>
      <c r="Q11" s="672"/>
      <c r="R11" s="672"/>
      <c r="S11" s="672"/>
      <c r="T11" s="672"/>
      <c r="U11" s="672"/>
      <c r="V11" s="672"/>
      <c r="W11" s="672"/>
      <c r="X11" s="672"/>
      <c r="Y11" s="672"/>
      <c r="Z11" s="673"/>
      <c r="AA11" s="672"/>
      <c r="AB11" s="750" t="s">
        <v>717</v>
      </c>
      <c r="AC11" s="751"/>
      <c r="AD11" s="751"/>
      <c r="AE11" s="751"/>
      <c r="AF11" s="751"/>
      <c r="AG11" s="751"/>
      <c r="AH11" s="673"/>
      <c r="AI11" s="749" t="s">
        <v>663</v>
      </c>
      <c r="AJ11" s="672"/>
      <c r="AK11" s="672"/>
      <c r="AL11" s="672"/>
      <c r="AM11" s="672"/>
      <c r="AN11" s="672"/>
      <c r="AO11" s="672"/>
      <c r="AP11" s="672"/>
      <c r="AQ11" s="672"/>
      <c r="AR11" s="672"/>
      <c r="AS11" s="672"/>
      <c r="AT11" s="673"/>
      <c r="AU11" s="1297"/>
      <c r="AV11" s="202"/>
    </row>
    <row r="12" spans="1:48" ht="15" customHeight="1" x14ac:dyDescent="0.2">
      <c r="A12" s="208"/>
      <c r="B12" s="753" t="s">
        <v>288</v>
      </c>
      <c r="C12" s="754"/>
      <c r="D12" s="754"/>
      <c r="E12" s="754"/>
      <c r="F12" s="754"/>
      <c r="G12" s="754"/>
      <c r="H12" s="754"/>
      <c r="I12" s="754"/>
      <c r="J12" s="754"/>
      <c r="K12" s="754"/>
      <c r="L12" s="754"/>
      <c r="M12" s="673"/>
      <c r="N12" s="1297"/>
      <c r="O12" s="753" t="s">
        <v>288</v>
      </c>
      <c r="P12" s="754"/>
      <c r="Q12" s="754"/>
      <c r="R12" s="754"/>
      <c r="S12" s="754"/>
      <c r="T12" s="754"/>
      <c r="U12" s="754"/>
      <c r="V12" s="754"/>
      <c r="W12" s="754"/>
      <c r="X12" s="754"/>
      <c r="Y12" s="754"/>
      <c r="Z12" s="673"/>
      <c r="AA12" s="754"/>
      <c r="AB12" s="755" t="s">
        <v>288</v>
      </c>
      <c r="AC12" s="756"/>
      <c r="AD12" s="756"/>
      <c r="AE12" s="756"/>
      <c r="AF12" s="756"/>
      <c r="AG12" s="756"/>
      <c r="AH12" s="673"/>
      <c r="AI12" s="753" t="s">
        <v>288</v>
      </c>
      <c r="AJ12" s="754"/>
      <c r="AK12" s="754"/>
      <c r="AL12" s="754"/>
      <c r="AM12" s="754"/>
      <c r="AN12" s="754"/>
      <c r="AO12" s="754"/>
      <c r="AP12" s="754"/>
      <c r="AQ12" s="754"/>
      <c r="AR12" s="754"/>
      <c r="AS12" s="754"/>
      <c r="AT12" s="673"/>
      <c r="AU12" s="1297"/>
      <c r="AV12" s="202"/>
    </row>
    <row r="13" spans="1:48" ht="43.5" customHeight="1" x14ac:dyDescent="0.2">
      <c r="A13" s="213" t="s">
        <v>778</v>
      </c>
      <c r="B13" s="1783" t="s">
        <v>289</v>
      </c>
      <c r="C13" s="1784"/>
      <c r="D13" s="1784" t="s">
        <v>290</v>
      </c>
      <c r="E13" s="1784"/>
      <c r="F13" s="1784" t="s">
        <v>291</v>
      </c>
      <c r="G13" s="1784"/>
      <c r="H13" s="1784" t="s">
        <v>662</v>
      </c>
      <c r="I13" s="1784"/>
      <c r="J13" s="1784" t="s">
        <v>292</v>
      </c>
      <c r="K13" s="1784"/>
      <c r="L13" s="758" t="s">
        <v>716</v>
      </c>
      <c r="M13" s="1781" t="s">
        <v>42</v>
      </c>
      <c r="N13" s="1782"/>
      <c r="O13" s="1783" t="s">
        <v>289</v>
      </c>
      <c r="P13" s="1784"/>
      <c r="Q13" s="1784" t="s">
        <v>290</v>
      </c>
      <c r="R13" s="1784"/>
      <c r="S13" s="1784" t="s">
        <v>291</v>
      </c>
      <c r="T13" s="1784"/>
      <c r="U13" s="1784" t="s">
        <v>662</v>
      </c>
      <c r="V13" s="1784"/>
      <c r="W13" s="1784" t="s">
        <v>292</v>
      </c>
      <c r="X13" s="1784"/>
      <c r="Y13" s="758" t="s">
        <v>716</v>
      </c>
      <c r="Z13" s="1787" t="s">
        <v>42</v>
      </c>
      <c r="AA13" s="1788"/>
      <c r="AB13" s="760" t="s">
        <v>289</v>
      </c>
      <c r="AC13" s="761" t="s">
        <v>290</v>
      </c>
      <c r="AD13" s="761" t="s">
        <v>291</v>
      </c>
      <c r="AE13" s="761" t="s">
        <v>662</v>
      </c>
      <c r="AF13" s="676" t="s">
        <v>292</v>
      </c>
      <c r="AG13" s="762" t="s">
        <v>716</v>
      </c>
      <c r="AH13" s="759" t="s">
        <v>42</v>
      </c>
      <c r="AI13" s="1783" t="s">
        <v>289</v>
      </c>
      <c r="AJ13" s="1784"/>
      <c r="AK13" s="1784" t="s">
        <v>290</v>
      </c>
      <c r="AL13" s="1784"/>
      <c r="AM13" s="1784" t="s">
        <v>291</v>
      </c>
      <c r="AN13" s="1784"/>
      <c r="AO13" s="1784" t="s">
        <v>662</v>
      </c>
      <c r="AP13" s="1784"/>
      <c r="AQ13" s="1784" t="s">
        <v>292</v>
      </c>
      <c r="AR13" s="1784"/>
      <c r="AS13" s="758" t="s">
        <v>716</v>
      </c>
      <c r="AT13" s="1785" t="s">
        <v>42</v>
      </c>
      <c r="AU13" s="1786"/>
      <c r="AV13" s="202"/>
    </row>
    <row r="14" spans="1:48" s="39" customFormat="1" ht="18" customHeight="1" x14ac:dyDescent="0.2">
      <c r="A14" s="763" t="s">
        <v>819</v>
      </c>
      <c r="B14" s="764">
        <f>SUM(B15:B20)</f>
        <v>116.95</v>
      </c>
      <c r="C14" s="765"/>
      <c r="D14" s="765">
        <f>SUM(D15:D20)</f>
        <v>127.82000000000001</v>
      </c>
      <c r="E14" s="765"/>
      <c r="F14" s="765">
        <f>SUM(F15:F20)</f>
        <v>5505.04</v>
      </c>
      <c r="G14" s="768"/>
      <c r="H14" s="768">
        <f>SUM(H15:H20)</f>
        <v>13.57</v>
      </c>
      <c r="I14" s="768"/>
      <c r="J14" s="766">
        <f>SUM(J15:J20)</f>
        <v>265.12</v>
      </c>
      <c r="K14" s="1289"/>
      <c r="L14" s="1298">
        <f>SUM(L15:L20)</f>
        <v>330.14</v>
      </c>
      <c r="M14" s="1289">
        <f>SUM(L14,J14,H14,F14,D14,B14)</f>
        <v>6358.6399999999994</v>
      </c>
      <c r="N14" s="1303"/>
      <c r="O14" s="764">
        <f>SUM(O15:O20)</f>
        <v>27.61</v>
      </c>
      <c r="P14" s="765"/>
      <c r="Q14" s="765">
        <f t="shared" ref="Q14:Z14" si="0">SUM(Q15:Q20)</f>
        <v>52.06</v>
      </c>
      <c r="R14" s="765"/>
      <c r="S14" s="765">
        <f t="shared" si="0"/>
        <v>934.69999999999993</v>
      </c>
      <c r="T14" s="768"/>
      <c r="U14" s="768">
        <f t="shared" si="0"/>
        <v>5.94</v>
      </c>
      <c r="V14" s="768"/>
      <c r="W14" s="766">
        <f t="shared" si="0"/>
        <v>44.89</v>
      </c>
      <c r="X14" s="1289"/>
      <c r="Y14" s="1298">
        <f t="shared" si="0"/>
        <v>35.239999999999995</v>
      </c>
      <c r="Z14" s="1289">
        <f t="shared" si="0"/>
        <v>1100.44</v>
      </c>
      <c r="AA14" s="1303"/>
      <c r="AB14" s="769"/>
      <c r="AC14" s="770"/>
      <c r="AD14" s="770"/>
      <c r="AE14" s="771"/>
      <c r="AF14" s="772"/>
      <c r="AG14" s="773"/>
      <c r="AH14" s="767"/>
      <c r="AI14" s="764">
        <f>SUM(AI15:AI20)</f>
        <v>144.56</v>
      </c>
      <c r="AJ14" s="765"/>
      <c r="AK14" s="765">
        <f t="shared" ref="AK14:AT14" si="1">SUM(AK15:AK20)</f>
        <v>179.88</v>
      </c>
      <c r="AL14" s="765"/>
      <c r="AM14" s="765">
        <f t="shared" si="1"/>
        <v>6439.74</v>
      </c>
      <c r="AN14" s="768"/>
      <c r="AO14" s="768">
        <f t="shared" si="1"/>
        <v>19.510000000000002</v>
      </c>
      <c r="AP14" s="768"/>
      <c r="AQ14" s="766">
        <f t="shared" si="1"/>
        <v>310.01000000000005</v>
      </c>
      <c r="AR14" s="1289"/>
      <c r="AS14" s="1298">
        <f t="shared" si="1"/>
        <v>365.38</v>
      </c>
      <c r="AT14" s="1289">
        <f t="shared" si="1"/>
        <v>7459.0800000000008</v>
      </c>
      <c r="AU14" s="1303"/>
      <c r="AV14" s="202"/>
    </row>
    <row r="15" spans="1:48" ht="15" customHeight="1" x14ac:dyDescent="0.2">
      <c r="A15" s="211" t="s">
        <v>233</v>
      </c>
      <c r="B15" s="774">
        <v>39.47</v>
      </c>
      <c r="C15" s="775"/>
      <c r="D15" s="775">
        <v>42.28</v>
      </c>
      <c r="E15" s="775"/>
      <c r="F15" s="775">
        <v>2094.7800000000002</v>
      </c>
      <c r="G15" s="778"/>
      <c r="H15" s="778">
        <v>7.63</v>
      </c>
      <c r="I15" s="778"/>
      <c r="J15" s="776">
        <v>114.56</v>
      </c>
      <c r="K15" s="1290"/>
      <c r="L15" s="1299">
        <v>194.41</v>
      </c>
      <c r="M15" s="1290">
        <f t="shared" ref="M15:M20" si="2">SUM(L15,J15,H15,F15,D15,B15)</f>
        <v>2493.13</v>
      </c>
      <c r="N15" s="1304"/>
      <c r="O15" s="774">
        <v>1.87</v>
      </c>
      <c r="P15" s="775"/>
      <c r="Q15" s="775">
        <v>8.8800000000000008</v>
      </c>
      <c r="R15" s="775"/>
      <c r="S15" s="775">
        <v>203.11</v>
      </c>
      <c r="T15" s="778"/>
      <c r="U15" s="778"/>
      <c r="V15" s="778"/>
      <c r="W15" s="776">
        <v>9.67</v>
      </c>
      <c r="X15" s="1290"/>
      <c r="Y15" s="1299">
        <v>22.83</v>
      </c>
      <c r="Z15" s="1290">
        <f>SUM(Y15,W15,U15,S15,Q15,O15)</f>
        <v>246.36</v>
      </c>
      <c r="AA15" s="1304"/>
      <c r="AB15" s="779"/>
      <c r="AC15" s="780"/>
      <c r="AD15" s="780"/>
      <c r="AE15" s="781"/>
      <c r="AF15" s="782"/>
      <c r="AG15" s="783"/>
      <c r="AH15" s="777"/>
      <c r="AI15" s="774">
        <v>41.34</v>
      </c>
      <c r="AJ15" s="775"/>
      <c r="AK15" s="775">
        <v>51.16</v>
      </c>
      <c r="AL15" s="775"/>
      <c r="AM15" s="775">
        <v>2297.89</v>
      </c>
      <c r="AN15" s="778"/>
      <c r="AO15" s="778">
        <v>7.63</v>
      </c>
      <c r="AP15" s="778"/>
      <c r="AQ15" s="776">
        <v>124.23</v>
      </c>
      <c r="AR15" s="1290"/>
      <c r="AS15" s="1299">
        <v>217.24</v>
      </c>
      <c r="AT15" s="1290">
        <f>SUM(AS15,AQ15,AO15,AM15,AK15,AI15)</f>
        <v>2739.49</v>
      </c>
      <c r="AU15" s="1304"/>
      <c r="AV15" s="202"/>
    </row>
    <row r="16" spans="1:48" ht="15" customHeight="1" x14ac:dyDescent="0.2">
      <c r="A16" s="211" t="s">
        <v>234</v>
      </c>
      <c r="B16" s="774">
        <v>38.06</v>
      </c>
      <c r="C16" s="775"/>
      <c r="D16" s="775">
        <v>12.49</v>
      </c>
      <c r="E16" s="775"/>
      <c r="F16" s="775">
        <v>1036.51</v>
      </c>
      <c r="G16" s="778"/>
      <c r="H16" s="778"/>
      <c r="I16" s="778"/>
      <c r="J16" s="776">
        <v>39.65</v>
      </c>
      <c r="K16" s="1290"/>
      <c r="L16" s="1299">
        <v>35.82</v>
      </c>
      <c r="M16" s="1290">
        <f t="shared" si="2"/>
        <v>1162.53</v>
      </c>
      <c r="N16" s="1304"/>
      <c r="O16" s="774">
        <v>6.34</v>
      </c>
      <c r="P16" s="775"/>
      <c r="Q16" s="775">
        <v>8.11</v>
      </c>
      <c r="R16" s="775"/>
      <c r="S16" s="775">
        <v>91.88</v>
      </c>
      <c r="T16" s="778"/>
      <c r="U16" s="778"/>
      <c r="V16" s="778"/>
      <c r="W16" s="776">
        <v>6.73</v>
      </c>
      <c r="X16" s="1290"/>
      <c r="Y16" s="1299">
        <v>1.87</v>
      </c>
      <c r="Z16" s="1290">
        <f t="shared" ref="Z16:Z20" si="3">SUM(Y16,W16,U16,S16,Q16,O16)</f>
        <v>114.92999999999999</v>
      </c>
      <c r="AA16" s="1304"/>
      <c r="AB16" s="779"/>
      <c r="AC16" s="780"/>
      <c r="AD16" s="780"/>
      <c r="AE16" s="781"/>
      <c r="AF16" s="782"/>
      <c r="AG16" s="783"/>
      <c r="AH16" s="777"/>
      <c r="AI16" s="774">
        <v>44.4</v>
      </c>
      <c r="AJ16" s="775"/>
      <c r="AK16" s="775">
        <v>20.6</v>
      </c>
      <c r="AL16" s="775"/>
      <c r="AM16" s="775">
        <v>1128.3900000000001</v>
      </c>
      <c r="AN16" s="778"/>
      <c r="AO16" s="778"/>
      <c r="AP16" s="778"/>
      <c r="AQ16" s="776">
        <v>46.38</v>
      </c>
      <c r="AR16" s="1290"/>
      <c r="AS16" s="1299">
        <v>37.69</v>
      </c>
      <c r="AT16" s="1290">
        <f t="shared" ref="AT16:AT20" si="4">SUM(AS16,AQ16,AO16,AM16,AK16,AI16)</f>
        <v>1277.46</v>
      </c>
      <c r="AU16" s="1304"/>
      <c r="AV16" s="202"/>
    </row>
    <row r="17" spans="1:48" ht="15" customHeight="1" x14ac:dyDescent="0.2">
      <c r="A17" s="211" t="s">
        <v>235</v>
      </c>
      <c r="B17" s="774">
        <v>17.91</v>
      </c>
      <c r="C17" s="775"/>
      <c r="D17" s="775">
        <v>17.100000000000001</v>
      </c>
      <c r="E17" s="775"/>
      <c r="F17" s="775">
        <v>457.73</v>
      </c>
      <c r="G17" s="778"/>
      <c r="H17" s="778"/>
      <c r="I17" s="778"/>
      <c r="J17" s="776">
        <v>13.9</v>
      </c>
      <c r="K17" s="1290"/>
      <c r="L17" s="1299">
        <v>25.54</v>
      </c>
      <c r="M17" s="1290">
        <f t="shared" si="2"/>
        <v>532.17999999999995</v>
      </c>
      <c r="N17" s="1304"/>
      <c r="O17" s="774"/>
      <c r="P17" s="775"/>
      <c r="Q17" s="775"/>
      <c r="R17" s="775"/>
      <c r="S17" s="775">
        <v>69.52</v>
      </c>
      <c r="T17" s="778"/>
      <c r="U17" s="778"/>
      <c r="V17" s="778"/>
      <c r="W17" s="776"/>
      <c r="X17" s="1290"/>
      <c r="Y17" s="1299">
        <v>4.5999999999999996</v>
      </c>
      <c r="Z17" s="1290">
        <f t="shared" si="3"/>
        <v>74.11999999999999</v>
      </c>
      <c r="AA17" s="1304"/>
      <c r="AB17" s="779"/>
      <c r="AC17" s="780"/>
      <c r="AD17" s="780"/>
      <c r="AE17" s="781"/>
      <c r="AF17" s="782"/>
      <c r="AG17" s="783"/>
      <c r="AH17" s="777"/>
      <c r="AI17" s="774">
        <v>17.91</v>
      </c>
      <c r="AJ17" s="775"/>
      <c r="AK17" s="775">
        <v>17.100000000000001</v>
      </c>
      <c r="AL17" s="775"/>
      <c r="AM17" s="775">
        <v>527.25</v>
      </c>
      <c r="AN17" s="778"/>
      <c r="AO17" s="778"/>
      <c r="AP17" s="778"/>
      <c r="AQ17" s="776">
        <v>13.9</v>
      </c>
      <c r="AR17" s="1290"/>
      <c r="AS17" s="1299">
        <v>30.14</v>
      </c>
      <c r="AT17" s="1290">
        <f t="shared" si="4"/>
        <v>606.29999999999995</v>
      </c>
      <c r="AU17" s="1304"/>
      <c r="AV17" s="202"/>
    </row>
    <row r="18" spans="1:48" ht="15" customHeight="1" x14ac:dyDescent="0.2">
      <c r="A18" s="211" t="s">
        <v>236</v>
      </c>
      <c r="B18" s="774">
        <v>1.87</v>
      </c>
      <c r="C18" s="775"/>
      <c r="D18" s="775">
        <v>20.61</v>
      </c>
      <c r="E18" s="775"/>
      <c r="F18" s="775">
        <v>356.88</v>
      </c>
      <c r="G18" s="778"/>
      <c r="H18" s="778"/>
      <c r="I18" s="778"/>
      <c r="J18" s="776">
        <v>31.28</v>
      </c>
      <c r="K18" s="1290"/>
      <c r="L18" s="1299">
        <v>29.7</v>
      </c>
      <c r="M18" s="1290">
        <f t="shared" si="2"/>
        <v>440.34000000000003</v>
      </c>
      <c r="N18" s="1304"/>
      <c r="O18" s="774"/>
      <c r="P18" s="775"/>
      <c r="Q18" s="775">
        <v>3.51</v>
      </c>
      <c r="R18" s="775"/>
      <c r="S18" s="775">
        <v>21.95</v>
      </c>
      <c r="T18" s="778"/>
      <c r="U18" s="778"/>
      <c r="V18" s="778"/>
      <c r="W18" s="776"/>
      <c r="X18" s="1290"/>
      <c r="Y18" s="1299"/>
      <c r="Z18" s="1290">
        <f t="shared" si="3"/>
        <v>25.46</v>
      </c>
      <c r="AA18" s="1304"/>
      <c r="AB18" s="779"/>
      <c r="AC18" s="780"/>
      <c r="AD18" s="780"/>
      <c r="AE18" s="781"/>
      <c r="AF18" s="782"/>
      <c r="AG18" s="783"/>
      <c r="AH18" s="777"/>
      <c r="AI18" s="774">
        <v>1.87</v>
      </c>
      <c r="AJ18" s="775"/>
      <c r="AK18" s="775">
        <v>24.12</v>
      </c>
      <c r="AL18" s="775"/>
      <c r="AM18" s="775">
        <v>378.83</v>
      </c>
      <c r="AN18" s="778"/>
      <c r="AO18" s="778"/>
      <c r="AP18" s="778"/>
      <c r="AQ18" s="776">
        <v>31.28</v>
      </c>
      <c r="AR18" s="1290"/>
      <c r="AS18" s="1299">
        <v>29.7</v>
      </c>
      <c r="AT18" s="1290">
        <f t="shared" si="4"/>
        <v>465.8</v>
      </c>
      <c r="AU18" s="1304"/>
      <c r="AV18" s="202"/>
    </row>
    <row r="19" spans="1:48" ht="15" customHeight="1" x14ac:dyDescent="0.2">
      <c r="A19" s="211" t="s">
        <v>237</v>
      </c>
      <c r="B19" s="774">
        <v>12.91</v>
      </c>
      <c r="C19" s="775"/>
      <c r="D19" s="775">
        <v>19.11</v>
      </c>
      <c r="E19" s="775"/>
      <c r="F19" s="775">
        <v>1102.73</v>
      </c>
      <c r="G19" s="778"/>
      <c r="H19" s="778">
        <v>5.94</v>
      </c>
      <c r="I19" s="778"/>
      <c r="J19" s="776">
        <v>50.11</v>
      </c>
      <c r="K19" s="1290"/>
      <c r="L19" s="1299">
        <v>26.51</v>
      </c>
      <c r="M19" s="1290">
        <f t="shared" si="2"/>
        <v>1217.31</v>
      </c>
      <c r="N19" s="1304"/>
      <c r="O19" s="774">
        <v>10.46</v>
      </c>
      <c r="P19" s="775"/>
      <c r="Q19" s="775">
        <v>28.34</v>
      </c>
      <c r="R19" s="775"/>
      <c r="S19" s="775">
        <v>329.46</v>
      </c>
      <c r="T19" s="778"/>
      <c r="U19" s="778">
        <v>5.94</v>
      </c>
      <c r="V19" s="778"/>
      <c r="W19" s="776">
        <v>19.510000000000002</v>
      </c>
      <c r="X19" s="1290"/>
      <c r="Y19" s="1299">
        <v>3.12</v>
      </c>
      <c r="Z19" s="1290">
        <f t="shared" si="3"/>
        <v>396.82999999999993</v>
      </c>
      <c r="AA19" s="1304"/>
      <c r="AB19" s="779"/>
      <c r="AC19" s="780"/>
      <c r="AD19" s="780"/>
      <c r="AE19" s="781"/>
      <c r="AF19" s="782"/>
      <c r="AG19" s="783"/>
      <c r="AH19" s="777"/>
      <c r="AI19" s="774">
        <v>23.37</v>
      </c>
      <c r="AJ19" s="775"/>
      <c r="AK19" s="775">
        <v>47.45</v>
      </c>
      <c r="AL19" s="775"/>
      <c r="AM19" s="775">
        <v>1432.19</v>
      </c>
      <c r="AN19" s="778"/>
      <c r="AO19" s="778">
        <v>11.88</v>
      </c>
      <c r="AP19" s="778"/>
      <c r="AQ19" s="776">
        <v>69.62</v>
      </c>
      <c r="AR19" s="1290"/>
      <c r="AS19" s="1299">
        <v>29.63</v>
      </c>
      <c r="AT19" s="1290">
        <f t="shared" si="4"/>
        <v>1614.14</v>
      </c>
      <c r="AU19" s="1304"/>
      <c r="AV19" s="202"/>
    </row>
    <row r="20" spans="1:48" ht="15" customHeight="1" x14ac:dyDescent="0.2">
      <c r="A20" s="211" t="s">
        <v>238</v>
      </c>
      <c r="B20" s="774">
        <v>6.73</v>
      </c>
      <c r="C20" s="775"/>
      <c r="D20" s="775">
        <v>16.23</v>
      </c>
      <c r="E20" s="775"/>
      <c r="F20" s="775">
        <v>456.41</v>
      </c>
      <c r="G20" s="778"/>
      <c r="H20" s="778"/>
      <c r="I20" s="778"/>
      <c r="J20" s="776">
        <v>15.62</v>
      </c>
      <c r="K20" s="1290"/>
      <c r="L20" s="1299">
        <v>18.16</v>
      </c>
      <c r="M20" s="1290">
        <f t="shared" si="2"/>
        <v>513.15000000000009</v>
      </c>
      <c r="N20" s="1304"/>
      <c r="O20" s="774">
        <v>8.94</v>
      </c>
      <c r="P20" s="775"/>
      <c r="Q20" s="775">
        <v>3.22</v>
      </c>
      <c r="R20" s="775"/>
      <c r="S20" s="775">
        <v>218.78</v>
      </c>
      <c r="T20" s="778"/>
      <c r="U20" s="778"/>
      <c r="V20" s="778"/>
      <c r="W20" s="776">
        <v>8.98</v>
      </c>
      <c r="X20" s="1290"/>
      <c r="Y20" s="1299">
        <v>2.82</v>
      </c>
      <c r="Z20" s="1290">
        <f t="shared" si="3"/>
        <v>242.74</v>
      </c>
      <c r="AA20" s="1304"/>
      <c r="AB20" s="779"/>
      <c r="AC20" s="780"/>
      <c r="AD20" s="780"/>
      <c r="AE20" s="781"/>
      <c r="AF20" s="782"/>
      <c r="AG20" s="783"/>
      <c r="AH20" s="777"/>
      <c r="AI20" s="774">
        <v>15.67</v>
      </c>
      <c r="AJ20" s="775"/>
      <c r="AK20" s="775">
        <v>19.45</v>
      </c>
      <c r="AL20" s="775"/>
      <c r="AM20" s="775">
        <v>675.19</v>
      </c>
      <c r="AN20" s="778"/>
      <c r="AO20" s="778"/>
      <c r="AP20" s="778"/>
      <c r="AQ20" s="776">
        <v>24.6</v>
      </c>
      <c r="AR20" s="1290"/>
      <c r="AS20" s="1299">
        <v>20.98</v>
      </c>
      <c r="AT20" s="1290">
        <f t="shared" si="4"/>
        <v>755.8900000000001</v>
      </c>
      <c r="AU20" s="1304"/>
      <c r="AV20" s="202"/>
    </row>
    <row r="21" spans="1:48" ht="15" customHeight="1" x14ac:dyDescent="0.2">
      <c r="A21" s="212" t="s">
        <v>239</v>
      </c>
      <c r="B21" s="774"/>
      <c r="C21" s="775"/>
      <c r="D21" s="775"/>
      <c r="E21" s="775"/>
      <c r="F21" s="775"/>
      <c r="G21" s="778"/>
      <c r="H21" s="778"/>
      <c r="I21" s="778"/>
      <c r="J21" s="776"/>
      <c r="K21" s="1290"/>
      <c r="L21" s="1299"/>
      <c r="M21" s="1290"/>
      <c r="N21" s="1304"/>
      <c r="O21" s="774"/>
      <c r="P21" s="775"/>
      <c r="Q21" s="775"/>
      <c r="R21" s="775"/>
      <c r="S21" s="775"/>
      <c r="T21" s="778"/>
      <c r="U21" s="778"/>
      <c r="V21" s="778"/>
      <c r="W21" s="776"/>
      <c r="X21" s="1290"/>
      <c r="Y21" s="1299"/>
      <c r="Z21" s="1290"/>
      <c r="AA21" s="1304"/>
      <c r="AB21" s="779"/>
      <c r="AC21" s="780"/>
      <c r="AD21" s="780"/>
      <c r="AE21" s="781"/>
      <c r="AF21" s="782"/>
      <c r="AG21" s="783"/>
      <c r="AH21" s="777"/>
      <c r="AI21" s="774"/>
      <c r="AJ21" s="775"/>
      <c r="AK21" s="775"/>
      <c r="AL21" s="775"/>
      <c r="AM21" s="775"/>
      <c r="AN21" s="778"/>
      <c r="AO21" s="778"/>
      <c r="AP21" s="778"/>
      <c r="AQ21" s="776"/>
      <c r="AR21" s="1290"/>
      <c r="AS21" s="1299"/>
      <c r="AT21" s="1290"/>
      <c r="AU21" s="1304"/>
      <c r="AV21" s="202"/>
    </row>
    <row r="22" spans="1:48" ht="25.5" x14ac:dyDescent="0.2">
      <c r="A22" s="214" t="s">
        <v>294</v>
      </c>
      <c r="B22" s="787">
        <f>SUM(B23:B28)</f>
        <v>78.79000000000002</v>
      </c>
      <c r="C22" s="788"/>
      <c r="D22" s="788">
        <f>SUM(D23:D28)</f>
        <v>93.13</v>
      </c>
      <c r="E22" s="788"/>
      <c r="F22" s="788">
        <f>SUM(F23:F28)</f>
        <v>4047.13</v>
      </c>
      <c r="G22" s="791"/>
      <c r="H22" s="791">
        <f>SUM(H23:H28)</f>
        <v>8.76</v>
      </c>
      <c r="I22" s="791"/>
      <c r="J22" s="789">
        <f>SUM(J23:J28)</f>
        <v>173.32</v>
      </c>
      <c r="K22" s="1291"/>
      <c r="L22" s="1300">
        <f>SUM(L23:L28)</f>
        <v>224.92000000000002</v>
      </c>
      <c r="M22" s="1291">
        <f>SUM(M23:M28)</f>
        <v>4626.0499999999993</v>
      </c>
      <c r="N22" s="1305"/>
      <c r="O22" s="787">
        <f>SUM(O23:O28)</f>
        <v>22.630000000000003</v>
      </c>
      <c r="P22" s="788"/>
      <c r="Q22" s="788">
        <f t="shared" ref="Q22:Z22" si="5">SUM(Q23:Q28)</f>
        <v>38.51</v>
      </c>
      <c r="R22" s="788"/>
      <c r="S22" s="788">
        <f t="shared" si="5"/>
        <v>656.96</v>
      </c>
      <c r="T22" s="791"/>
      <c r="U22" s="791">
        <f t="shared" si="5"/>
        <v>5.94</v>
      </c>
      <c r="V22" s="791"/>
      <c r="W22" s="789">
        <f t="shared" si="5"/>
        <v>24.05</v>
      </c>
      <c r="X22" s="1291"/>
      <c r="Y22" s="1300">
        <f t="shared" si="5"/>
        <v>21.08</v>
      </c>
      <c r="Z22" s="1291">
        <f t="shared" si="5"/>
        <v>769.17</v>
      </c>
      <c r="AA22" s="1305"/>
      <c r="AB22" s="792"/>
      <c r="AC22" s="793"/>
      <c r="AD22" s="793"/>
      <c r="AE22" s="794"/>
      <c r="AF22" s="795"/>
      <c r="AG22" s="796"/>
      <c r="AH22" s="790"/>
      <c r="AI22" s="787">
        <f>SUM(AI23:AI28)</f>
        <v>101.42</v>
      </c>
      <c r="AJ22" s="788">
        <f t="shared" ref="AJ22:AT22" si="6">SUM(AJ23:AJ28)</f>
        <v>0</v>
      </c>
      <c r="AK22" s="788">
        <f t="shared" si="6"/>
        <v>131.64000000000001</v>
      </c>
      <c r="AL22" s="788">
        <f t="shared" si="6"/>
        <v>0</v>
      </c>
      <c r="AM22" s="788">
        <f t="shared" si="6"/>
        <v>4704.09</v>
      </c>
      <c r="AN22" s="791">
        <f t="shared" si="6"/>
        <v>0</v>
      </c>
      <c r="AO22" s="791">
        <f t="shared" si="6"/>
        <v>14.700000000000001</v>
      </c>
      <c r="AP22" s="791">
        <f t="shared" si="6"/>
        <v>0</v>
      </c>
      <c r="AQ22" s="789">
        <f t="shared" si="6"/>
        <v>197.36999999999998</v>
      </c>
      <c r="AR22" s="1291">
        <f t="shared" si="6"/>
        <v>0</v>
      </c>
      <c r="AS22" s="1300">
        <f t="shared" si="6"/>
        <v>246</v>
      </c>
      <c r="AT22" s="1291">
        <f t="shared" si="6"/>
        <v>5395.22</v>
      </c>
      <c r="AU22" s="1305"/>
      <c r="AV22" s="202"/>
    </row>
    <row r="23" spans="1:48" ht="15" customHeight="1" x14ac:dyDescent="0.2">
      <c r="A23" s="215" t="s">
        <v>233</v>
      </c>
      <c r="B23" s="774">
        <v>24.84</v>
      </c>
      <c r="C23" s="775"/>
      <c r="D23" s="775">
        <v>34.4</v>
      </c>
      <c r="E23" s="775"/>
      <c r="F23" s="775">
        <v>1652.27</v>
      </c>
      <c r="G23" s="778"/>
      <c r="H23" s="778">
        <v>2.82</v>
      </c>
      <c r="I23" s="778"/>
      <c r="J23" s="776">
        <v>83.47</v>
      </c>
      <c r="K23" s="1290"/>
      <c r="L23" s="1299">
        <v>141.43</v>
      </c>
      <c r="M23" s="1290">
        <f>SUM(L23,J23,H23,F23,D23,B23)</f>
        <v>1939.23</v>
      </c>
      <c r="N23" s="1304"/>
      <c r="O23" s="774"/>
      <c r="P23" s="775"/>
      <c r="Q23" s="775">
        <v>5.94</v>
      </c>
      <c r="R23" s="775"/>
      <c r="S23" s="775">
        <v>138.16</v>
      </c>
      <c r="T23" s="778"/>
      <c r="U23" s="778"/>
      <c r="V23" s="778"/>
      <c r="W23" s="776">
        <v>2.82</v>
      </c>
      <c r="X23" s="1290"/>
      <c r="Y23" s="1299">
        <v>10.54</v>
      </c>
      <c r="Z23" s="1290">
        <f>SUM(Y23,W23,U23,S23,Q23,O23)</f>
        <v>157.45999999999998</v>
      </c>
      <c r="AA23" s="1304"/>
      <c r="AB23" s="779"/>
      <c r="AC23" s="780"/>
      <c r="AD23" s="780"/>
      <c r="AE23" s="781"/>
      <c r="AF23" s="782"/>
      <c r="AG23" s="783"/>
      <c r="AH23" s="777"/>
      <c r="AI23" s="774">
        <v>24.84</v>
      </c>
      <c r="AJ23" s="775"/>
      <c r="AK23" s="775">
        <v>40.340000000000003</v>
      </c>
      <c r="AL23" s="775"/>
      <c r="AM23" s="775">
        <v>1790.43</v>
      </c>
      <c r="AN23" s="778"/>
      <c r="AO23" s="778">
        <v>2.82</v>
      </c>
      <c r="AP23" s="778"/>
      <c r="AQ23" s="776">
        <v>86.29</v>
      </c>
      <c r="AR23" s="1290"/>
      <c r="AS23" s="1299">
        <v>151.97</v>
      </c>
      <c r="AT23" s="1290">
        <f>SUM(AS23,AQ23,AO23,AM23,AK23,AI23)</f>
        <v>2096.69</v>
      </c>
      <c r="AU23" s="1304"/>
      <c r="AV23" s="202"/>
    </row>
    <row r="24" spans="1:48" ht="15" customHeight="1" x14ac:dyDescent="0.2">
      <c r="A24" s="215" t="s">
        <v>234</v>
      </c>
      <c r="B24" s="799">
        <v>38.06</v>
      </c>
      <c r="C24" s="800"/>
      <c r="D24" s="800">
        <v>6.44</v>
      </c>
      <c r="E24" s="800"/>
      <c r="F24" s="800">
        <v>876.63</v>
      </c>
      <c r="G24" s="803"/>
      <c r="H24" s="803"/>
      <c r="I24" s="803"/>
      <c r="J24" s="801">
        <v>23.43</v>
      </c>
      <c r="K24" s="1292"/>
      <c r="L24" s="1301">
        <v>16.62</v>
      </c>
      <c r="M24" s="1292">
        <f t="shared" ref="M24:M28" si="7">SUM(L24,J24,H24,F24,D24,B24)</f>
        <v>961.18000000000006</v>
      </c>
      <c r="N24" s="1306"/>
      <c r="O24" s="799">
        <v>6.34</v>
      </c>
      <c r="P24" s="800"/>
      <c r="Q24" s="800">
        <v>5</v>
      </c>
      <c r="R24" s="800"/>
      <c r="S24" s="800">
        <v>85.2</v>
      </c>
      <c r="T24" s="803"/>
      <c r="U24" s="803"/>
      <c r="V24" s="803"/>
      <c r="W24" s="801">
        <v>6.73</v>
      </c>
      <c r="X24" s="1292"/>
      <c r="Y24" s="1301"/>
      <c r="Z24" s="1290">
        <f t="shared" ref="Z24:Z28" si="8">SUM(Y24,W24,U24,S24,Q24,O24)</f>
        <v>103.27000000000001</v>
      </c>
      <c r="AA24" s="1306"/>
      <c r="AB24" s="804"/>
      <c r="AC24" s="805"/>
      <c r="AD24" s="805"/>
      <c r="AE24" s="806"/>
      <c r="AF24" s="807"/>
      <c r="AG24" s="808"/>
      <c r="AH24" s="802"/>
      <c r="AI24" s="799">
        <v>44.4</v>
      </c>
      <c r="AJ24" s="800"/>
      <c r="AK24" s="800">
        <v>11.44</v>
      </c>
      <c r="AL24" s="800"/>
      <c r="AM24" s="800">
        <v>961.83</v>
      </c>
      <c r="AN24" s="803"/>
      <c r="AO24" s="803"/>
      <c r="AP24" s="803"/>
      <c r="AQ24" s="801">
        <v>30.16</v>
      </c>
      <c r="AR24" s="1292"/>
      <c r="AS24" s="1301">
        <v>16.62</v>
      </c>
      <c r="AT24" s="1292">
        <f t="shared" ref="AT24:AT28" si="9">SUM(AS24,AQ24,AO24,AM24,AK24,AI24)</f>
        <v>1064.45</v>
      </c>
      <c r="AU24" s="1306"/>
      <c r="AV24" s="202"/>
    </row>
    <row r="25" spans="1:48" ht="15" customHeight="1" x14ac:dyDescent="0.2">
      <c r="A25" s="215" t="s">
        <v>235</v>
      </c>
      <c r="B25" s="799">
        <v>3.12</v>
      </c>
      <c r="C25" s="800"/>
      <c r="D25" s="800">
        <v>11.88</v>
      </c>
      <c r="E25" s="800"/>
      <c r="F25" s="800">
        <v>264.14</v>
      </c>
      <c r="G25" s="803"/>
      <c r="H25" s="803"/>
      <c r="I25" s="803"/>
      <c r="J25" s="801">
        <v>10.46</v>
      </c>
      <c r="K25" s="1292"/>
      <c r="L25" s="1301">
        <v>19.93</v>
      </c>
      <c r="M25" s="1292">
        <f t="shared" si="7"/>
        <v>309.52999999999997</v>
      </c>
      <c r="N25" s="1306"/>
      <c r="O25" s="799"/>
      <c r="P25" s="800"/>
      <c r="Q25" s="800"/>
      <c r="R25" s="800"/>
      <c r="S25" s="800">
        <v>43.77</v>
      </c>
      <c r="T25" s="803"/>
      <c r="U25" s="803"/>
      <c r="V25" s="803"/>
      <c r="W25" s="801"/>
      <c r="X25" s="1292"/>
      <c r="Y25" s="1301">
        <v>4.5999999999999996</v>
      </c>
      <c r="Z25" s="1290">
        <f t="shared" si="8"/>
        <v>48.370000000000005</v>
      </c>
      <c r="AA25" s="1306"/>
      <c r="AB25" s="804"/>
      <c r="AC25" s="805"/>
      <c r="AD25" s="805"/>
      <c r="AE25" s="806"/>
      <c r="AF25" s="807"/>
      <c r="AG25" s="808"/>
      <c r="AH25" s="802"/>
      <c r="AI25" s="799">
        <v>3.12</v>
      </c>
      <c r="AJ25" s="800"/>
      <c r="AK25" s="800">
        <v>11.88</v>
      </c>
      <c r="AL25" s="800"/>
      <c r="AM25" s="800">
        <v>307.91000000000003</v>
      </c>
      <c r="AN25" s="803"/>
      <c r="AO25" s="803"/>
      <c r="AP25" s="803"/>
      <c r="AQ25" s="801">
        <v>10.46</v>
      </c>
      <c r="AR25" s="1292"/>
      <c r="AS25" s="1301">
        <v>24.53</v>
      </c>
      <c r="AT25" s="1292">
        <f t="shared" si="9"/>
        <v>357.90000000000003</v>
      </c>
      <c r="AU25" s="1306"/>
      <c r="AV25" s="202"/>
    </row>
    <row r="26" spans="1:48" ht="15" customHeight="1" x14ac:dyDescent="0.2">
      <c r="A26" s="215" t="s">
        <v>236</v>
      </c>
      <c r="B26" s="799"/>
      <c r="C26" s="800"/>
      <c r="D26" s="800">
        <v>14.56</v>
      </c>
      <c r="E26" s="800"/>
      <c r="F26" s="800">
        <v>256.20999999999998</v>
      </c>
      <c r="G26" s="803"/>
      <c r="H26" s="803"/>
      <c r="I26" s="803"/>
      <c r="J26" s="801">
        <v>24.6</v>
      </c>
      <c r="K26" s="1292"/>
      <c r="L26" s="1301">
        <v>16.07</v>
      </c>
      <c r="M26" s="1292">
        <f t="shared" si="7"/>
        <v>311.44</v>
      </c>
      <c r="N26" s="1306"/>
      <c r="O26" s="799"/>
      <c r="P26" s="800"/>
      <c r="Q26" s="800">
        <v>3.51</v>
      </c>
      <c r="R26" s="800"/>
      <c r="S26" s="800">
        <v>19.010000000000002</v>
      </c>
      <c r="T26" s="803"/>
      <c r="U26" s="803"/>
      <c r="V26" s="803"/>
      <c r="W26" s="801"/>
      <c r="X26" s="1292"/>
      <c r="Y26" s="1301"/>
      <c r="Z26" s="1290">
        <f t="shared" si="8"/>
        <v>22.520000000000003</v>
      </c>
      <c r="AA26" s="1306"/>
      <c r="AB26" s="804"/>
      <c r="AC26" s="805"/>
      <c r="AD26" s="805"/>
      <c r="AE26" s="806"/>
      <c r="AF26" s="807"/>
      <c r="AG26" s="808"/>
      <c r="AH26" s="802"/>
      <c r="AI26" s="799"/>
      <c r="AJ26" s="800"/>
      <c r="AK26" s="800">
        <v>18.07</v>
      </c>
      <c r="AL26" s="800"/>
      <c r="AM26" s="800">
        <v>275.22000000000003</v>
      </c>
      <c r="AN26" s="803"/>
      <c r="AO26" s="803"/>
      <c r="AP26" s="803"/>
      <c r="AQ26" s="801">
        <v>24.6</v>
      </c>
      <c r="AR26" s="1292"/>
      <c r="AS26" s="1301">
        <v>16.07</v>
      </c>
      <c r="AT26" s="1292">
        <f t="shared" si="9"/>
        <v>333.96000000000004</v>
      </c>
      <c r="AU26" s="1306"/>
      <c r="AV26" s="202"/>
    </row>
    <row r="27" spans="1:48" ht="15" customHeight="1" x14ac:dyDescent="0.2">
      <c r="A27" s="215" t="s">
        <v>237</v>
      </c>
      <c r="B27" s="799">
        <v>6.04</v>
      </c>
      <c r="C27" s="800"/>
      <c r="D27" s="800">
        <v>16</v>
      </c>
      <c r="E27" s="800"/>
      <c r="F27" s="800">
        <v>686.62</v>
      </c>
      <c r="G27" s="803"/>
      <c r="H27" s="803">
        <v>5.94</v>
      </c>
      <c r="I27" s="803"/>
      <c r="J27" s="801">
        <v>24.73</v>
      </c>
      <c r="K27" s="1292"/>
      <c r="L27" s="1301">
        <v>18.59</v>
      </c>
      <c r="M27" s="1292">
        <f t="shared" si="7"/>
        <v>757.92</v>
      </c>
      <c r="N27" s="1306"/>
      <c r="O27" s="799">
        <v>10.46</v>
      </c>
      <c r="P27" s="800"/>
      <c r="Q27" s="800">
        <v>20.84</v>
      </c>
      <c r="R27" s="800"/>
      <c r="S27" s="800">
        <v>192.6</v>
      </c>
      <c r="T27" s="803"/>
      <c r="U27" s="803">
        <v>5.94</v>
      </c>
      <c r="V27" s="803"/>
      <c r="W27" s="801">
        <v>8.4600000000000009</v>
      </c>
      <c r="X27" s="1292"/>
      <c r="Y27" s="1301">
        <v>3.12</v>
      </c>
      <c r="Z27" s="1290">
        <f t="shared" si="8"/>
        <v>241.42000000000002</v>
      </c>
      <c r="AA27" s="1306"/>
      <c r="AB27" s="804"/>
      <c r="AC27" s="805"/>
      <c r="AD27" s="805"/>
      <c r="AE27" s="806"/>
      <c r="AF27" s="807"/>
      <c r="AG27" s="808"/>
      <c r="AH27" s="802"/>
      <c r="AI27" s="799">
        <v>16.5</v>
      </c>
      <c r="AJ27" s="800"/>
      <c r="AK27" s="800">
        <v>36.840000000000003</v>
      </c>
      <c r="AL27" s="800"/>
      <c r="AM27" s="800">
        <v>879.22</v>
      </c>
      <c r="AN27" s="803"/>
      <c r="AO27" s="803">
        <v>11.88</v>
      </c>
      <c r="AP27" s="803"/>
      <c r="AQ27" s="801">
        <v>33.19</v>
      </c>
      <c r="AR27" s="1292"/>
      <c r="AS27" s="1301">
        <v>21.71</v>
      </c>
      <c r="AT27" s="1292">
        <f t="shared" si="9"/>
        <v>999.34</v>
      </c>
      <c r="AU27" s="1306"/>
      <c r="AV27" s="202"/>
    </row>
    <row r="28" spans="1:48" ht="15" customHeight="1" x14ac:dyDescent="0.2">
      <c r="A28" s="215" t="s">
        <v>238</v>
      </c>
      <c r="B28" s="799">
        <v>6.73</v>
      </c>
      <c r="C28" s="800"/>
      <c r="D28" s="800">
        <v>9.85</v>
      </c>
      <c r="E28" s="800"/>
      <c r="F28" s="800">
        <v>311.26</v>
      </c>
      <c r="G28" s="803"/>
      <c r="H28" s="803"/>
      <c r="I28" s="803"/>
      <c r="J28" s="801">
        <v>6.63</v>
      </c>
      <c r="K28" s="1292"/>
      <c r="L28" s="1301">
        <v>12.28</v>
      </c>
      <c r="M28" s="1292">
        <f t="shared" si="7"/>
        <v>346.75000000000006</v>
      </c>
      <c r="N28" s="1306"/>
      <c r="O28" s="799">
        <v>5.83</v>
      </c>
      <c r="P28" s="800"/>
      <c r="Q28" s="800">
        <v>3.22</v>
      </c>
      <c r="R28" s="800"/>
      <c r="S28" s="800">
        <v>178.22</v>
      </c>
      <c r="T28" s="803"/>
      <c r="U28" s="803"/>
      <c r="V28" s="803"/>
      <c r="W28" s="801">
        <v>6.04</v>
      </c>
      <c r="X28" s="1292"/>
      <c r="Y28" s="1301">
        <v>2.82</v>
      </c>
      <c r="Z28" s="1290">
        <f t="shared" si="8"/>
        <v>196.13</v>
      </c>
      <c r="AA28" s="1306"/>
      <c r="AB28" s="804"/>
      <c r="AC28" s="805"/>
      <c r="AD28" s="805"/>
      <c r="AE28" s="806"/>
      <c r="AF28" s="807"/>
      <c r="AG28" s="808"/>
      <c r="AH28" s="802"/>
      <c r="AI28" s="799">
        <v>12.56</v>
      </c>
      <c r="AJ28" s="800"/>
      <c r="AK28" s="800">
        <v>13.07</v>
      </c>
      <c r="AL28" s="800"/>
      <c r="AM28" s="800">
        <v>489.48</v>
      </c>
      <c r="AN28" s="803"/>
      <c r="AO28" s="803"/>
      <c r="AP28" s="803"/>
      <c r="AQ28" s="801">
        <v>12.67</v>
      </c>
      <c r="AR28" s="1292"/>
      <c r="AS28" s="1301">
        <v>15.1</v>
      </c>
      <c r="AT28" s="1292">
        <f t="shared" si="9"/>
        <v>542.88</v>
      </c>
      <c r="AU28" s="1306"/>
      <c r="AV28" s="202"/>
    </row>
    <row r="29" spans="1:48" ht="15" customHeight="1" x14ac:dyDescent="0.2">
      <c r="A29" s="216" t="s">
        <v>239</v>
      </c>
      <c r="B29" s="811"/>
      <c r="C29" s="812"/>
      <c r="D29" s="812"/>
      <c r="E29" s="812"/>
      <c r="F29" s="812"/>
      <c r="G29" s="815"/>
      <c r="H29" s="815"/>
      <c r="I29" s="815"/>
      <c r="J29" s="813"/>
      <c r="K29" s="811"/>
      <c r="L29" s="1302"/>
      <c r="M29" s="811"/>
      <c r="N29" s="1307"/>
      <c r="O29" s="811"/>
      <c r="P29" s="812"/>
      <c r="Q29" s="812"/>
      <c r="R29" s="812"/>
      <c r="S29" s="812"/>
      <c r="T29" s="815"/>
      <c r="U29" s="815"/>
      <c r="V29" s="815"/>
      <c r="W29" s="813"/>
      <c r="X29" s="811"/>
      <c r="Y29" s="1302"/>
      <c r="Z29" s="811"/>
      <c r="AA29" s="1307"/>
      <c r="AB29" s="811"/>
      <c r="AC29" s="812"/>
      <c r="AD29" s="812"/>
      <c r="AE29" s="815"/>
      <c r="AF29" s="813"/>
      <c r="AG29" s="816"/>
      <c r="AH29" s="814"/>
      <c r="AI29" s="811"/>
      <c r="AJ29" s="812"/>
      <c r="AK29" s="812"/>
      <c r="AL29" s="812"/>
      <c r="AM29" s="812"/>
      <c r="AN29" s="815"/>
      <c r="AO29" s="815"/>
      <c r="AP29" s="815"/>
      <c r="AQ29" s="813"/>
      <c r="AR29" s="811"/>
      <c r="AS29" s="1302"/>
      <c r="AT29" s="811"/>
      <c r="AU29" s="1307"/>
      <c r="AV29" s="202"/>
    </row>
    <row r="30" spans="1:48" ht="25.5" x14ac:dyDescent="0.2">
      <c r="A30" s="214" t="s">
        <v>295</v>
      </c>
      <c r="B30" s="787">
        <f>SUM(B31:B36)</f>
        <v>38.160000000000004</v>
      </c>
      <c r="C30" s="788"/>
      <c r="D30" s="788">
        <f>SUM(D31:D36)</f>
        <v>34.69</v>
      </c>
      <c r="E30" s="788"/>
      <c r="F30" s="788">
        <f>SUM(F31:F36)</f>
        <v>1457.91</v>
      </c>
      <c r="G30" s="791"/>
      <c r="H30" s="791">
        <f>SUM(H31:H36)</f>
        <v>4.8099999999999996</v>
      </c>
      <c r="I30" s="791"/>
      <c r="J30" s="789">
        <f>SUM(J31:J36)</f>
        <v>91.8</v>
      </c>
      <c r="K30" s="1291"/>
      <c r="L30" s="1300">
        <f>SUM(L31:L36)</f>
        <v>105.21999999999998</v>
      </c>
      <c r="M30" s="1291">
        <f>SUM(M31:M36)</f>
        <v>1732.5900000000001</v>
      </c>
      <c r="N30" s="1305"/>
      <c r="O30" s="787">
        <f>SUM(O31:O36)</f>
        <v>4.9800000000000004</v>
      </c>
      <c r="P30" s="788"/>
      <c r="Q30" s="788">
        <f t="shared" ref="Q30:Y30" si="10">SUM(Q31:Q36)</f>
        <v>13.55</v>
      </c>
      <c r="R30" s="788"/>
      <c r="S30" s="788">
        <f t="shared" si="10"/>
        <v>277.74</v>
      </c>
      <c r="T30" s="791"/>
      <c r="U30" s="791">
        <f t="shared" si="10"/>
        <v>20.84</v>
      </c>
      <c r="V30" s="791"/>
      <c r="W30" s="789">
        <f t="shared" si="10"/>
        <v>14.16</v>
      </c>
      <c r="X30" s="1291"/>
      <c r="Y30" s="1300">
        <f t="shared" si="10"/>
        <v>0</v>
      </c>
      <c r="Z30" s="1291">
        <f>SUM(Z31:Z36)</f>
        <v>331.27000000000004</v>
      </c>
      <c r="AA30" s="1305"/>
      <c r="AB30" s="792"/>
      <c r="AC30" s="793"/>
      <c r="AD30" s="793"/>
      <c r="AE30" s="794"/>
      <c r="AF30" s="795"/>
      <c r="AG30" s="796"/>
      <c r="AH30" s="790"/>
      <c r="AI30" s="787">
        <f>SUM(AI31:AI36)</f>
        <v>43.139999999999993</v>
      </c>
      <c r="AJ30" s="788"/>
      <c r="AK30" s="788">
        <f t="shared" ref="AK30:AT30" si="11">SUM(AK31:AK36)</f>
        <v>48.24</v>
      </c>
      <c r="AL30" s="788"/>
      <c r="AM30" s="788">
        <f t="shared" si="11"/>
        <v>1735.65</v>
      </c>
      <c r="AN30" s="791"/>
      <c r="AO30" s="791">
        <f t="shared" si="11"/>
        <v>4.8099999999999996</v>
      </c>
      <c r="AP30" s="791"/>
      <c r="AQ30" s="789">
        <f t="shared" si="11"/>
        <v>112.64000000000001</v>
      </c>
      <c r="AR30" s="1291"/>
      <c r="AS30" s="1300">
        <f t="shared" si="11"/>
        <v>119.38</v>
      </c>
      <c r="AT30" s="1291">
        <f t="shared" si="11"/>
        <v>2063.86</v>
      </c>
      <c r="AU30" s="1305"/>
      <c r="AV30" s="202"/>
    </row>
    <row r="31" spans="1:48" ht="15" customHeight="1" x14ac:dyDescent="0.2">
      <c r="A31" s="215" t="s">
        <v>233</v>
      </c>
      <c r="B31" s="774">
        <v>14.63</v>
      </c>
      <c r="C31" s="775"/>
      <c r="D31" s="775">
        <v>7.88</v>
      </c>
      <c r="E31" s="775"/>
      <c r="F31" s="775">
        <v>442.51</v>
      </c>
      <c r="G31" s="778"/>
      <c r="H31" s="778">
        <v>4.8099999999999996</v>
      </c>
      <c r="I31" s="778"/>
      <c r="J31" s="776">
        <v>31.09</v>
      </c>
      <c r="K31" s="1290"/>
      <c r="L31" s="1299">
        <v>52.98</v>
      </c>
      <c r="M31" s="1290">
        <f t="shared" ref="M31:M36" si="12">SUM(L31,J31,H31,F31,D31,B31)</f>
        <v>553.9</v>
      </c>
      <c r="N31" s="1304"/>
      <c r="O31" s="774">
        <v>1.87</v>
      </c>
      <c r="P31" s="775"/>
      <c r="Q31" s="775">
        <v>2.94</v>
      </c>
      <c r="R31" s="775"/>
      <c r="S31" s="775">
        <v>64.95</v>
      </c>
      <c r="T31" s="778"/>
      <c r="U31" s="778">
        <v>6.85</v>
      </c>
      <c r="V31" s="778"/>
      <c r="W31" s="776">
        <v>12.29</v>
      </c>
      <c r="X31" s="1290"/>
      <c r="Y31" s="1299"/>
      <c r="Z31" s="1290">
        <f>SUM(Y31,W31,U31,S31,Q31,O31)</f>
        <v>88.9</v>
      </c>
      <c r="AA31" s="1304"/>
      <c r="AB31" s="779"/>
      <c r="AC31" s="780"/>
      <c r="AD31" s="780"/>
      <c r="AE31" s="781"/>
      <c r="AF31" s="782"/>
      <c r="AG31" s="783"/>
      <c r="AH31" s="777"/>
      <c r="AI31" s="774">
        <v>16.5</v>
      </c>
      <c r="AJ31" s="775"/>
      <c r="AK31" s="775">
        <v>10.82</v>
      </c>
      <c r="AL31" s="775"/>
      <c r="AM31" s="775">
        <v>507.46</v>
      </c>
      <c r="AN31" s="778"/>
      <c r="AO31" s="778">
        <v>4.8099999999999996</v>
      </c>
      <c r="AP31" s="778"/>
      <c r="AQ31" s="776">
        <v>37.94</v>
      </c>
      <c r="AR31" s="1290"/>
      <c r="AS31" s="1299">
        <v>65.27</v>
      </c>
      <c r="AT31" s="1290">
        <f>SUM(AS31,AQ31,AO31,AM31,AK31,AI31)</f>
        <v>642.80000000000007</v>
      </c>
      <c r="AU31" s="1304"/>
      <c r="AV31" s="202"/>
    </row>
    <row r="32" spans="1:48" ht="15" customHeight="1" x14ac:dyDescent="0.2">
      <c r="A32" s="215" t="s">
        <v>234</v>
      </c>
      <c r="B32" s="799"/>
      <c r="C32" s="800"/>
      <c r="D32" s="800">
        <v>6.05</v>
      </c>
      <c r="E32" s="800"/>
      <c r="F32" s="800">
        <v>159.88</v>
      </c>
      <c r="G32" s="803"/>
      <c r="H32" s="803"/>
      <c r="I32" s="803"/>
      <c r="J32" s="801">
        <v>16.22</v>
      </c>
      <c r="K32" s="1292"/>
      <c r="L32" s="1301">
        <v>19.2</v>
      </c>
      <c r="M32" s="1292">
        <f t="shared" si="12"/>
        <v>201.35000000000002</v>
      </c>
      <c r="N32" s="1306"/>
      <c r="O32" s="799"/>
      <c r="P32" s="800"/>
      <c r="Q32" s="800">
        <v>3.11</v>
      </c>
      <c r="R32" s="800"/>
      <c r="S32" s="800">
        <v>6.68</v>
      </c>
      <c r="T32" s="803"/>
      <c r="U32" s="803"/>
      <c r="V32" s="803"/>
      <c r="W32" s="801">
        <v>1.87</v>
      </c>
      <c r="X32" s="1292"/>
      <c r="Y32" s="1301"/>
      <c r="Z32" s="1290">
        <f t="shared" ref="Z32:Z36" si="13">SUM(Y32,W32,U32,S32,Q32,O32)</f>
        <v>11.66</v>
      </c>
      <c r="AA32" s="1306"/>
      <c r="AB32" s="804"/>
      <c r="AC32" s="805"/>
      <c r="AD32" s="805"/>
      <c r="AE32" s="806"/>
      <c r="AF32" s="807"/>
      <c r="AG32" s="808"/>
      <c r="AH32" s="802"/>
      <c r="AI32" s="799"/>
      <c r="AJ32" s="800"/>
      <c r="AK32" s="800">
        <v>9.16</v>
      </c>
      <c r="AL32" s="800"/>
      <c r="AM32" s="800">
        <v>166.56</v>
      </c>
      <c r="AN32" s="803"/>
      <c r="AO32" s="803"/>
      <c r="AP32" s="803"/>
      <c r="AQ32" s="801">
        <v>16.22</v>
      </c>
      <c r="AR32" s="1292"/>
      <c r="AS32" s="1301">
        <v>21.07</v>
      </c>
      <c r="AT32" s="1290">
        <f t="shared" ref="AT32:AT36" si="14">SUM(AS32,AQ32,AO32,AM32,AK32,AI32)</f>
        <v>213.01</v>
      </c>
      <c r="AU32" s="1306"/>
      <c r="AV32" s="202"/>
    </row>
    <row r="33" spans="1:48" ht="15" customHeight="1" x14ac:dyDescent="0.2">
      <c r="A33" s="215" t="s">
        <v>235</v>
      </c>
      <c r="B33" s="799">
        <v>14.79</v>
      </c>
      <c r="C33" s="800"/>
      <c r="D33" s="800">
        <v>5.22</v>
      </c>
      <c r="E33" s="800"/>
      <c r="F33" s="800">
        <v>193.59</v>
      </c>
      <c r="G33" s="803"/>
      <c r="H33" s="803"/>
      <c r="I33" s="803"/>
      <c r="J33" s="801">
        <v>3.44</v>
      </c>
      <c r="K33" s="1292"/>
      <c r="L33" s="1301">
        <v>5.61</v>
      </c>
      <c r="M33" s="1292">
        <f t="shared" si="12"/>
        <v>222.65</v>
      </c>
      <c r="N33" s="1306"/>
      <c r="O33" s="799"/>
      <c r="P33" s="800"/>
      <c r="Q33" s="800"/>
      <c r="R33" s="800"/>
      <c r="S33" s="800">
        <v>25.75</v>
      </c>
      <c r="T33" s="803"/>
      <c r="U33" s="803"/>
      <c r="V33" s="803"/>
      <c r="W33" s="801"/>
      <c r="X33" s="1292"/>
      <c r="Y33" s="1301"/>
      <c r="Z33" s="1290">
        <f t="shared" si="13"/>
        <v>25.75</v>
      </c>
      <c r="AA33" s="1306"/>
      <c r="AB33" s="804"/>
      <c r="AC33" s="805"/>
      <c r="AD33" s="805"/>
      <c r="AE33" s="806"/>
      <c r="AF33" s="807"/>
      <c r="AG33" s="808"/>
      <c r="AH33" s="802"/>
      <c r="AI33" s="799">
        <v>14.79</v>
      </c>
      <c r="AJ33" s="800"/>
      <c r="AK33" s="800">
        <v>5.22</v>
      </c>
      <c r="AL33" s="800"/>
      <c r="AM33" s="800">
        <v>219.34</v>
      </c>
      <c r="AN33" s="803"/>
      <c r="AO33" s="803"/>
      <c r="AP33" s="803"/>
      <c r="AQ33" s="801">
        <v>3.44</v>
      </c>
      <c r="AR33" s="1292"/>
      <c r="AS33" s="1301">
        <v>5.61</v>
      </c>
      <c r="AT33" s="1290">
        <f t="shared" si="14"/>
        <v>248.4</v>
      </c>
      <c r="AU33" s="1306"/>
      <c r="AV33" s="202"/>
    </row>
    <row r="34" spans="1:48" ht="15" customHeight="1" x14ac:dyDescent="0.2">
      <c r="A34" s="215" t="s">
        <v>236</v>
      </c>
      <c r="B34" s="799">
        <v>1.87</v>
      </c>
      <c r="C34" s="800"/>
      <c r="D34" s="800">
        <v>6.05</v>
      </c>
      <c r="E34" s="800"/>
      <c r="F34" s="800">
        <v>100.67</v>
      </c>
      <c r="G34" s="803"/>
      <c r="H34" s="803"/>
      <c r="I34" s="803"/>
      <c r="J34" s="801">
        <v>6.68</v>
      </c>
      <c r="K34" s="1292"/>
      <c r="L34" s="1301">
        <v>13.63</v>
      </c>
      <c r="M34" s="1292">
        <f t="shared" si="12"/>
        <v>128.9</v>
      </c>
      <c r="N34" s="1306"/>
      <c r="O34" s="799"/>
      <c r="P34" s="800"/>
      <c r="Q34" s="800"/>
      <c r="R34" s="800"/>
      <c r="S34" s="800">
        <v>2.94</v>
      </c>
      <c r="T34" s="803"/>
      <c r="U34" s="803"/>
      <c r="V34" s="803"/>
      <c r="W34" s="801"/>
      <c r="X34" s="1292"/>
      <c r="Y34" s="1301"/>
      <c r="Z34" s="1290">
        <f t="shared" si="13"/>
        <v>2.94</v>
      </c>
      <c r="AA34" s="1306"/>
      <c r="AB34" s="804"/>
      <c r="AC34" s="805"/>
      <c r="AD34" s="805"/>
      <c r="AE34" s="806"/>
      <c r="AF34" s="807"/>
      <c r="AG34" s="808"/>
      <c r="AH34" s="802"/>
      <c r="AI34" s="799">
        <v>1.87</v>
      </c>
      <c r="AJ34" s="800"/>
      <c r="AK34" s="800">
        <v>6.05</v>
      </c>
      <c r="AL34" s="800"/>
      <c r="AM34" s="800">
        <v>103.61</v>
      </c>
      <c r="AN34" s="803"/>
      <c r="AO34" s="803"/>
      <c r="AP34" s="803"/>
      <c r="AQ34" s="801">
        <v>6.68</v>
      </c>
      <c r="AR34" s="1292"/>
      <c r="AS34" s="1301">
        <v>13.63</v>
      </c>
      <c r="AT34" s="1290">
        <f t="shared" si="14"/>
        <v>131.84</v>
      </c>
      <c r="AU34" s="1306"/>
      <c r="AV34" s="202"/>
    </row>
    <row r="35" spans="1:48" ht="15" customHeight="1" x14ac:dyDescent="0.2">
      <c r="A35" s="215" t="s">
        <v>237</v>
      </c>
      <c r="B35" s="799">
        <v>6.87</v>
      </c>
      <c r="C35" s="800"/>
      <c r="D35" s="800">
        <v>3.11</v>
      </c>
      <c r="E35" s="800"/>
      <c r="F35" s="800">
        <v>416.11</v>
      </c>
      <c r="G35" s="803"/>
      <c r="H35" s="803"/>
      <c r="I35" s="803"/>
      <c r="J35" s="801">
        <v>25.38</v>
      </c>
      <c r="K35" s="1292"/>
      <c r="L35" s="1301">
        <v>7.92</v>
      </c>
      <c r="M35" s="1292">
        <f t="shared" si="12"/>
        <v>459.39000000000004</v>
      </c>
      <c r="N35" s="1306"/>
      <c r="O35" s="799"/>
      <c r="P35" s="800"/>
      <c r="Q35" s="800">
        <v>7.5</v>
      </c>
      <c r="R35" s="800"/>
      <c r="S35" s="800">
        <v>136.86000000000001</v>
      </c>
      <c r="T35" s="803"/>
      <c r="U35" s="803">
        <v>11.05</v>
      </c>
      <c r="V35" s="803"/>
      <c r="W35" s="801"/>
      <c r="X35" s="1292"/>
      <c r="Y35" s="1301"/>
      <c r="Z35" s="1290">
        <f t="shared" si="13"/>
        <v>155.41000000000003</v>
      </c>
      <c r="AA35" s="1306"/>
      <c r="AB35" s="804"/>
      <c r="AC35" s="805"/>
      <c r="AD35" s="805"/>
      <c r="AE35" s="806"/>
      <c r="AF35" s="807"/>
      <c r="AG35" s="808"/>
      <c r="AH35" s="802"/>
      <c r="AI35" s="799">
        <v>6.87</v>
      </c>
      <c r="AJ35" s="800"/>
      <c r="AK35" s="800">
        <v>10.61</v>
      </c>
      <c r="AL35" s="800"/>
      <c r="AM35" s="800">
        <v>552.97</v>
      </c>
      <c r="AN35" s="803"/>
      <c r="AO35" s="803"/>
      <c r="AP35" s="803"/>
      <c r="AQ35" s="801">
        <v>36.43</v>
      </c>
      <c r="AR35" s="1292"/>
      <c r="AS35" s="1301">
        <v>7.92</v>
      </c>
      <c r="AT35" s="1290">
        <f t="shared" si="14"/>
        <v>614.80000000000007</v>
      </c>
      <c r="AU35" s="1306"/>
      <c r="AV35" s="202"/>
    </row>
    <row r="36" spans="1:48" ht="15" customHeight="1" x14ac:dyDescent="0.2">
      <c r="A36" s="215" t="s">
        <v>238</v>
      </c>
      <c r="B36" s="799"/>
      <c r="C36" s="800"/>
      <c r="D36" s="800">
        <v>6.38</v>
      </c>
      <c r="E36" s="800"/>
      <c r="F36" s="800">
        <v>145.15</v>
      </c>
      <c r="G36" s="803"/>
      <c r="H36" s="803"/>
      <c r="I36" s="803"/>
      <c r="J36" s="801">
        <v>8.99</v>
      </c>
      <c r="K36" s="1292"/>
      <c r="L36" s="1301">
        <v>5.88</v>
      </c>
      <c r="M36" s="1292">
        <f t="shared" si="12"/>
        <v>166.4</v>
      </c>
      <c r="N36" s="1306"/>
      <c r="O36" s="799">
        <v>3.11</v>
      </c>
      <c r="P36" s="800"/>
      <c r="Q36" s="800"/>
      <c r="R36" s="800"/>
      <c r="S36" s="800">
        <v>40.56</v>
      </c>
      <c r="T36" s="803"/>
      <c r="U36" s="803">
        <v>2.94</v>
      </c>
      <c r="V36" s="803"/>
      <c r="W36" s="801"/>
      <c r="X36" s="1292"/>
      <c r="Y36" s="1301"/>
      <c r="Z36" s="1290">
        <f t="shared" si="13"/>
        <v>46.61</v>
      </c>
      <c r="AA36" s="1306"/>
      <c r="AB36" s="804"/>
      <c r="AC36" s="805"/>
      <c r="AD36" s="805"/>
      <c r="AE36" s="806"/>
      <c r="AF36" s="807"/>
      <c r="AG36" s="808"/>
      <c r="AH36" s="802"/>
      <c r="AI36" s="799">
        <v>3.11</v>
      </c>
      <c r="AJ36" s="800"/>
      <c r="AK36" s="800">
        <v>6.38</v>
      </c>
      <c r="AL36" s="800"/>
      <c r="AM36" s="800">
        <v>185.71</v>
      </c>
      <c r="AN36" s="803"/>
      <c r="AO36" s="803"/>
      <c r="AP36" s="803"/>
      <c r="AQ36" s="801">
        <v>11.93</v>
      </c>
      <c r="AR36" s="1292"/>
      <c r="AS36" s="1301">
        <v>5.88</v>
      </c>
      <c r="AT36" s="1290">
        <f t="shared" si="14"/>
        <v>213.01000000000002</v>
      </c>
      <c r="AU36" s="1306"/>
      <c r="AV36" s="202"/>
    </row>
    <row r="37" spans="1:48" ht="15" customHeight="1" x14ac:dyDescent="0.2">
      <c r="A37" s="216" t="s">
        <v>239</v>
      </c>
      <c r="B37" s="811"/>
      <c r="C37" s="812"/>
      <c r="D37" s="812"/>
      <c r="E37" s="812"/>
      <c r="F37" s="812"/>
      <c r="G37" s="815"/>
      <c r="H37" s="815"/>
      <c r="I37" s="815"/>
      <c r="J37" s="813"/>
      <c r="K37" s="811"/>
      <c r="L37" s="1302"/>
      <c r="M37" s="811"/>
      <c r="N37" s="1307"/>
      <c r="O37" s="811"/>
      <c r="P37" s="812"/>
      <c r="Q37" s="812"/>
      <c r="R37" s="812"/>
      <c r="S37" s="812"/>
      <c r="T37" s="815"/>
      <c r="U37" s="815"/>
      <c r="V37" s="815"/>
      <c r="W37" s="813"/>
      <c r="X37" s="811"/>
      <c r="Y37" s="1302"/>
      <c r="Z37" s="811"/>
      <c r="AA37" s="1307"/>
      <c r="AB37" s="811"/>
      <c r="AC37" s="812"/>
      <c r="AD37" s="812"/>
      <c r="AE37" s="815"/>
      <c r="AF37" s="813"/>
      <c r="AG37" s="816"/>
      <c r="AH37" s="814"/>
      <c r="AI37" s="811"/>
      <c r="AJ37" s="812"/>
      <c r="AK37" s="812"/>
      <c r="AL37" s="812"/>
      <c r="AM37" s="812"/>
      <c r="AN37" s="815"/>
      <c r="AO37" s="815"/>
      <c r="AP37" s="815"/>
      <c r="AQ37" s="813"/>
      <c r="AR37" s="811"/>
      <c r="AS37" s="1302"/>
      <c r="AT37" s="811"/>
      <c r="AU37" s="1307"/>
      <c r="AV37" s="202"/>
    </row>
    <row r="38" spans="1:48" ht="25.5" x14ac:dyDescent="0.2">
      <c r="A38" s="217" t="s">
        <v>296</v>
      </c>
      <c r="B38" s="792"/>
      <c r="C38" s="793"/>
      <c r="D38" s="793"/>
      <c r="E38" s="793"/>
      <c r="F38" s="793"/>
      <c r="G38" s="794"/>
      <c r="H38" s="794"/>
      <c r="I38" s="794"/>
      <c r="J38" s="795"/>
      <c r="K38" s="1293"/>
      <c r="L38" s="1300"/>
      <c r="M38" s="1293"/>
      <c r="N38" s="1308"/>
      <c r="O38" s="792"/>
      <c r="P38" s="793"/>
      <c r="Q38" s="793"/>
      <c r="R38" s="793"/>
      <c r="S38" s="793"/>
      <c r="T38" s="794"/>
      <c r="U38" s="794"/>
      <c r="V38" s="794"/>
      <c r="W38" s="795"/>
      <c r="X38" s="1293"/>
      <c r="Y38" s="1300"/>
      <c r="Z38" s="1293"/>
      <c r="AA38" s="1308"/>
      <c r="AB38" s="792"/>
      <c r="AC38" s="793"/>
      <c r="AD38" s="793"/>
      <c r="AE38" s="794"/>
      <c r="AF38" s="795"/>
      <c r="AG38" s="796"/>
      <c r="AH38" s="797"/>
      <c r="AI38" s="792"/>
      <c r="AJ38" s="793"/>
      <c r="AK38" s="793"/>
      <c r="AL38" s="793"/>
      <c r="AM38" s="793"/>
      <c r="AN38" s="794"/>
      <c r="AO38" s="794"/>
      <c r="AP38" s="794"/>
      <c r="AQ38" s="795"/>
      <c r="AR38" s="1293"/>
      <c r="AS38" s="1300"/>
      <c r="AT38" s="1293"/>
      <c r="AU38" s="1308"/>
      <c r="AV38" s="202"/>
    </row>
    <row r="39" spans="1:48" ht="15" customHeight="1" x14ac:dyDescent="0.2">
      <c r="A39" s="218" t="s">
        <v>233</v>
      </c>
      <c r="B39" s="779"/>
      <c r="C39" s="780"/>
      <c r="D39" s="780"/>
      <c r="E39" s="780"/>
      <c r="F39" s="780"/>
      <c r="G39" s="781"/>
      <c r="H39" s="781"/>
      <c r="I39" s="781"/>
      <c r="J39" s="782"/>
      <c r="K39" s="1294"/>
      <c r="L39" s="1299"/>
      <c r="M39" s="1294"/>
      <c r="N39" s="1309"/>
      <c r="O39" s="779"/>
      <c r="P39" s="780"/>
      <c r="Q39" s="780"/>
      <c r="R39" s="780"/>
      <c r="S39" s="780"/>
      <c r="T39" s="781"/>
      <c r="U39" s="781"/>
      <c r="V39" s="781"/>
      <c r="W39" s="782"/>
      <c r="X39" s="1294"/>
      <c r="Y39" s="1299"/>
      <c r="Z39" s="1294"/>
      <c r="AA39" s="1309"/>
      <c r="AB39" s="779"/>
      <c r="AC39" s="780"/>
      <c r="AD39" s="780"/>
      <c r="AE39" s="781"/>
      <c r="AF39" s="782"/>
      <c r="AG39" s="783"/>
      <c r="AH39" s="784"/>
      <c r="AI39" s="779"/>
      <c r="AJ39" s="780"/>
      <c r="AK39" s="780"/>
      <c r="AL39" s="780"/>
      <c r="AM39" s="780"/>
      <c r="AN39" s="781"/>
      <c r="AO39" s="781"/>
      <c r="AP39" s="781"/>
      <c r="AQ39" s="782"/>
      <c r="AR39" s="1294"/>
      <c r="AS39" s="1299"/>
      <c r="AT39" s="1294"/>
      <c r="AU39" s="1309"/>
      <c r="AV39" s="202"/>
    </row>
    <row r="40" spans="1:48" ht="15" customHeight="1" x14ac:dyDescent="0.2">
      <c r="A40" s="218" t="s">
        <v>234</v>
      </c>
      <c r="B40" s="804"/>
      <c r="C40" s="805"/>
      <c r="D40" s="805"/>
      <c r="E40" s="805"/>
      <c r="F40" s="805"/>
      <c r="G40" s="806"/>
      <c r="H40" s="806"/>
      <c r="I40" s="806"/>
      <c r="J40" s="807"/>
      <c r="K40" s="1295"/>
      <c r="L40" s="1301"/>
      <c r="M40" s="1295"/>
      <c r="N40" s="1310"/>
      <c r="O40" s="804"/>
      <c r="P40" s="805"/>
      <c r="Q40" s="805"/>
      <c r="R40" s="805"/>
      <c r="S40" s="805"/>
      <c r="T40" s="806"/>
      <c r="U40" s="806"/>
      <c r="V40" s="806"/>
      <c r="W40" s="807"/>
      <c r="X40" s="1295"/>
      <c r="Y40" s="1301"/>
      <c r="Z40" s="1295"/>
      <c r="AA40" s="1310"/>
      <c r="AB40" s="804"/>
      <c r="AC40" s="805"/>
      <c r="AD40" s="805"/>
      <c r="AE40" s="806"/>
      <c r="AF40" s="807"/>
      <c r="AG40" s="808"/>
      <c r="AH40" s="809"/>
      <c r="AI40" s="804"/>
      <c r="AJ40" s="805"/>
      <c r="AK40" s="805"/>
      <c r="AL40" s="805"/>
      <c r="AM40" s="805"/>
      <c r="AN40" s="806"/>
      <c r="AO40" s="806"/>
      <c r="AP40" s="806"/>
      <c r="AQ40" s="807"/>
      <c r="AR40" s="1295"/>
      <c r="AS40" s="1301"/>
      <c r="AT40" s="1295"/>
      <c r="AU40" s="1310"/>
      <c r="AV40" s="202"/>
    </row>
    <row r="41" spans="1:48" ht="15" customHeight="1" x14ac:dyDescent="0.2">
      <c r="A41" s="218" t="s">
        <v>235</v>
      </c>
      <c r="B41" s="804"/>
      <c r="C41" s="805"/>
      <c r="D41" s="805"/>
      <c r="E41" s="805"/>
      <c r="F41" s="805"/>
      <c r="G41" s="806"/>
      <c r="H41" s="806"/>
      <c r="I41" s="806"/>
      <c r="J41" s="807"/>
      <c r="K41" s="1295"/>
      <c r="L41" s="1301"/>
      <c r="M41" s="1295"/>
      <c r="N41" s="1310"/>
      <c r="O41" s="804"/>
      <c r="P41" s="805"/>
      <c r="Q41" s="805"/>
      <c r="R41" s="805"/>
      <c r="S41" s="805"/>
      <c r="T41" s="806"/>
      <c r="U41" s="806"/>
      <c r="V41" s="806"/>
      <c r="W41" s="807"/>
      <c r="X41" s="1295"/>
      <c r="Y41" s="1301"/>
      <c r="Z41" s="1295"/>
      <c r="AA41" s="1310"/>
      <c r="AB41" s="804"/>
      <c r="AC41" s="805"/>
      <c r="AD41" s="805"/>
      <c r="AE41" s="806"/>
      <c r="AF41" s="807"/>
      <c r="AG41" s="808"/>
      <c r="AH41" s="809"/>
      <c r="AI41" s="804"/>
      <c r="AJ41" s="805"/>
      <c r="AK41" s="805"/>
      <c r="AL41" s="805"/>
      <c r="AM41" s="805"/>
      <c r="AN41" s="806"/>
      <c r="AO41" s="806"/>
      <c r="AP41" s="806"/>
      <c r="AQ41" s="807"/>
      <c r="AR41" s="1295"/>
      <c r="AS41" s="1301"/>
      <c r="AT41" s="1295"/>
      <c r="AU41" s="1310"/>
      <c r="AV41" s="202"/>
    </row>
    <row r="42" spans="1:48" ht="15" customHeight="1" x14ac:dyDescent="0.2">
      <c r="A42" s="218" t="s">
        <v>236</v>
      </c>
      <c r="B42" s="804"/>
      <c r="C42" s="805"/>
      <c r="D42" s="805"/>
      <c r="E42" s="805"/>
      <c r="F42" s="805"/>
      <c r="G42" s="806"/>
      <c r="H42" s="806"/>
      <c r="I42" s="806"/>
      <c r="J42" s="807"/>
      <c r="K42" s="1295"/>
      <c r="L42" s="1301"/>
      <c r="M42" s="1295"/>
      <c r="N42" s="1310"/>
      <c r="O42" s="804"/>
      <c r="P42" s="805"/>
      <c r="Q42" s="805"/>
      <c r="R42" s="805"/>
      <c r="S42" s="805"/>
      <c r="T42" s="806"/>
      <c r="U42" s="806"/>
      <c r="V42" s="806"/>
      <c r="W42" s="807"/>
      <c r="X42" s="1295"/>
      <c r="Y42" s="1301"/>
      <c r="Z42" s="1295"/>
      <c r="AA42" s="1310"/>
      <c r="AB42" s="804"/>
      <c r="AC42" s="805"/>
      <c r="AD42" s="805"/>
      <c r="AE42" s="806"/>
      <c r="AF42" s="807"/>
      <c r="AG42" s="808"/>
      <c r="AH42" s="809"/>
      <c r="AI42" s="804"/>
      <c r="AJ42" s="805"/>
      <c r="AK42" s="805"/>
      <c r="AL42" s="805"/>
      <c r="AM42" s="805"/>
      <c r="AN42" s="806"/>
      <c r="AO42" s="806"/>
      <c r="AP42" s="806"/>
      <c r="AQ42" s="807"/>
      <c r="AR42" s="1295"/>
      <c r="AS42" s="1301"/>
      <c r="AT42" s="1295"/>
      <c r="AU42" s="1310"/>
      <c r="AV42" s="202"/>
    </row>
    <row r="43" spans="1:48" ht="15" customHeight="1" x14ac:dyDescent="0.2">
      <c r="A43" s="218" t="s">
        <v>237</v>
      </c>
      <c r="B43" s="804"/>
      <c r="C43" s="805"/>
      <c r="D43" s="805"/>
      <c r="E43" s="805"/>
      <c r="F43" s="805"/>
      <c r="G43" s="806"/>
      <c r="H43" s="806"/>
      <c r="I43" s="806"/>
      <c r="J43" s="807"/>
      <c r="K43" s="1295"/>
      <c r="L43" s="1301"/>
      <c r="M43" s="1295"/>
      <c r="N43" s="1310"/>
      <c r="O43" s="804"/>
      <c r="P43" s="805"/>
      <c r="Q43" s="805"/>
      <c r="R43" s="805"/>
      <c r="S43" s="805"/>
      <c r="T43" s="806"/>
      <c r="U43" s="806"/>
      <c r="V43" s="806"/>
      <c r="W43" s="807"/>
      <c r="X43" s="1295"/>
      <c r="Y43" s="1301"/>
      <c r="Z43" s="1295"/>
      <c r="AA43" s="1310"/>
      <c r="AB43" s="804"/>
      <c r="AC43" s="805"/>
      <c r="AD43" s="805"/>
      <c r="AE43" s="806"/>
      <c r="AF43" s="807"/>
      <c r="AG43" s="808"/>
      <c r="AH43" s="809"/>
      <c r="AI43" s="804"/>
      <c r="AJ43" s="805"/>
      <c r="AK43" s="805"/>
      <c r="AL43" s="805"/>
      <c r="AM43" s="805"/>
      <c r="AN43" s="806"/>
      <c r="AO43" s="806"/>
      <c r="AP43" s="806"/>
      <c r="AQ43" s="807"/>
      <c r="AR43" s="1295"/>
      <c r="AS43" s="1301"/>
      <c r="AT43" s="1295"/>
      <c r="AU43" s="1310"/>
      <c r="AV43" s="202"/>
    </row>
    <row r="44" spans="1:48" ht="15" customHeight="1" x14ac:dyDescent="0.2">
      <c r="A44" s="218" t="s">
        <v>238</v>
      </c>
      <c r="B44" s="804"/>
      <c r="C44" s="805"/>
      <c r="D44" s="805"/>
      <c r="E44" s="805"/>
      <c r="F44" s="805"/>
      <c r="G44" s="806"/>
      <c r="H44" s="806"/>
      <c r="I44" s="806"/>
      <c r="J44" s="807"/>
      <c r="K44" s="1295"/>
      <c r="L44" s="1301"/>
      <c r="M44" s="1295"/>
      <c r="N44" s="1310"/>
      <c r="O44" s="804"/>
      <c r="P44" s="805"/>
      <c r="Q44" s="805"/>
      <c r="R44" s="805"/>
      <c r="S44" s="805"/>
      <c r="T44" s="806"/>
      <c r="U44" s="806"/>
      <c r="V44" s="806"/>
      <c r="W44" s="807"/>
      <c r="X44" s="1295"/>
      <c r="Y44" s="1301"/>
      <c r="Z44" s="1295"/>
      <c r="AA44" s="1310"/>
      <c r="AB44" s="804"/>
      <c r="AC44" s="805"/>
      <c r="AD44" s="805"/>
      <c r="AE44" s="806"/>
      <c r="AF44" s="807"/>
      <c r="AG44" s="808"/>
      <c r="AH44" s="809"/>
      <c r="AI44" s="804"/>
      <c r="AJ44" s="805"/>
      <c r="AK44" s="805"/>
      <c r="AL44" s="805"/>
      <c r="AM44" s="805"/>
      <c r="AN44" s="806"/>
      <c r="AO44" s="806"/>
      <c r="AP44" s="806"/>
      <c r="AQ44" s="807"/>
      <c r="AR44" s="1295"/>
      <c r="AS44" s="1301"/>
      <c r="AT44" s="1295"/>
      <c r="AU44" s="1310"/>
      <c r="AV44" s="202"/>
    </row>
    <row r="45" spans="1:48" ht="15" customHeight="1" x14ac:dyDescent="0.2">
      <c r="A45" s="216" t="s">
        <v>239</v>
      </c>
      <c r="B45" s="811"/>
      <c r="C45" s="812"/>
      <c r="D45" s="812"/>
      <c r="E45" s="812"/>
      <c r="F45" s="812"/>
      <c r="G45" s="815"/>
      <c r="H45" s="815"/>
      <c r="I45" s="815"/>
      <c r="J45" s="813"/>
      <c r="K45" s="811"/>
      <c r="L45" s="1302"/>
      <c r="M45" s="811"/>
      <c r="N45" s="1307"/>
      <c r="O45" s="811"/>
      <c r="P45" s="812"/>
      <c r="Q45" s="812"/>
      <c r="R45" s="812"/>
      <c r="S45" s="812"/>
      <c r="T45" s="815"/>
      <c r="U45" s="815"/>
      <c r="V45" s="815"/>
      <c r="W45" s="813"/>
      <c r="X45" s="811"/>
      <c r="Y45" s="1302"/>
      <c r="Z45" s="811"/>
      <c r="AA45" s="1307"/>
      <c r="AB45" s="811"/>
      <c r="AC45" s="812"/>
      <c r="AD45" s="812"/>
      <c r="AE45" s="815"/>
      <c r="AF45" s="813"/>
      <c r="AG45" s="816"/>
      <c r="AH45" s="814"/>
      <c r="AI45" s="811"/>
      <c r="AJ45" s="812"/>
      <c r="AK45" s="812"/>
      <c r="AL45" s="812"/>
      <c r="AM45" s="812"/>
      <c r="AN45" s="815"/>
      <c r="AO45" s="815"/>
      <c r="AP45" s="815"/>
      <c r="AQ45" s="813"/>
      <c r="AR45" s="811"/>
      <c r="AS45" s="1302"/>
      <c r="AT45" s="811"/>
      <c r="AU45" s="1307"/>
      <c r="AV45" s="202"/>
    </row>
    <row r="46" spans="1:48" ht="15" customHeight="1" x14ac:dyDescent="0.2">
      <c r="A46" s="79"/>
      <c r="B46" s="75"/>
      <c r="C46" s="75"/>
      <c r="D46" s="75"/>
      <c r="E46" s="75"/>
      <c r="F46" s="75"/>
      <c r="G46" s="75"/>
      <c r="H46" s="75"/>
      <c r="I46" s="75"/>
      <c r="J46" s="75"/>
      <c r="K46" s="75"/>
      <c r="L46" s="75"/>
      <c r="M46" s="75"/>
      <c r="N46" s="75"/>
      <c r="O46" s="75"/>
      <c r="P46" s="75"/>
      <c r="Q46" s="75"/>
      <c r="R46" s="75"/>
      <c r="S46" s="75"/>
      <c r="T46" s="75"/>
      <c r="U46" s="75"/>
      <c r="V46" s="75"/>
      <c r="W46" s="75"/>
      <c r="X46" s="75"/>
      <c r="Y46" s="75"/>
      <c r="Z46" s="75"/>
      <c r="AA46" s="75"/>
      <c r="AB46" s="75"/>
      <c r="AC46" s="75"/>
      <c r="AD46" s="75"/>
      <c r="AE46" s="75"/>
      <c r="AF46" s="75"/>
      <c r="AG46" s="75"/>
      <c r="AH46" s="75"/>
      <c r="AI46" s="75"/>
      <c r="AJ46" s="75"/>
      <c r="AK46" s="75"/>
      <c r="AL46" s="75"/>
      <c r="AM46" s="75"/>
      <c r="AN46" s="75"/>
      <c r="AO46" s="75"/>
      <c r="AP46" s="75"/>
      <c r="AQ46" s="75"/>
      <c r="AR46" s="75"/>
      <c r="AS46" s="75"/>
      <c r="AT46" s="75"/>
      <c r="AU46" s="75"/>
      <c r="AV46" s="202"/>
    </row>
    <row r="47" spans="1:48" ht="15" customHeight="1" x14ac:dyDescent="0.2">
      <c r="A47" s="75"/>
      <c r="B47" s="75"/>
      <c r="C47" s="75"/>
      <c r="D47" s="75"/>
      <c r="E47" s="75"/>
      <c r="F47" s="75"/>
      <c r="G47" s="75"/>
      <c r="H47" s="75"/>
      <c r="I47" s="75"/>
      <c r="J47" s="75"/>
      <c r="K47" s="75"/>
      <c r="L47" s="75"/>
      <c r="M47" s="75"/>
      <c r="N47" s="75"/>
      <c r="O47" s="75"/>
      <c r="P47" s="75"/>
      <c r="Q47" s="75"/>
      <c r="R47" s="75"/>
      <c r="S47" s="75"/>
      <c r="T47" s="75"/>
      <c r="U47" s="75"/>
      <c r="V47" s="75"/>
      <c r="W47" s="75"/>
      <c r="X47" s="75"/>
      <c r="Y47" s="75"/>
      <c r="Z47" s="75"/>
      <c r="AA47" s="75"/>
      <c r="AB47" s="75"/>
      <c r="AC47" s="75"/>
      <c r="AD47" s="75"/>
      <c r="AE47" s="75"/>
      <c r="AF47" s="75"/>
      <c r="AG47" s="75"/>
      <c r="AH47" s="75"/>
      <c r="AI47" s="75"/>
      <c r="AJ47" s="75"/>
      <c r="AK47" s="75"/>
      <c r="AL47" s="75"/>
      <c r="AM47" s="75"/>
      <c r="AN47" s="75"/>
      <c r="AO47" s="75"/>
      <c r="AP47" s="75"/>
      <c r="AQ47" s="75"/>
      <c r="AR47" s="75"/>
      <c r="AS47" s="75"/>
      <c r="AT47" s="75"/>
      <c r="AU47" s="75"/>
      <c r="AV47" s="202"/>
    </row>
    <row r="48" spans="1:48" ht="15" customHeight="1" x14ac:dyDescent="0.2">
      <c r="A48" s="79" t="s">
        <v>32</v>
      </c>
      <c r="B48" s="56"/>
      <c r="C48" s="57"/>
      <c r="D48" s="57"/>
      <c r="E48" s="57"/>
      <c r="F48" s="57"/>
      <c r="G48" s="57"/>
      <c r="H48" s="57"/>
      <c r="I48" s="57"/>
      <c r="J48" s="57"/>
      <c r="K48" s="57"/>
      <c r="L48" s="57"/>
      <c r="M48" s="57"/>
      <c r="N48" s="57"/>
      <c r="O48" s="57"/>
      <c r="P48" s="57"/>
      <c r="Q48" s="57"/>
      <c r="R48" s="57"/>
      <c r="S48" s="57"/>
      <c r="T48" s="57"/>
      <c r="U48" s="57"/>
      <c r="V48" s="57"/>
      <c r="W48" s="57"/>
      <c r="X48" s="57"/>
      <c r="Y48" s="57"/>
      <c r="Z48" s="57"/>
      <c r="AA48" s="57"/>
      <c r="AB48" s="57"/>
      <c r="AC48" s="57"/>
      <c r="AD48" s="57"/>
      <c r="AE48" s="57"/>
      <c r="AF48" s="57"/>
      <c r="AG48" s="57"/>
      <c r="AH48" s="57"/>
      <c r="AI48" s="57"/>
      <c r="AJ48" s="57"/>
      <c r="AK48" s="57"/>
      <c r="AL48" s="57"/>
      <c r="AM48" s="57"/>
      <c r="AN48" s="57"/>
      <c r="AO48" s="57"/>
      <c r="AP48" s="57"/>
      <c r="AQ48" s="57"/>
      <c r="AR48" s="57"/>
      <c r="AS48" s="57"/>
      <c r="AT48" s="57"/>
      <c r="AU48" s="57"/>
      <c r="AV48" s="202"/>
    </row>
    <row r="49" spans="1:48" ht="15" customHeight="1" x14ac:dyDescent="0.2">
      <c r="A49" s="75"/>
      <c r="B49" s="58"/>
      <c r="C49" s="59"/>
      <c r="D49" s="59"/>
      <c r="E49" s="59"/>
      <c r="F49" s="59"/>
      <c r="G49" s="59"/>
      <c r="H49" s="59"/>
      <c r="I49" s="59"/>
      <c r="J49" s="59"/>
      <c r="K49" s="59"/>
      <c r="L49" s="59"/>
      <c r="M49" s="59"/>
      <c r="N49" s="59"/>
      <c r="O49" s="59"/>
      <c r="P49" s="59"/>
      <c r="Q49" s="59"/>
      <c r="R49" s="59"/>
      <c r="S49" s="59"/>
      <c r="T49" s="59"/>
      <c r="U49" s="59"/>
      <c r="V49" s="59"/>
      <c r="W49" s="59"/>
      <c r="X49" s="59"/>
      <c r="Y49" s="59"/>
      <c r="Z49" s="59"/>
      <c r="AA49" s="59"/>
      <c r="AB49" s="59"/>
      <c r="AC49" s="59"/>
      <c r="AD49" s="59"/>
      <c r="AE49" s="59"/>
      <c r="AF49" s="59"/>
      <c r="AG49" s="59"/>
      <c r="AH49" s="59"/>
      <c r="AI49" s="59"/>
      <c r="AJ49" s="59"/>
      <c r="AK49" s="59"/>
      <c r="AL49" s="59"/>
      <c r="AM49" s="59"/>
      <c r="AN49" s="59"/>
      <c r="AO49" s="59"/>
      <c r="AP49" s="59"/>
      <c r="AQ49" s="59"/>
      <c r="AR49" s="59"/>
      <c r="AS49" s="59"/>
      <c r="AT49" s="59"/>
      <c r="AU49" s="59"/>
      <c r="AV49" s="202"/>
    </row>
    <row r="50" spans="1:48" ht="15" customHeight="1" x14ac:dyDescent="0.2">
      <c r="A50" s="75"/>
      <c r="B50" s="58"/>
      <c r="C50" s="59"/>
      <c r="D50" s="59"/>
      <c r="E50" s="59"/>
      <c r="F50" s="59"/>
      <c r="G50" s="59"/>
      <c r="H50" s="59"/>
      <c r="I50" s="59"/>
      <c r="J50" s="59"/>
      <c r="K50" s="59"/>
      <c r="L50" s="59"/>
      <c r="M50" s="59"/>
      <c r="N50" s="59"/>
      <c r="O50" s="59"/>
      <c r="P50" s="59"/>
      <c r="Q50" s="59"/>
      <c r="R50" s="59"/>
      <c r="S50" s="59"/>
      <c r="T50" s="59"/>
      <c r="U50" s="59"/>
      <c r="V50" s="59"/>
      <c r="W50" s="59"/>
      <c r="X50" s="59"/>
      <c r="Y50" s="59"/>
      <c r="Z50" s="59"/>
      <c r="AA50" s="59"/>
      <c r="AB50" s="59"/>
      <c r="AC50" s="59"/>
      <c r="AD50" s="59"/>
      <c r="AE50" s="59"/>
      <c r="AF50" s="59"/>
      <c r="AG50" s="59"/>
      <c r="AH50" s="59"/>
      <c r="AI50" s="59"/>
      <c r="AJ50" s="59"/>
      <c r="AK50" s="59"/>
      <c r="AL50" s="59"/>
      <c r="AM50" s="59"/>
      <c r="AN50" s="59"/>
      <c r="AO50" s="59"/>
      <c r="AP50" s="59"/>
      <c r="AQ50" s="59"/>
      <c r="AR50" s="59"/>
      <c r="AS50" s="59"/>
      <c r="AT50" s="59"/>
      <c r="AU50" s="59"/>
      <c r="AV50" s="202"/>
    </row>
    <row r="51" spans="1:48" ht="15" customHeight="1" x14ac:dyDescent="0.2">
      <c r="A51" s="75"/>
      <c r="B51" s="58"/>
      <c r="C51" s="59"/>
      <c r="D51" s="59"/>
      <c r="E51" s="59"/>
      <c r="F51" s="59"/>
      <c r="G51" s="59"/>
      <c r="H51" s="59"/>
      <c r="I51" s="59"/>
      <c r="J51" s="59"/>
      <c r="K51" s="59"/>
      <c r="L51" s="59"/>
      <c r="M51" s="59"/>
      <c r="N51" s="59"/>
      <c r="O51" s="59"/>
      <c r="P51" s="59"/>
      <c r="Q51" s="59"/>
      <c r="R51" s="59"/>
      <c r="S51" s="59"/>
      <c r="T51" s="59"/>
      <c r="U51" s="59"/>
      <c r="V51" s="59"/>
      <c r="W51" s="59"/>
      <c r="X51" s="59"/>
      <c r="Y51" s="59"/>
      <c r="Z51" s="59"/>
      <c r="AA51" s="59"/>
      <c r="AB51" s="59"/>
      <c r="AC51" s="59"/>
      <c r="AD51" s="59"/>
      <c r="AE51" s="59"/>
      <c r="AF51" s="59"/>
      <c r="AG51" s="59"/>
      <c r="AH51" s="59"/>
      <c r="AI51" s="59"/>
      <c r="AJ51" s="59"/>
      <c r="AK51" s="59"/>
      <c r="AL51" s="59"/>
      <c r="AM51" s="59"/>
      <c r="AN51" s="59"/>
      <c r="AO51" s="59"/>
      <c r="AP51" s="59"/>
      <c r="AQ51" s="59"/>
      <c r="AR51" s="59"/>
      <c r="AS51" s="59"/>
      <c r="AT51" s="59"/>
      <c r="AU51" s="59"/>
      <c r="AV51" s="202"/>
    </row>
    <row r="52" spans="1:48" ht="15" customHeight="1" x14ac:dyDescent="0.2">
      <c r="A52" s="75"/>
      <c r="B52" s="75"/>
      <c r="C52" s="75"/>
      <c r="D52" s="75"/>
      <c r="E52" s="75"/>
      <c r="F52" s="75"/>
      <c r="G52" s="75"/>
      <c r="H52" s="75"/>
      <c r="I52" s="75"/>
      <c r="J52" s="75"/>
      <c r="K52" s="75"/>
      <c r="L52" s="75"/>
      <c r="M52" s="75"/>
      <c r="N52" s="75"/>
      <c r="O52" s="75"/>
      <c r="P52" s="75"/>
      <c r="Q52" s="75"/>
      <c r="R52" s="75"/>
      <c r="S52" s="75"/>
      <c r="T52" s="75"/>
      <c r="U52" s="75"/>
      <c r="V52" s="75"/>
      <c r="W52" s="75"/>
      <c r="X52" s="75"/>
      <c r="Y52" s="75"/>
      <c r="Z52" s="75"/>
      <c r="AA52" s="75"/>
      <c r="AB52" s="75"/>
      <c r="AC52" s="75"/>
      <c r="AD52" s="75"/>
      <c r="AE52" s="75"/>
      <c r="AF52" s="75"/>
      <c r="AG52" s="75"/>
      <c r="AH52" s="75"/>
      <c r="AI52" s="75"/>
      <c r="AJ52" s="75"/>
      <c r="AK52" s="75"/>
      <c r="AL52" s="75"/>
      <c r="AM52" s="75"/>
      <c r="AN52" s="75"/>
      <c r="AO52" s="75"/>
      <c r="AP52" s="75"/>
      <c r="AQ52" s="75"/>
      <c r="AR52" s="75"/>
      <c r="AS52" s="75"/>
      <c r="AT52" s="75"/>
      <c r="AU52" s="75"/>
      <c r="AV52" s="202"/>
    </row>
    <row r="53" spans="1:48" ht="15" customHeight="1" x14ac:dyDescent="0.2">
      <c r="A53" s="79" t="s">
        <v>33</v>
      </c>
      <c r="B53" s="1584" t="s">
        <v>1059</v>
      </c>
      <c r="C53" s="57"/>
      <c r="D53" s="57"/>
      <c r="E53" s="57"/>
      <c r="F53" s="57"/>
      <c r="G53" s="57"/>
      <c r="H53" s="57"/>
      <c r="I53" s="57"/>
      <c r="J53" s="57"/>
      <c r="K53" s="57"/>
      <c r="L53" s="57"/>
      <c r="M53" s="57"/>
      <c r="N53" s="57"/>
      <c r="O53" s="57"/>
      <c r="P53" s="57"/>
      <c r="Q53" s="57"/>
      <c r="R53" s="57"/>
      <c r="S53" s="57"/>
      <c r="T53" s="57"/>
      <c r="U53" s="57"/>
      <c r="V53" s="57"/>
      <c r="W53" s="57"/>
      <c r="X53" s="57"/>
      <c r="Y53" s="57"/>
      <c r="Z53" s="57"/>
      <c r="AA53" s="57"/>
      <c r="AB53" s="57"/>
      <c r="AC53" s="57"/>
      <c r="AD53" s="57"/>
      <c r="AE53" s="57"/>
      <c r="AF53" s="57"/>
      <c r="AG53" s="57"/>
      <c r="AH53" s="57"/>
      <c r="AI53" s="57"/>
      <c r="AJ53" s="57"/>
      <c r="AK53" s="57"/>
      <c r="AL53" s="57"/>
      <c r="AM53" s="57"/>
      <c r="AN53" s="57"/>
      <c r="AO53" s="57"/>
      <c r="AP53" s="57"/>
      <c r="AQ53" s="57"/>
      <c r="AR53" s="57"/>
      <c r="AS53" s="57"/>
      <c r="AT53" s="57"/>
      <c r="AU53" s="57"/>
      <c r="AV53" s="202"/>
    </row>
    <row r="54" spans="1:48" ht="15" customHeight="1" x14ac:dyDescent="0.2">
      <c r="A54" s="79"/>
      <c r="B54" s="58"/>
      <c r="C54" s="59"/>
      <c r="D54" s="59"/>
      <c r="E54" s="59"/>
      <c r="F54" s="59"/>
      <c r="G54" s="59"/>
      <c r="H54" s="59"/>
      <c r="I54" s="59"/>
      <c r="J54" s="59"/>
      <c r="K54" s="59"/>
      <c r="L54" s="59"/>
      <c r="M54" s="59"/>
      <c r="N54" s="59"/>
      <c r="O54" s="59"/>
      <c r="P54" s="59"/>
      <c r="Q54" s="59"/>
      <c r="R54" s="59"/>
      <c r="S54" s="59"/>
      <c r="T54" s="59"/>
      <c r="U54" s="59"/>
      <c r="V54" s="59"/>
      <c r="W54" s="59"/>
      <c r="X54" s="59"/>
      <c r="Y54" s="59"/>
      <c r="Z54" s="59"/>
      <c r="AA54" s="59"/>
      <c r="AB54" s="59"/>
      <c r="AC54" s="59"/>
      <c r="AD54" s="59"/>
      <c r="AE54" s="59"/>
      <c r="AF54" s="59"/>
      <c r="AG54" s="59"/>
      <c r="AH54" s="59"/>
      <c r="AI54" s="59"/>
      <c r="AJ54" s="59"/>
      <c r="AK54" s="59"/>
      <c r="AL54" s="59"/>
      <c r="AM54" s="59"/>
      <c r="AN54" s="59"/>
      <c r="AO54" s="59"/>
      <c r="AP54" s="59"/>
      <c r="AQ54" s="59"/>
      <c r="AR54" s="59"/>
      <c r="AS54" s="59"/>
      <c r="AT54" s="59"/>
      <c r="AU54" s="59"/>
      <c r="AV54" s="202"/>
    </row>
    <row r="55" spans="1:48" ht="15" customHeight="1" x14ac:dyDescent="0.2">
      <c r="A55" s="75"/>
      <c r="B55" s="58"/>
      <c r="C55" s="59"/>
      <c r="D55" s="59"/>
      <c r="E55" s="59"/>
      <c r="F55" s="59"/>
      <c r="G55" s="59"/>
      <c r="H55" s="59"/>
      <c r="I55" s="59"/>
      <c r="J55" s="59"/>
      <c r="K55" s="59"/>
      <c r="L55" s="59"/>
      <c r="M55" s="59"/>
      <c r="N55" s="59"/>
      <c r="O55" s="59"/>
      <c r="P55" s="59"/>
      <c r="Q55" s="59"/>
      <c r="R55" s="59"/>
      <c r="S55" s="59"/>
      <c r="T55" s="59"/>
      <c r="U55" s="59"/>
      <c r="V55" s="59"/>
      <c r="W55" s="59"/>
      <c r="X55" s="59"/>
      <c r="Y55" s="59"/>
      <c r="Z55" s="59"/>
      <c r="AA55" s="59"/>
      <c r="AB55" s="59"/>
      <c r="AC55" s="59"/>
      <c r="AD55" s="59"/>
      <c r="AE55" s="59"/>
      <c r="AF55" s="59"/>
      <c r="AG55" s="59"/>
      <c r="AH55" s="59"/>
      <c r="AI55" s="59"/>
      <c r="AJ55" s="59"/>
      <c r="AK55" s="59"/>
      <c r="AL55" s="59"/>
      <c r="AM55" s="59"/>
      <c r="AN55" s="59"/>
      <c r="AO55" s="59"/>
      <c r="AP55" s="59"/>
      <c r="AQ55" s="59"/>
      <c r="AR55" s="59"/>
      <c r="AS55" s="59"/>
      <c r="AT55" s="59"/>
      <c r="AU55" s="59"/>
      <c r="AV55" s="202"/>
    </row>
    <row r="56" spans="1:48" ht="15" customHeight="1" x14ac:dyDescent="0.2">
      <c r="A56" s="75"/>
      <c r="B56" s="58"/>
      <c r="C56" s="59"/>
      <c r="D56" s="59"/>
      <c r="E56" s="59"/>
      <c r="F56" s="59"/>
      <c r="G56" s="59"/>
      <c r="H56" s="59"/>
      <c r="I56" s="59"/>
      <c r="J56" s="59"/>
      <c r="K56" s="59"/>
      <c r="L56" s="59"/>
      <c r="M56" s="59"/>
      <c r="N56" s="59"/>
      <c r="O56" s="59"/>
      <c r="P56" s="59"/>
      <c r="Q56" s="59"/>
      <c r="R56" s="59"/>
      <c r="S56" s="59"/>
      <c r="T56" s="59"/>
      <c r="U56" s="59"/>
      <c r="V56" s="59"/>
      <c r="W56" s="59"/>
      <c r="X56" s="59"/>
      <c r="Y56" s="59"/>
      <c r="Z56" s="59"/>
      <c r="AA56" s="59"/>
      <c r="AB56" s="59"/>
      <c r="AC56" s="59"/>
      <c r="AD56" s="59"/>
      <c r="AE56" s="59"/>
      <c r="AF56" s="59"/>
      <c r="AG56" s="59"/>
      <c r="AH56" s="59"/>
      <c r="AI56" s="59"/>
      <c r="AJ56" s="59"/>
      <c r="AK56" s="59"/>
      <c r="AL56" s="59"/>
      <c r="AM56" s="59"/>
      <c r="AN56" s="59"/>
      <c r="AO56" s="59"/>
      <c r="AP56" s="59"/>
      <c r="AQ56" s="59"/>
      <c r="AR56" s="59"/>
      <c r="AS56" s="59"/>
      <c r="AT56" s="59"/>
      <c r="AU56" s="59"/>
      <c r="AV56" s="202"/>
    </row>
    <row r="57" spans="1:48" ht="15" customHeight="1" x14ac:dyDescent="0.2">
      <c r="A57" s="75"/>
      <c r="B57" s="75"/>
      <c r="C57" s="75"/>
      <c r="D57" s="75"/>
      <c r="E57" s="75"/>
      <c r="F57" s="75"/>
      <c r="G57" s="75"/>
      <c r="H57" s="75"/>
      <c r="I57" s="75"/>
      <c r="J57" s="75"/>
      <c r="K57" s="75"/>
      <c r="L57" s="75"/>
      <c r="M57" s="75"/>
      <c r="N57" s="75"/>
      <c r="O57" s="75"/>
      <c r="P57" s="75"/>
      <c r="Q57" s="75"/>
      <c r="R57" s="75"/>
      <c r="S57" s="75"/>
      <c r="T57" s="75"/>
      <c r="U57" s="75"/>
      <c r="V57" s="75"/>
      <c r="W57" s="75"/>
      <c r="X57" s="75"/>
      <c r="Y57" s="75"/>
      <c r="Z57" s="75"/>
      <c r="AA57" s="75"/>
      <c r="AB57" s="75"/>
      <c r="AC57" s="75"/>
      <c r="AD57" s="75"/>
      <c r="AE57" s="75"/>
      <c r="AF57" s="75"/>
      <c r="AG57" s="75"/>
      <c r="AH57" s="75"/>
      <c r="AI57" s="75"/>
      <c r="AJ57" s="75"/>
      <c r="AK57" s="75"/>
      <c r="AL57" s="75"/>
      <c r="AM57" s="75"/>
      <c r="AN57" s="75"/>
      <c r="AO57" s="75"/>
      <c r="AP57" s="75"/>
      <c r="AQ57" s="75"/>
      <c r="AR57" s="75"/>
      <c r="AS57" s="75"/>
      <c r="AT57" s="75"/>
      <c r="AU57" s="75"/>
      <c r="AV57" s="202"/>
    </row>
    <row r="58" spans="1:48" ht="12.75" x14ac:dyDescent="0.2">
      <c r="A58" s="79" t="s">
        <v>651</v>
      </c>
      <c r="B58" s="75"/>
      <c r="C58" s="75"/>
      <c r="D58" s="75"/>
      <c r="E58" s="75"/>
      <c r="F58" s="75"/>
      <c r="G58" s="75"/>
      <c r="H58" s="75"/>
      <c r="I58" s="75"/>
      <c r="J58" s="75"/>
      <c r="K58" s="75"/>
      <c r="L58" s="75"/>
      <c r="M58" s="75"/>
      <c r="N58" s="75"/>
      <c r="O58" s="75"/>
      <c r="P58" s="75"/>
      <c r="Q58" s="75"/>
      <c r="R58" s="75"/>
      <c r="S58" s="75"/>
      <c r="T58" s="75"/>
      <c r="U58" s="75"/>
      <c r="V58" s="75"/>
      <c r="W58" s="75"/>
      <c r="X58" s="75"/>
      <c r="Y58" s="75"/>
      <c r="Z58" s="75"/>
      <c r="AA58" s="75"/>
      <c r="AB58" s="75"/>
      <c r="AC58" s="75"/>
      <c r="AD58" s="75"/>
      <c r="AE58" s="75"/>
      <c r="AF58" s="75"/>
      <c r="AG58" s="75"/>
      <c r="AH58" s="75"/>
      <c r="AI58" s="75"/>
      <c r="AJ58" s="75"/>
      <c r="AK58" s="75"/>
      <c r="AL58" s="75"/>
      <c r="AM58" s="75"/>
      <c r="AN58" s="75"/>
      <c r="AO58" s="75"/>
      <c r="AP58" s="75"/>
      <c r="AQ58" s="75"/>
      <c r="AR58" s="75"/>
      <c r="AS58" s="75"/>
      <c r="AT58" s="75"/>
      <c r="AU58" s="75"/>
      <c r="AV58" s="202"/>
    </row>
    <row r="59" spans="1:48" ht="12.75" x14ac:dyDescent="0.2">
      <c r="A59" s="563"/>
      <c r="B59" s="532"/>
      <c r="C59" s="75"/>
      <c r="D59" s="75"/>
      <c r="E59" s="75"/>
      <c r="F59" s="75"/>
      <c r="G59" s="75"/>
      <c r="H59" s="75"/>
      <c r="I59" s="75"/>
      <c r="J59" s="75"/>
      <c r="K59" s="75"/>
      <c r="L59" s="75"/>
      <c r="M59" s="75"/>
      <c r="N59" s="75"/>
      <c r="O59" s="75"/>
      <c r="P59" s="75"/>
      <c r="Q59" s="75"/>
      <c r="R59" s="75"/>
      <c r="S59" s="75"/>
      <c r="T59" s="75"/>
      <c r="U59" s="75"/>
      <c r="V59" s="75"/>
      <c r="W59" s="75"/>
      <c r="X59" s="75"/>
      <c r="Y59" s="75"/>
      <c r="Z59" s="75"/>
      <c r="AA59" s="75"/>
      <c r="AB59" s="75"/>
      <c r="AC59" s="75"/>
      <c r="AD59" s="75"/>
      <c r="AE59" s="75"/>
      <c r="AF59" s="75"/>
      <c r="AG59" s="75"/>
      <c r="AH59" s="75"/>
      <c r="AI59" s="75"/>
      <c r="AJ59" s="75"/>
      <c r="AK59" s="75"/>
      <c r="AL59" s="75"/>
      <c r="AM59" s="75"/>
      <c r="AN59" s="75"/>
      <c r="AO59" s="75"/>
      <c r="AP59" s="75"/>
      <c r="AQ59" s="75"/>
      <c r="AR59" s="75"/>
      <c r="AS59" s="75"/>
      <c r="AT59" s="75"/>
      <c r="AU59" s="75"/>
      <c r="AV59" s="202"/>
    </row>
    <row r="60" spans="1:48" ht="12.75" x14ac:dyDescent="0.2">
      <c r="A60" s="75"/>
      <c r="B60" s="533"/>
      <c r="C60" s="75"/>
      <c r="D60" s="75"/>
      <c r="E60" s="75"/>
      <c r="F60" s="75"/>
      <c r="G60" s="75"/>
      <c r="H60" s="75"/>
      <c r="I60" s="75"/>
      <c r="J60" s="75"/>
      <c r="K60" s="75"/>
      <c r="L60" s="75"/>
      <c r="M60" s="75"/>
      <c r="N60" s="75"/>
      <c r="O60" s="75"/>
      <c r="P60" s="75"/>
      <c r="Q60" s="75"/>
      <c r="R60" s="75"/>
      <c r="S60" s="75"/>
      <c r="T60" s="75"/>
      <c r="U60" s="75"/>
      <c r="V60" s="75"/>
      <c r="W60" s="75"/>
      <c r="X60" s="75"/>
      <c r="Y60" s="75"/>
      <c r="Z60" s="75"/>
      <c r="AA60" s="75"/>
      <c r="AB60" s="75"/>
      <c r="AC60" s="75"/>
      <c r="AD60" s="75"/>
      <c r="AE60" s="75"/>
      <c r="AF60" s="75"/>
      <c r="AG60" s="75"/>
      <c r="AH60" s="75"/>
      <c r="AI60" s="75"/>
      <c r="AJ60" s="75"/>
      <c r="AK60" s="75"/>
      <c r="AL60" s="75"/>
      <c r="AM60" s="75"/>
      <c r="AN60" s="75"/>
      <c r="AO60" s="75"/>
      <c r="AP60" s="75"/>
      <c r="AQ60" s="75"/>
      <c r="AR60" s="75"/>
      <c r="AS60" s="75"/>
      <c r="AT60" s="75"/>
      <c r="AU60" s="75"/>
      <c r="AV60" s="202"/>
    </row>
    <row r="61" spans="1:48" ht="12.75" x14ac:dyDescent="0.2">
      <c r="A61" s="75"/>
      <c r="B61" s="533"/>
      <c r="C61" s="75"/>
      <c r="D61" s="75"/>
      <c r="E61" s="75"/>
      <c r="F61" s="75"/>
      <c r="G61" s="75"/>
      <c r="H61" s="75"/>
      <c r="I61" s="75"/>
      <c r="J61" s="75"/>
      <c r="K61" s="75"/>
      <c r="L61" s="75"/>
      <c r="M61" s="75"/>
      <c r="N61" s="75"/>
      <c r="O61" s="75"/>
      <c r="P61" s="75"/>
      <c r="Q61" s="75"/>
      <c r="R61" s="75"/>
      <c r="S61" s="75"/>
      <c r="T61" s="75"/>
      <c r="U61" s="75"/>
      <c r="V61" s="75"/>
      <c r="W61" s="75"/>
      <c r="X61" s="75"/>
      <c r="Y61" s="75"/>
      <c r="Z61" s="75"/>
      <c r="AA61" s="75"/>
      <c r="AB61" s="75"/>
      <c r="AC61" s="75"/>
      <c r="AD61" s="75"/>
      <c r="AE61" s="75"/>
      <c r="AF61" s="75"/>
      <c r="AG61" s="75"/>
      <c r="AH61" s="75"/>
      <c r="AI61" s="75"/>
      <c r="AJ61" s="75"/>
      <c r="AK61" s="75"/>
      <c r="AL61" s="75"/>
      <c r="AM61" s="75"/>
      <c r="AN61" s="75"/>
      <c r="AO61" s="75"/>
      <c r="AP61" s="75"/>
      <c r="AQ61" s="75"/>
      <c r="AR61" s="75"/>
      <c r="AS61" s="75"/>
      <c r="AT61" s="75"/>
      <c r="AU61" s="75"/>
      <c r="AV61" s="202"/>
    </row>
    <row r="62" spans="1:48" ht="12.75" x14ac:dyDescent="0.2">
      <c r="A62" s="75"/>
      <c r="B62" s="533"/>
      <c r="C62" s="75"/>
      <c r="D62" s="75"/>
      <c r="E62" s="75"/>
      <c r="F62" s="75"/>
      <c r="G62" s="75"/>
      <c r="H62" s="75"/>
      <c r="I62" s="75"/>
      <c r="J62" s="75"/>
      <c r="K62" s="75"/>
      <c r="L62" s="75"/>
      <c r="M62" s="75"/>
      <c r="N62" s="75"/>
      <c r="O62" s="75"/>
      <c r="P62" s="75"/>
      <c r="Q62" s="75"/>
      <c r="R62" s="75"/>
      <c r="S62" s="75"/>
      <c r="T62" s="75"/>
      <c r="U62" s="75"/>
      <c r="V62" s="75"/>
      <c r="W62" s="75"/>
      <c r="X62" s="75"/>
      <c r="Y62" s="75"/>
      <c r="Z62" s="75"/>
      <c r="AA62" s="75"/>
      <c r="AB62" s="75"/>
      <c r="AC62" s="75"/>
      <c r="AD62" s="75"/>
      <c r="AE62" s="75"/>
      <c r="AF62" s="75"/>
      <c r="AG62" s="75"/>
      <c r="AH62" s="75"/>
      <c r="AI62" s="75"/>
      <c r="AJ62" s="75"/>
      <c r="AK62" s="75"/>
      <c r="AL62" s="75"/>
      <c r="AM62" s="75"/>
      <c r="AN62" s="75"/>
      <c r="AO62" s="75"/>
      <c r="AP62" s="75"/>
      <c r="AQ62" s="75"/>
      <c r="AR62" s="75"/>
      <c r="AS62" s="75"/>
      <c r="AT62" s="75"/>
      <c r="AU62" s="75"/>
      <c r="AV62" s="202"/>
    </row>
    <row r="63" spans="1:48" ht="15" customHeight="1" x14ac:dyDescent="0.2">
      <c r="A63" s="75"/>
      <c r="B63" s="75"/>
      <c r="C63" s="75"/>
      <c r="D63" s="75"/>
      <c r="E63" s="75"/>
      <c r="F63" s="75"/>
      <c r="G63" s="75"/>
      <c r="H63" s="75"/>
      <c r="I63" s="75"/>
      <c r="J63" s="75"/>
      <c r="K63" s="75"/>
      <c r="L63" s="75"/>
      <c r="M63" s="75"/>
      <c r="N63" s="75"/>
      <c r="O63" s="75"/>
      <c r="P63" s="75"/>
      <c r="Q63" s="75"/>
      <c r="R63" s="75"/>
      <c r="S63" s="75"/>
      <c r="T63" s="75"/>
      <c r="U63" s="75"/>
      <c r="V63" s="75"/>
      <c r="W63" s="75"/>
      <c r="X63" s="75"/>
      <c r="Y63" s="75"/>
      <c r="Z63" s="75"/>
      <c r="AA63" s="75"/>
      <c r="AB63" s="75"/>
      <c r="AC63" s="75"/>
      <c r="AD63" s="75"/>
      <c r="AE63" s="75"/>
      <c r="AF63" s="75"/>
      <c r="AG63" s="75"/>
      <c r="AH63" s="75"/>
      <c r="AI63" s="75"/>
      <c r="AJ63" s="75"/>
      <c r="AK63" s="75"/>
      <c r="AL63" s="75"/>
      <c r="AM63" s="75"/>
      <c r="AN63" s="75"/>
      <c r="AO63" s="75"/>
      <c r="AP63" s="75"/>
      <c r="AQ63" s="75"/>
      <c r="AR63" s="75"/>
      <c r="AS63" s="75"/>
      <c r="AT63" s="75"/>
      <c r="AU63" s="75"/>
      <c r="AV63" s="202"/>
    </row>
  </sheetData>
  <sheetProtection password="CD9E" sheet="1" objects="1" scenarios="1" selectLockedCells="1"/>
  <mergeCells count="18">
    <mergeCell ref="AT13:AU13"/>
    <mergeCell ref="O13:P13"/>
    <mergeCell ref="Q13:R13"/>
    <mergeCell ref="S13:T13"/>
    <mergeCell ref="U13:V13"/>
    <mergeCell ref="W13:X13"/>
    <mergeCell ref="Z13:AA13"/>
    <mergeCell ref="AI13:AJ13"/>
    <mergeCell ref="AK13:AL13"/>
    <mergeCell ref="AM13:AN13"/>
    <mergeCell ref="AO13:AP13"/>
    <mergeCell ref="AQ13:AR13"/>
    <mergeCell ref="M13:N13"/>
    <mergeCell ref="B13:C13"/>
    <mergeCell ref="D13:E13"/>
    <mergeCell ref="F13:G13"/>
    <mergeCell ref="H13:I13"/>
    <mergeCell ref="J13:K13"/>
  </mergeCells>
  <dataValidations count="1">
    <dataValidation type="list" allowBlank="1" showInputMessage="1" showErrorMessage="1" sqref="B59:B62">
      <formula1>ModelQuest</formula1>
    </dataValidation>
  </dataValidations>
  <hyperlinks>
    <hyperlink ref="A2" location="ExplNote!A1" display="Go to explanatory note"/>
    <hyperlink ref="A3" location="Cntry!A1" display="Go to country metadata"/>
    <hyperlink ref="A1" location="'List of tables'!A9" display="'List of tables'!A9"/>
  </hyperlinks>
  <pageMargins left="0.35433070866141736" right="0.35433070866141736" top="0.98425196850393704" bottom="0.98425196850393704" header="0.51181102362204722" footer="0.51181102362204722"/>
  <pageSetup paperSize="9" scale="47" orientation="landscape" r:id="rId1"/>
  <headerFooter alignWithMargins="0">
    <oddHeader>&amp;LCDH&amp;C &amp;F&amp;R&amp;A</oddHeader>
    <oddFooter>Page &amp;P of &amp;N</oddFooter>
  </headerFooter>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1">
    <tabColor indexed="42"/>
  </sheetPr>
  <dimension ref="A1:AX63"/>
  <sheetViews>
    <sheetView showGridLines="0" zoomScale="80" zoomScaleNormal="80" workbookViewId="0">
      <selection activeCell="B49" sqref="B49"/>
    </sheetView>
  </sheetViews>
  <sheetFormatPr baseColWidth="10" defaultColWidth="9.140625" defaultRowHeight="15" customHeight="1" x14ac:dyDescent="0.2"/>
  <cols>
    <col min="1" max="1" width="29.28515625" style="144" customWidth="1"/>
    <col min="2" max="2" width="12.7109375" style="144" customWidth="1"/>
    <col min="3" max="3" width="5.7109375" style="144" customWidth="1"/>
    <col min="4" max="4" width="12.7109375" style="144" customWidth="1"/>
    <col min="5" max="5" width="5.7109375" style="144" customWidth="1"/>
    <col min="6" max="6" width="12.7109375" style="144" customWidth="1"/>
    <col min="7" max="7" width="5.7109375" style="144" customWidth="1"/>
    <col min="8" max="8" width="12.7109375" style="144" customWidth="1"/>
    <col min="9" max="9" width="5.7109375" style="144" customWidth="1"/>
    <col min="10" max="10" width="13.140625" style="144" customWidth="1"/>
    <col min="11" max="11" width="5.7109375" style="144" customWidth="1"/>
    <col min="12" max="13" width="12.7109375" style="144" customWidth="1"/>
    <col min="14" max="14" width="5.7109375" style="144" customWidth="1"/>
    <col min="15" max="15" width="12.7109375" style="144" customWidth="1"/>
    <col min="16" max="16" width="5.7109375" style="144" customWidth="1"/>
    <col min="17" max="17" width="13.140625" style="821" customWidth="1"/>
    <col min="18" max="18" width="5.7109375" style="821" customWidth="1"/>
    <col min="19" max="19" width="12.7109375" style="821" customWidth="1"/>
    <col min="20" max="20" width="5.7109375" style="821" customWidth="1"/>
    <col min="21" max="21" width="12.7109375" style="821" customWidth="1"/>
    <col min="22" max="22" width="5.7109375" style="821" customWidth="1"/>
    <col min="23" max="23" width="12.7109375" style="821" customWidth="1"/>
    <col min="24" max="24" width="5.7109375" style="144" customWidth="1"/>
    <col min="25" max="25" width="11.85546875" style="144" customWidth="1"/>
    <col min="26" max="26" width="5.7109375" style="144" customWidth="1"/>
    <col min="27" max="27" width="12.7109375" style="144" customWidth="1"/>
    <col min="28" max="28" width="11.85546875" style="144" customWidth="1"/>
    <col min="29" max="29" width="5.7109375" style="144" customWidth="1"/>
    <col min="30" max="37" width="12.7109375" style="144" customWidth="1"/>
    <col min="38" max="38" width="5.7109375" style="144" customWidth="1"/>
    <col min="39" max="39" width="12.7109375" style="144" customWidth="1"/>
    <col min="40" max="40" width="5.7109375" style="144" customWidth="1"/>
    <col min="41" max="41" width="12.7109375" style="144" customWidth="1"/>
    <col min="42" max="42" width="5.7109375" style="144" customWidth="1"/>
    <col min="43" max="43" width="12.7109375" style="144" customWidth="1"/>
    <col min="44" max="44" width="5.7109375" style="144" customWidth="1"/>
    <col min="45" max="45" width="12.7109375" style="144" customWidth="1"/>
    <col min="46" max="46" width="5.7109375" style="144" customWidth="1"/>
    <col min="47" max="48" width="12.7109375" style="144" customWidth="1"/>
    <col min="49" max="49" width="5.7109375" style="144" customWidth="1"/>
    <col min="50" max="16384" width="9.140625" style="144"/>
  </cols>
  <sheetData>
    <row r="1" spans="1:50" s="663" customFormat="1" ht="12" customHeight="1" x14ac:dyDescent="0.2">
      <c r="A1" s="26" t="s">
        <v>6</v>
      </c>
      <c r="Q1" s="743"/>
      <c r="R1" s="743"/>
      <c r="S1" s="743"/>
      <c r="T1" s="743"/>
      <c r="U1" s="743"/>
      <c r="V1" s="743"/>
      <c r="W1" s="743"/>
    </row>
    <row r="2" spans="1:50" s="663" customFormat="1" ht="12" customHeight="1" x14ac:dyDescent="0.2">
      <c r="A2" s="28" t="s">
        <v>10</v>
      </c>
      <c r="Q2" s="743"/>
      <c r="R2" s="743"/>
      <c r="S2" s="743"/>
      <c r="T2" s="743"/>
      <c r="U2" s="743"/>
      <c r="V2" s="743"/>
      <c r="W2" s="743"/>
    </row>
    <row r="3" spans="1:50" s="663" customFormat="1" ht="12" customHeight="1" x14ac:dyDescent="0.2">
      <c r="A3" s="28" t="s">
        <v>7</v>
      </c>
      <c r="Q3" s="743"/>
      <c r="R3" s="743"/>
      <c r="S3" s="743"/>
      <c r="T3" s="743"/>
      <c r="U3" s="743"/>
      <c r="V3" s="743"/>
      <c r="W3" s="743"/>
    </row>
    <row r="4" spans="1:50" ht="15" customHeight="1" x14ac:dyDescent="0.2">
      <c r="A4" s="664" t="s">
        <v>245</v>
      </c>
      <c r="B4" s="664"/>
      <c r="C4" s="664"/>
      <c r="D4" s="664"/>
      <c r="E4" s="664"/>
      <c r="F4" s="664"/>
      <c r="G4" s="664"/>
      <c r="H4" s="664"/>
      <c r="I4" s="664"/>
      <c r="J4" s="664"/>
      <c r="K4" s="664"/>
      <c r="L4" s="665"/>
      <c r="M4" s="665"/>
      <c r="N4" s="665"/>
      <c r="O4" s="665"/>
      <c r="P4" s="665"/>
      <c r="Q4" s="744"/>
      <c r="R4" s="744"/>
      <c r="S4" s="745"/>
      <c r="T4" s="745"/>
      <c r="U4" s="745"/>
      <c r="V4" s="745"/>
      <c r="W4" s="745"/>
      <c r="X4" s="665"/>
      <c r="Y4" s="665"/>
      <c r="Z4" s="665"/>
      <c r="AA4" s="665"/>
      <c r="AB4" s="665"/>
      <c r="AC4" s="665"/>
      <c r="AD4" s="665"/>
      <c r="AE4" s="665"/>
      <c r="AF4" s="665"/>
      <c r="AG4" s="665"/>
      <c r="AH4" s="665"/>
      <c r="AI4" s="665"/>
      <c r="AJ4" s="665"/>
      <c r="AK4" s="665"/>
      <c r="AL4" s="665"/>
      <c r="AM4" s="665"/>
      <c r="AN4" s="665"/>
      <c r="AO4" s="665"/>
      <c r="AP4" s="665"/>
      <c r="AQ4" s="665"/>
      <c r="AR4" s="665"/>
      <c r="AS4" s="665"/>
      <c r="AT4" s="665"/>
      <c r="AU4" s="665"/>
      <c r="AV4" s="665"/>
      <c r="AW4" s="665"/>
      <c r="AX4" s="665"/>
    </row>
    <row r="5" spans="1:50" s="131" customFormat="1" ht="15" customHeight="1" x14ac:dyDescent="0.2">
      <c r="Q5" s="746"/>
      <c r="R5" s="746"/>
      <c r="S5" s="746"/>
      <c r="T5" s="746"/>
      <c r="U5" s="746"/>
      <c r="V5" s="746"/>
      <c r="W5" s="746"/>
    </row>
    <row r="6" spans="1:50" s="131" customFormat="1" ht="15" customHeight="1" x14ac:dyDescent="0.2">
      <c r="A6" s="202"/>
      <c r="B6" s="202"/>
      <c r="C6" s="202"/>
      <c r="D6" s="202"/>
      <c r="E6" s="202"/>
      <c r="F6" s="202"/>
      <c r="G6" s="202"/>
      <c r="H6" s="202"/>
      <c r="I6" s="202"/>
      <c r="J6" s="202"/>
      <c r="K6" s="202"/>
      <c r="L6" s="202"/>
      <c r="M6" s="202"/>
      <c r="N6" s="202"/>
      <c r="O6" s="202"/>
      <c r="P6" s="202"/>
      <c r="Q6" s="747"/>
      <c r="R6" s="747"/>
      <c r="S6" s="747"/>
      <c r="T6" s="747"/>
      <c r="U6" s="747"/>
      <c r="V6" s="747"/>
      <c r="W6" s="747"/>
      <c r="X6" s="202"/>
      <c r="Y6" s="202"/>
      <c r="Z6" s="202"/>
      <c r="AA6" s="202"/>
      <c r="AB6" s="202"/>
      <c r="AC6" s="202"/>
      <c r="AD6" s="202"/>
      <c r="AE6" s="202"/>
      <c r="AF6" s="202"/>
      <c r="AG6" s="202"/>
      <c r="AH6" s="202"/>
      <c r="AI6" s="202"/>
      <c r="AJ6" s="202"/>
      <c r="AK6" s="202"/>
      <c r="AL6" s="202"/>
      <c r="AM6" s="202"/>
      <c r="AN6" s="202"/>
      <c r="AO6" s="202"/>
      <c r="AP6" s="202"/>
      <c r="AQ6" s="202"/>
      <c r="AR6" s="202"/>
      <c r="AS6" s="202"/>
      <c r="AT6" s="202"/>
      <c r="AU6" s="202"/>
      <c r="AV6" s="202"/>
      <c r="AW6" s="202"/>
      <c r="AX6" s="202"/>
    </row>
    <row r="7" spans="1:50" ht="15" customHeight="1" x14ac:dyDescent="0.25">
      <c r="A7" s="666" t="s">
        <v>639</v>
      </c>
      <c r="B7" s="202"/>
      <c r="C7" s="202"/>
      <c r="D7" s="202"/>
      <c r="E7" s="202"/>
      <c r="F7" s="202"/>
      <c r="G7" s="202"/>
      <c r="H7" s="202"/>
      <c r="I7" s="202"/>
      <c r="J7" s="202"/>
      <c r="K7" s="202"/>
      <c r="L7" s="202"/>
      <c r="M7" s="202"/>
      <c r="N7" s="202"/>
      <c r="O7" s="202"/>
      <c r="P7" s="202"/>
      <c r="Q7" s="747"/>
      <c r="R7" s="747"/>
      <c r="S7" s="747"/>
      <c r="T7" s="747"/>
      <c r="U7" s="747"/>
      <c r="V7" s="747"/>
      <c r="W7" s="747"/>
      <c r="X7" s="202"/>
      <c r="Y7" s="202"/>
      <c r="Z7" s="202"/>
      <c r="AA7" s="202"/>
      <c r="AB7" s="202"/>
      <c r="AC7" s="202"/>
      <c r="AD7" s="202"/>
      <c r="AE7" s="202"/>
      <c r="AF7" s="202"/>
      <c r="AG7" s="202"/>
      <c r="AH7" s="202"/>
      <c r="AI7" s="202"/>
      <c r="AJ7" s="202"/>
      <c r="AK7" s="202"/>
      <c r="AL7" s="202"/>
      <c r="AM7" s="202"/>
      <c r="AN7" s="202"/>
      <c r="AO7" s="202"/>
      <c r="AP7" s="202"/>
      <c r="AQ7" s="202"/>
      <c r="AR7" s="202"/>
      <c r="AS7" s="202"/>
      <c r="AT7" s="202"/>
      <c r="AU7" s="202"/>
      <c r="AV7" s="202"/>
      <c r="AW7" s="202"/>
      <c r="AX7" s="202"/>
    </row>
    <row r="8" spans="1:50" ht="15" customHeight="1" x14ac:dyDescent="0.2">
      <c r="A8" s="667" t="s">
        <v>297</v>
      </c>
      <c r="B8" s="202"/>
      <c r="C8" s="202"/>
      <c r="D8" s="202"/>
      <c r="E8" s="202"/>
      <c r="F8" s="202"/>
      <c r="G8" s="202"/>
      <c r="H8" s="202"/>
      <c r="I8" s="202"/>
      <c r="J8" s="202"/>
      <c r="K8" s="202"/>
      <c r="L8" s="202"/>
      <c r="M8" s="202"/>
      <c r="N8" s="202"/>
      <c r="O8" s="202"/>
      <c r="P8" s="202"/>
      <c r="Q8" s="747"/>
      <c r="R8" s="747"/>
      <c r="S8" s="747"/>
      <c r="T8" s="747"/>
      <c r="U8" s="747"/>
      <c r="V8" s="747"/>
      <c r="W8" s="747"/>
      <c r="X8" s="202"/>
      <c r="Y8" s="202"/>
      <c r="Z8" s="202"/>
      <c r="AA8" s="202"/>
      <c r="AB8" s="202"/>
      <c r="AC8" s="202"/>
      <c r="AD8" s="202"/>
      <c r="AE8" s="202"/>
      <c r="AF8" s="202"/>
      <c r="AG8" s="202"/>
      <c r="AH8" s="202"/>
      <c r="AI8" s="202"/>
      <c r="AJ8" s="202"/>
      <c r="AK8" s="202"/>
      <c r="AL8" s="202"/>
      <c r="AM8" s="202"/>
      <c r="AN8" s="202"/>
      <c r="AO8" s="202"/>
      <c r="AP8" s="202"/>
      <c r="AQ8" s="202"/>
      <c r="AR8" s="202"/>
      <c r="AS8" s="202"/>
      <c r="AT8" s="202"/>
      <c r="AU8" s="202"/>
      <c r="AV8" s="202"/>
      <c r="AW8" s="202"/>
      <c r="AX8" s="202"/>
    </row>
    <row r="9" spans="1:50" ht="15" customHeight="1" x14ac:dyDescent="0.2">
      <c r="A9" s="202"/>
      <c r="B9" s="668" t="s">
        <v>34</v>
      </c>
      <c r="C9" s="385">
        <v>2011</v>
      </c>
      <c r="D9" s="202"/>
      <c r="E9" s="202"/>
      <c r="F9" s="202"/>
      <c r="G9" s="202"/>
      <c r="H9" s="202"/>
      <c r="I9" s="202"/>
      <c r="J9" s="202"/>
      <c r="K9" s="202"/>
      <c r="L9" s="202"/>
      <c r="M9" s="202"/>
      <c r="N9" s="202"/>
      <c r="O9" s="202"/>
      <c r="P9" s="202"/>
      <c r="Q9" s="747"/>
      <c r="R9" s="747"/>
      <c r="S9" s="747"/>
      <c r="T9" s="747"/>
      <c r="U9" s="747"/>
      <c r="V9" s="747"/>
      <c r="W9" s="747"/>
      <c r="X9" s="202"/>
      <c r="Y9" s="202"/>
      <c r="Z9" s="202"/>
      <c r="AA9" s="202"/>
      <c r="AB9" s="202"/>
      <c r="AC9" s="202"/>
      <c r="AD9" s="202"/>
      <c r="AE9" s="202"/>
      <c r="AF9" s="202"/>
      <c r="AG9" s="202"/>
      <c r="AH9" s="202"/>
      <c r="AI9" s="202"/>
      <c r="AJ9" s="202"/>
      <c r="AK9" s="202"/>
      <c r="AL9" s="202"/>
      <c r="AM9" s="202"/>
      <c r="AN9" s="202"/>
      <c r="AO9" s="202"/>
      <c r="AP9" s="202"/>
      <c r="AQ9" s="202"/>
      <c r="AR9" s="202"/>
      <c r="AS9" s="202"/>
      <c r="AT9" s="202"/>
      <c r="AU9" s="202"/>
      <c r="AV9" s="202"/>
      <c r="AW9" s="202"/>
      <c r="AX9" s="202"/>
    </row>
    <row r="10" spans="1:50" ht="15" customHeight="1" x14ac:dyDescent="0.2">
      <c r="A10" s="669"/>
      <c r="B10" s="202"/>
      <c r="C10" s="202"/>
      <c r="D10" s="202"/>
      <c r="E10" s="202"/>
      <c r="F10" s="202"/>
      <c r="G10" s="202"/>
      <c r="H10" s="202"/>
      <c r="I10" s="202"/>
      <c r="J10" s="202"/>
      <c r="K10" s="202"/>
      <c r="L10" s="202"/>
      <c r="M10" s="202"/>
      <c r="N10" s="202"/>
      <c r="O10" s="202"/>
      <c r="P10" s="202"/>
      <c r="Q10" s="747"/>
      <c r="R10" s="747"/>
      <c r="S10" s="747"/>
      <c r="T10" s="747"/>
      <c r="U10" s="747"/>
      <c r="V10" s="747"/>
      <c r="W10" s="747"/>
      <c r="X10" s="202"/>
      <c r="Y10" s="202"/>
      <c r="Z10" s="202"/>
      <c r="AA10" s="202"/>
      <c r="AB10" s="202"/>
      <c r="AC10" s="202"/>
      <c r="AD10" s="202"/>
      <c r="AE10" s="202"/>
      <c r="AF10" s="202"/>
      <c r="AG10" s="202"/>
      <c r="AH10" s="202"/>
      <c r="AI10" s="202"/>
      <c r="AJ10" s="202"/>
      <c r="AK10" s="202"/>
      <c r="AL10" s="202"/>
      <c r="AM10" s="202"/>
      <c r="AN10" s="202"/>
      <c r="AO10" s="202"/>
      <c r="AP10" s="202"/>
      <c r="AQ10" s="202"/>
      <c r="AR10" s="202"/>
      <c r="AS10" s="202"/>
      <c r="AT10" s="202"/>
      <c r="AU10" s="202"/>
      <c r="AV10" s="202"/>
      <c r="AW10" s="202"/>
      <c r="AX10" s="202"/>
    </row>
    <row r="11" spans="1:50" ht="19.5" customHeight="1" x14ac:dyDescent="0.2">
      <c r="A11" s="748"/>
      <c r="B11" s="749" t="s">
        <v>286</v>
      </c>
      <c r="C11" s="672"/>
      <c r="D11" s="672"/>
      <c r="E11" s="672"/>
      <c r="F11" s="672"/>
      <c r="G11" s="672"/>
      <c r="H11" s="672"/>
      <c r="I11" s="672"/>
      <c r="J11" s="672"/>
      <c r="K11" s="672"/>
      <c r="L11" s="672"/>
      <c r="M11" s="672"/>
      <c r="N11" s="672"/>
      <c r="O11" s="673"/>
      <c r="P11" s="672"/>
      <c r="Q11" s="749" t="s">
        <v>287</v>
      </c>
      <c r="R11" s="672"/>
      <c r="S11" s="672"/>
      <c r="T11" s="672"/>
      <c r="U11" s="672"/>
      <c r="V11" s="672"/>
      <c r="W11" s="672"/>
      <c r="X11" s="672"/>
      <c r="Y11" s="672"/>
      <c r="Z11" s="672"/>
      <c r="AA11" s="672"/>
      <c r="AB11" s="673"/>
      <c r="AC11" s="672"/>
      <c r="AD11" s="750" t="s">
        <v>717</v>
      </c>
      <c r="AE11" s="751"/>
      <c r="AF11" s="751"/>
      <c r="AG11" s="751"/>
      <c r="AH11" s="751"/>
      <c r="AI11" s="751"/>
      <c r="AJ11" s="673"/>
      <c r="AK11" s="749" t="s">
        <v>663</v>
      </c>
      <c r="AL11" s="672"/>
      <c r="AM11" s="672"/>
      <c r="AN11" s="672"/>
      <c r="AO11" s="672"/>
      <c r="AP11" s="672"/>
      <c r="AQ11" s="672"/>
      <c r="AR11" s="672"/>
      <c r="AS11" s="672"/>
      <c r="AT11" s="672"/>
      <c r="AU11" s="672"/>
      <c r="AV11" s="673"/>
      <c r="AW11" s="1297"/>
      <c r="AX11" s="202"/>
    </row>
    <row r="12" spans="1:50" ht="15" customHeight="1" x14ac:dyDescent="0.2">
      <c r="A12" s="752"/>
      <c r="B12" s="753" t="s">
        <v>288</v>
      </c>
      <c r="C12" s="754"/>
      <c r="D12" s="754"/>
      <c r="E12" s="754"/>
      <c r="F12" s="754"/>
      <c r="G12" s="754"/>
      <c r="H12" s="754"/>
      <c r="I12" s="754"/>
      <c r="J12" s="754"/>
      <c r="K12" s="754"/>
      <c r="L12" s="754"/>
      <c r="M12" s="673"/>
      <c r="N12" s="1297"/>
      <c r="O12" s="1789" t="s">
        <v>35</v>
      </c>
      <c r="P12" s="1790"/>
      <c r="Q12" s="753" t="s">
        <v>288</v>
      </c>
      <c r="R12" s="754"/>
      <c r="S12" s="754"/>
      <c r="T12" s="754"/>
      <c r="U12" s="754"/>
      <c r="V12" s="754"/>
      <c r="W12" s="754"/>
      <c r="X12" s="754"/>
      <c r="Y12" s="754"/>
      <c r="Z12" s="754"/>
      <c r="AA12" s="754"/>
      <c r="AB12" s="673"/>
      <c r="AC12" s="754"/>
      <c r="AD12" s="755" t="s">
        <v>288</v>
      </c>
      <c r="AE12" s="756"/>
      <c r="AF12" s="756"/>
      <c r="AG12" s="756"/>
      <c r="AH12" s="756"/>
      <c r="AI12" s="756"/>
      <c r="AJ12" s="673"/>
      <c r="AK12" s="753" t="s">
        <v>288</v>
      </c>
      <c r="AL12" s="754"/>
      <c r="AM12" s="754"/>
      <c r="AN12" s="754"/>
      <c r="AO12" s="754"/>
      <c r="AP12" s="754"/>
      <c r="AQ12" s="754"/>
      <c r="AR12" s="754"/>
      <c r="AS12" s="754"/>
      <c r="AT12" s="754"/>
      <c r="AU12" s="754"/>
      <c r="AV12" s="673"/>
      <c r="AW12" s="1297"/>
      <c r="AX12" s="202"/>
    </row>
    <row r="13" spans="1:50" ht="43.5" customHeight="1" x14ac:dyDescent="0.2">
      <c r="A13" s="757" t="s">
        <v>266</v>
      </c>
      <c r="B13" s="1783" t="s">
        <v>289</v>
      </c>
      <c r="C13" s="1784"/>
      <c r="D13" s="1784" t="s">
        <v>290</v>
      </c>
      <c r="E13" s="1784"/>
      <c r="F13" s="1784" t="s">
        <v>291</v>
      </c>
      <c r="G13" s="1784"/>
      <c r="H13" s="1784" t="s">
        <v>662</v>
      </c>
      <c r="I13" s="1784"/>
      <c r="J13" s="1784" t="s">
        <v>292</v>
      </c>
      <c r="K13" s="1784"/>
      <c r="L13" s="758" t="s">
        <v>716</v>
      </c>
      <c r="M13" s="1781" t="s">
        <v>42</v>
      </c>
      <c r="N13" s="1782"/>
      <c r="O13" s="1791" t="s">
        <v>293</v>
      </c>
      <c r="P13" s="1792"/>
      <c r="Q13" s="1783" t="s">
        <v>289</v>
      </c>
      <c r="R13" s="1784"/>
      <c r="S13" s="1784" t="s">
        <v>290</v>
      </c>
      <c r="T13" s="1784"/>
      <c r="U13" s="1784" t="s">
        <v>291</v>
      </c>
      <c r="V13" s="1784"/>
      <c r="W13" s="1784" t="s">
        <v>662</v>
      </c>
      <c r="X13" s="1784"/>
      <c r="Y13" s="1784" t="s">
        <v>292</v>
      </c>
      <c r="Z13" s="1784"/>
      <c r="AA13" s="758" t="s">
        <v>716</v>
      </c>
      <c r="AB13" s="1787" t="s">
        <v>42</v>
      </c>
      <c r="AC13" s="1788"/>
      <c r="AD13" s="760" t="s">
        <v>289</v>
      </c>
      <c r="AE13" s="761" t="s">
        <v>290</v>
      </c>
      <c r="AF13" s="761" t="s">
        <v>291</v>
      </c>
      <c r="AG13" s="761" t="s">
        <v>662</v>
      </c>
      <c r="AH13" s="676" t="s">
        <v>292</v>
      </c>
      <c r="AI13" s="762" t="s">
        <v>716</v>
      </c>
      <c r="AJ13" s="759" t="s">
        <v>42</v>
      </c>
      <c r="AK13" s="1783" t="s">
        <v>289</v>
      </c>
      <c r="AL13" s="1784"/>
      <c r="AM13" s="1784" t="s">
        <v>290</v>
      </c>
      <c r="AN13" s="1784"/>
      <c r="AO13" s="1784" t="s">
        <v>291</v>
      </c>
      <c r="AP13" s="1784"/>
      <c r="AQ13" s="1784" t="s">
        <v>662</v>
      </c>
      <c r="AR13" s="1784"/>
      <c r="AS13" s="1784" t="s">
        <v>292</v>
      </c>
      <c r="AT13" s="1784"/>
      <c r="AU13" s="758" t="s">
        <v>716</v>
      </c>
      <c r="AV13" s="1785" t="s">
        <v>42</v>
      </c>
      <c r="AW13" s="1786"/>
      <c r="AX13" s="202"/>
    </row>
    <row r="14" spans="1:50" s="822" customFormat="1" ht="18" customHeight="1" x14ac:dyDescent="0.2">
      <c r="A14" s="763" t="s">
        <v>819</v>
      </c>
      <c r="B14" s="764">
        <v>27500</v>
      </c>
      <c r="C14" s="765"/>
      <c r="D14" s="765">
        <v>27500</v>
      </c>
      <c r="E14" s="765"/>
      <c r="F14" s="765">
        <v>27500</v>
      </c>
      <c r="G14" s="768"/>
      <c r="H14" s="768">
        <v>27500</v>
      </c>
      <c r="I14" s="768"/>
      <c r="J14" s="766">
        <v>27500</v>
      </c>
      <c r="K14" s="1289"/>
      <c r="L14" s="1298">
        <v>16000</v>
      </c>
      <c r="M14" s="1289">
        <v>27500</v>
      </c>
      <c r="N14" s="1303"/>
      <c r="O14" s="764">
        <v>16000</v>
      </c>
      <c r="P14" s="1303"/>
      <c r="Q14" s="764">
        <v>47500</v>
      </c>
      <c r="R14" s="765"/>
      <c r="S14" s="765">
        <v>47500</v>
      </c>
      <c r="T14" s="765"/>
      <c r="U14" s="765">
        <v>16000</v>
      </c>
      <c r="V14" s="768"/>
      <c r="W14" s="768">
        <v>100000</v>
      </c>
      <c r="X14" s="768"/>
      <c r="Y14" s="766">
        <v>27500</v>
      </c>
      <c r="Z14" s="1289"/>
      <c r="AA14" s="1298">
        <v>9500</v>
      </c>
      <c r="AB14" s="1289">
        <v>16000</v>
      </c>
      <c r="AC14" s="1303"/>
      <c r="AD14" s="769"/>
      <c r="AE14" s="770"/>
      <c r="AF14" s="770"/>
      <c r="AG14" s="771"/>
      <c r="AH14" s="772"/>
      <c r="AI14" s="773"/>
      <c r="AJ14" s="767"/>
      <c r="AK14" s="764">
        <v>27500</v>
      </c>
      <c r="AL14" s="765"/>
      <c r="AM14" s="765">
        <v>27500</v>
      </c>
      <c r="AN14" s="765"/>
      <c r="AO14" s="765">
        <v>27500</v>
      </c>
      <c r="AP14" s="768"/>
      <c r="AQ14" s="768">
        <v>27500</v>
      </c>
      <c r="AR14" s="768"/>
      <c r="AS14" s="766">
        <v>27500</v>
      </c>
      <c r="AT14" s="1289"/>
      <c r="AU14" s="1298">
        <v>16000</v>
      </c>
      <c r="AV14" s="1289">
        <v>27500</v>
      </c>
      <c r="AW14" s="1303"/>
      <c r="AX14" s="202"/>
    </row>
    <row r="15" spans="1:50" ht="15" customHeight="1" x14ac:dyDescent="0.2">
      <c r="A15" s="699" t="s">
        <v>233</v>
      </c>
      <c r="B15" s="774">
        <v>27500</v>
      </c>
      <c r="C15" s="775"/>
      <c r="D15" s="775">
        <v>27500</v>
      </c>
      <c r="E15" s="775"/>
      <c r="F15" s="775">
        <v>27500</v>
      </c>
      <c r="G15" s="778"/>
      <c r="H15" s="778">
        <v>16000</v>
      </c>
      <c r="I15" s="778"/>
      <c r="J15" s="776">
        <v>27500</v>
      </c>
      <c r="K15" s="1290"/>
      <c r="L15" s="1299">
        <v>16000</v>
      </c>
      <c r="M15" s="1290">
        <v>27500</v>
      </c>
      <c r="N15" s="1304"/>
      <c r="O15" s="774">
        <v>16000</v>
      </c>
      <c r="P15" s="1304"/>
      <c r="Q15" s="774">
        <v>16000</v>
      </c>
      <c r="R15" s="775"/>
      <c r="S15" s="775">
        <v>16000</v>
      </c>
      <c r="T15" s="775"/>
      <c r="U15" s="775">
        <v>16000</v>
      </c>
      <c r="V15" s="778"/>
      <c r="W15" s="778"/>
      <c r="X15" s="778"/>
      <c r="Y15" s="776">
        <v>16000</v>
      </c>
      <c r="Z15" s="1290"/>
      <c r="AA15" s="1299">
        <v>16000</v>
      </c>
      <c r="AB15" s="1290">
        <v>16000</v>
      </c>
      <c r="AC15" s="1304"/>
      <c r="AD15" s="779"/>
      <c r="AE15" s="780"/>
      <c r="AF15" s="780"/>
      <c r="AG15" s="781"/>
      <c r="AH15" s="782"/>
      <c r="AI15" s="783"/>
      <c r="AJ15" s="777"/>
      <c r="AK15" s="774">
        <v>27500</v>
      </c>
      <c r="AL15" s="775"/>
      <c r="AM15" s="775">
        <v>27500</v>
      </c>
      <c r="AN15" s="775"/>
      <c r="AO15" s="775">
        <v>27500</v>
      </c>
      <c r="AP15" s="778"/>
      <c r="AQ15" s="778">
        <v>16000</v>
      </c>
      <c r="AR15" s="778"/>
      <c r="AS15" s="776">
        <v>16000</v>
      </c>
      <c r="AT15" s="1290"/>
      <c r="AU15" s="1299">
        <v>16000</v>
      </c>
      <c r="AV15" s="1290">
        <v>27500</v>
      </c>
      <c r="AW15" s="1304"/>
      <c r="AX15" s="202"/>
    </row>
    <row r="16" spans="1:50" ht="15" customHeight="1" x14ac:dyDescent="0.2">
      <c r="A16" s="699" t="s">
        <v>234</v>
      </c>
      <c r="B16" s="774">
        <v>47500</v>
      </c>
      <c r="C16" s="775"/>
      <c r="D16" s="775">
        <v>27500</v>
      </c>
      <c r="E16" s="775"/>
      <c r="F16" s="775">
        <v>27500</v>
      </c>
      <c r="G16" s="778"/>
      <c r="H16" s="778"/>
      <c r="I16" s="778"/>
      <c r="J16" s="776">
        <v>27500</v>
      </c>
      <c r="K16" s="1290"/>
      <c r="L16" s="1299">
        <v>16000</v>
      </c>
      <c r="M16" s="1290">
        <v>27500</v>
      </c>
      <c r="N16" s="1304"/>
      <c r="O16" s="774">
        <v>16000</v>
      </c>
      <c r="P16" s="1304"/>
      <c r="Q16" s="774">
        <v>70000</v>
      </c>
      <c r="R16" s="775"/>
      <c r="S16" s="775">
        <v>47500</v>
      </c>
      <c r="T16" s="775"/>
      <c r="U16" s="775">
        <v>27500</v>
      </c>
      <c r="V16" s="778"/>
      <c r="W16" s="778"/>
      <c r="X16" s="778"/>
      <c r="Y16" s="776">
        <v>16000</v>
      </c>
      <c r="Z16" s="1290"/>
      <c r="AA16" s="1299">
        <v>3500</v>
      </c>
      <c r="AB16" s="1290">
        <v>27500</v>
      </c>
      <c r="AC16" s="1304"/>
      <c r="AD16" s="779"/>
      <c r="AE16" s="780"/>
      <c r="AF16" s="780"/>
      <c r="AG16" s="781"/>
      <c r="AH16" s="782"/>
      <c r="AI16" s="783"/>
      <c r="AJ16" s="777"/>
      <c r="AK16" s="774">
        <v>47500</v>
      </c>
      <c r="AL16" s="775"/>
      <c r="AM16" s="775">
        <v>27500</v>
      </c>
      <c r="AN16" s="775"/>
      <c r="AO16" s="775">
        <v>27500</v>
      </c>
      <c r="AP16" s="778"/>
      <c r="AQ16" s="778"/>
      <c r="AR16" s="778"/>
      <c r="AS16" s="776">
        <v>27500</v>
      </c>
      <c r="AT16" s="1290"/>
      <c r="AU16" s="1299">
        <v>16000</v>
      </c>
      <c r="AV16" s="1290">
        <v>27500</v>
      </c>
      <c r="AW16" s="1304"/>
      <c r="AX16" s="202"/>
    </row>
    <row r="17" spans="1:50" ht="15" customHeight="1" x14ac:dyDescent="0.2">
      <c r="A17" s="699" t="s">
        <v>235</v>
      </c>
      <c r="B17" s="774">
        <v>16000</v>
      </c>
      <c r="C17" s="775"/>
      <c r="D17" s="775">
        <v>27500</v>
      </c>
      <c r="E17" s="775"/>
      <c r="F17" s="775">
        <v>27500</v>
      </c>
      <c r="G17" s="778"/>
      <c r="H17" s="778"/>
      <c r="I17" s="778"/>
      <c r="J17" s="776">
        <v>27500</v>
      </c>
      <c r="K17" s="1290"/>
      <c r="L17" s="1299">
        <v>16000</v>
      </c>
      <c r="M17" s="1290">
        <v>27500</v>
      </c>
      <c r="N17" s="1304"/>
      <c r="O17" s="774">
        <v>16000</v>
      </c>
      <c r="P17" s="1304"/>
      <c r="Q17" s="774"/>
      <c r="R17" s="775"/>
      <c r="S17" s="775"/>
      <c r="T17" s="775"/>
      <c r="U17" s="775">
        <v>27500</v>
      </c>
      <c r="V17" s="778"/>
      <c r="W17" s="778"/>
      <c r="X17" s="778"/>
      <c r="Y17" s="776"/>
      <c r="Z17" s="1290"/>
      <c r="AA17" s="1299">
        <v>9500</v>
      </c>
      <c r="AB17" s="1290">
        <v>27500</v>
      </c>
      <c r="AC17" s="1304"/>
      <c r="AD17" s="779"/>
      <c r="AE17" s="780"/>
      <c r="AF17" s="780"/>
      <c r="AG17" s="781"/>
      <c r="AH17" s="782"/>
      <c r="AI17" s="783"/>
      <c r="AJ17" s="777"/>
      <c r="AK17" s="774">
        <v>16000</v>
      </c>
      <c r="AL17" s="775"/>
      <c r="AM17" s="775">
        <v>27500</v>
      </c>
      <c r="AN17" s="775"/>
      <c r="AO17" s="775">
        <v>27500</v>
      </c>
      <c r="AP17" s="778"/>
      <c r="AQ17" s="778"/>
      <c r="AR17" s="778"/>
      <c r="AS17" s="776">
        <v>27500</v>
      </c>
      <c r="AT17" s="1290"/>
      <c r="AU17" s="1299">
        <v>16000</v>
      </c>
      <c r="AV17" s="1290">
        <v>27500</v>
      </c>
      <c r="AW17" s="1304"/>
      <c r="AX17" s="202"/>
    </row>
    <row r="18" spans="1:50" ht="15" customHeight="1" x14ac:dyDescent="0.2">
      <c r="A18" s="699" t="s">
        <v>236</v>
      </c>
      <c r="B18" s="774">
        <v>9500</v>
      </c>
      <c r="C18" s="775"/>
      <c r="D18" s="775">
        <v>27500</v>
      </c>
      <c r="E18" s="775"/>
      <c r="F18" s="775">
        <v>27500</v>
      </c>
      <c r="G18" s="778"/>
      <c r="H18" s="778"/>
      <c r="I18" s="778"/>
      <c r="J18" s="776">
        <v>16000</v>
      </c>
      <c r="K18" s="1290"/>
      <c r="L18" s="1299">
        <v>9500</v>
      </c>
      <c r="M18" s="1290">
        <v>16000</v>
      </c>
      <c r="N18" s="1304"/>
      <c r="O18" s="774">
        <v>9500</v>
      </c>
      <c r="P18" s="1304"/>
      <c r="Q18" s="774"/>
      <c r="R18" s="775"/>
      <c r="S18" s="775">
        <v>70000</v>
      </c>
      <c r="T18" s="775"/>
      <c r="U18" s="775">
        <v>27500</v>
      </c>
      <c r="V18" s="778"/>
      <c r="W18" s="778"/>
      <c r="X18" s="778"/>
      <c r="Y18" s="776"/>
      <c r="Z18" s="1290"/>
      <c r="AA18" s="1299"/>
      <c r="AB18" s="1290">
        <v>47500</v>
      </c>
      <c r="AC18" s="1304"/>
      <c r="AD18" s="779"/>
      <c r="AE18" s="780"/>
      <c r="AF18" s="780"/>
      <c r="AG18" s="781"/>
      <c r="AH18" s="782"/>
      <c r="AI18" s="783"/>
      <c r="AJ18" s="777"/>
      <c r="AK18" s="774">
        <v>9500</v>
      </c>
      <c r="AL18" s="775"/>
      <c r="AM18" s="775">
        <v>27500</v>
      </c>
      <c r="AN18" s="775"/>
      <c r="AO18" s="775">
        <v>27500</v>
      </c>
      <c r="AP18" s="778"/>
      <c r="AQ18" s="778"/>
      <c r="AR18" s="778"/>
      <c r="AS18" s="776">
        <v>16000</v>
      </c>
      <c r="AT18" s="1290"/>
      <c r="AU18" s="1299">
        <v>9500</v>
      </c>
      <c r="AV18" s="1290">
        <v>27500</v>
      </c>
      <c r="AW18" s="1304"/>
      <c r="AX18" s="202"/>
    </row>
    <row r="19" spans="1:50" ht="15" customHeight="1" x14ac:dyDescent="0.2">
      <c r="A19" s="699" t="s">
        <v>237</v>
      </c>
      <c r="B19" s="774">
        <v>16000</v>
      </c>
      <c r="C19" s="775"/>
      <c r="D19" s="775">
        <v>47500</v>
      </c>
      <c r="E19" s="775"/>
      <c r="F19" s="775">
        <v>27500</v>
      </c>
      <c r="G19" s="778"/>
      <c r="H19" s="778">
        <v>47500</v>
      </c>
      <c r="I19" s="778"/>
      <c r="J19" s="776">
        <v>16000</v>
      </c>
      <c r="K19" s="1290"/>
      <c r="L19" s="1299">
        <v>16000</v>
      </c>
      <c r="M19" s="1290">
        <v>27500</v>
      </c>
      <c r="N19" s="1304"/>
      <c r="O19" s="774">
        <v>16000</v>
      </c>
      <c r="P19" s="1304"/>
      <c r="Q19" s="774">
        <v>47500</v>
      </c>
      <c r="R19" s="775"/>
      <c r="S19" s="775">
        <v>47500</v>
      </c>
      <c r="T19" s="775"/>
      <c r="U19" s="775">
        <v>16000</v>
      </c>
      <c r="V19" s="778"/>
      <c r="W19" s="778">
        <v>100000</v>
      </c>
      <c r="X19" s="778"/>
      <c r="Y19" s="776">
        <v>27500</v>
      </c>
      <c r="Z19" s="1290"/>
      <c r="AA19" s="1299">
        <v>1600</v>
      </c>
      <c r="AB19" s="1290">
        <v>16000</v>
      </c>
      <c r="AC19" s="1304"/>
      <c r="AD19" s="779"/>
      <c r="AE19" s="780"/>
      <c r="AF19" s="780"/>
      <c r="AG19" s="781"/>
      <c r="AH19" s="782"/>
      <c r="AI19" s="783"/>
      <c r="AJ19" s="777"/>
      <c r="AK19" s="774">
        <v>47500</v>
      </c>
      <c r="AL19" s="775"/>
      <c r="AM19" s="775">
        <v>47500</v>
      </c>
      <c r="AN19" s="775"/>
      <c r="AO19" s="775">
        <v>27500</v>
      </c>
      <c r="AP19" s="778"/>
      <c r="AQ19" s="778">
        <v>47500</v>
      </c>
      <c r="AR19" s="778"/>
      <c r="AS19" s="776">
        <v>27500</v>
      </c>
      <c r="AT19" s="1290"/>
      <c r="AU19" s="1299">
        <v>16000</v>
      </c>
      <c r="AV19" s="1290">
        <v>27500</v>
      </c>
      <c r="AW19" s="1304"/>
      <c r="AX19" s="202"/>
    </row>
    <row r="20" spans="1:50" ht="15" customHeight="1" x14ac:dyDescent="0.2">
      <c r="A20" s="699" t="s">
        <v>238</v>
      </c>
      <c r="B20" s="774">
        <v>100000</v>
      </c>
      <c r="C20" s="775"/>
      <c r="D20" s="775">
        <v>16000</v>
      </c>
      <c r="E20" s="775"/>
      <c r="F20" s="775">
        <v>27500</v>
      </c>
      <c r="G20" s="778"/>
      <c r="H20" s="778"/>
      <c r="I20" s="778"/>
      <c r="J20" s="776">
        <v>16000</v>
      </c>
      <c r="K20" s="1290"/>
      <c r="L20" s="1299">
        <v>16000</v>
      </c>
      <c r="M20" s="1290">
        <v>16000</v>
      </c>
      <c r="N20" s="1304"/>
      <c r="O20" s="774">
        <v>16000</v>
      </c>
      <c r="P20" s="1304"/>
      <c r="Q20" s="774">
        <v>27500</v>
      </c>
      <c r="R20" s="775"/>
      <c r="S20" s="775">
        <v>27500</v>
      </c>
      <c r="T20" s="775"/>
      <c r="U20" s="775">
        <v>16000</v>
      </c>
      <c r="V20" s="778"/>
      <c r="W20" s="778"/>
      <c r="X20" s="778"/>
      <c r="Y20" s="776">
        <v>3500</v>
      </c>
      <c r="Z20" s="1290"/>
      <c r="AA20" s="1299">
        <v>1600</v>
      </c>
      <c r="AB20" s="1290">
        <v>16000</v>
      </c>
      <c r="AC20" s="1304"/>
      <c r="AD20" s="779"/>
      <c r="AE20" s="780"/>
      <c r="AF20" s="780"/>
      <c r="AG20" s="781"/>
      <c r="AH20" s="782"/>
      <c r="AI20" s="783"/>
      <c r="AJ20" s="777"/>
      <c r="AK20" s="774">
        <v>70000</v>
      </c>
      <c r="AL20" s="775"/>
      <c r="AM20" s="775">
        <v>27500</v>
      </c>
      <c r="AN20" s="775"/>
      <c r="AO20" s="775">
        <v>16000</v>
      </c>
      <c r="AP20" s="778"/>
      <c r="AQ20" s="778"/>
      <c r="AR20" s="778"/>
      <c r="AS20" s="776">
        <v>16000</v>
      </c>
      <c r="AT20" s="1290"/>
      <c r="AU20" s="1299">
        <v>16000</v>
      </c>
      <c r="AV20" s="1290">
        <v>16000</v>
      </c>
      <c r="AW20" s="1304"/>
      <c r="AX20" s="202"/>
    </row>
    <row r="21" spans="1:50" ht="15" customHeight="1" x14ac:dyDescent="0.2">
      <c r="A21" s="785" t="s">
        <v>239</v>
      </c>
      <c r="B21" s="774"/>
      <c r="C21" s="775"/>
      <c r="D21" s="775"/>
      <c r="E21" s="775"/>
      <c r="F21" s="775"/>
      <c r="G21" s="778"/>
      <c r="H21" s="778"/>
      <c r="I21" s="778"/>
      <c r="J21" s="776"/>
      <c r="K21" s="1290"/>
      <c r="L21" s="1299"/>
      <c r="M21" s="1290"/>
      <c r="N21" s="1304"/>
      <c r="O21" s="774"/>
      <c r="P21" s="1304"/>
      <c r="Q21" s="774"/>
      <c r="R21" s="775"/>
      <c r="S21" s="775"/>
      <c r="T21" s="775"/>
      <c r="U21" s="775"/>
      <c r="V21" s="778"/>
      <c r="W21" s="778"/>
      <c r="X21" s="778"/>
      <c r="Y21" s="776"/>
      <c r="Z21" s="1290"/>
      <c r="AA21" s="1299"/>
      <c r="AB21" s="1290"/>
      <c r="AC21" s="1304"/>
      <c r="AD21" s="779"/>
      <c r="AE21" s="780"/>
      <c r="AF21" s="780"/>
      <c r="AG21" s="781"/>
      <c r="AH21" s="782"/>
      <c r="AI21" s="783"/>
      <c r="AJ21" s="777"/>
      <c r="AK21" s="774"/>
      <c r="AL21" s="775"/>
      <c r="AM21" s="775"/>
      <c r="AN21" s="775"/>
      <c r="AO21" s="775"/>
      <c r="AP21" s="778"/>
      <c r="AQ21" s="778"/>
      <c r="AR21" s="778"/>
      <c r="AS21" s="776"/>
      <c r="AT21" s="1290"/>
      <c r="AU21" s="1299"/>
      <c r="AV21" s="1290"/>
      <c r="AW21" s="1304"/>
      <c r="AX21" s="202"/>
    </row>
    <row r="22" spans="1:50" ht="25.5" x14ac:dyDescent="0.2">
      <c r="A22" s="786" t="s">
        <v>294</v>
      </c>
      <c r="B22" s="787">
        <v>47500</v>
      </c>
      <c r="C22" s="788"/>
      <c r="D22" s="788">
        <v>27500</v>
      </c>
      <c r="E22" s="788"/>
      <c r="F22" s="788">
        <v>27500</v>
      </c>
      <c r="G22" s="791"/>
      <c r="H22" s="791">
        <v>47500</v>
      </c>
      <c r="I22" s="791"/>
      <c r="J22" s="789">
        <v>16000</v>
      </c>
      <c r="K22" s="1291"/>
      <c r="L22" s="1300">
        <v>16000</v>
      </c>
      <c r="M22" s="1291">
        <v>27500</v>
      </c>
      <c r="N22" s="1305"/>
      <c r="O22" s="787">
        <v>16000</v>
      </c>
      <c r="P22" s="1305"/>
      <c r="Q22" s="787">
        <v>70000</v>
      </c>
      <c r="R22" s="788"/>
      <c r="S22" s="788">
        <v>47500</v>
      </c>
      <c r="T22" s="788"/>
      <c r="U22" s="788">
        <v>27500</v>
      </c>
      <c r="V22" s="791"/>
      <c r="W22" s="791">
        <v>100000</v>
      </c>
      <c r="X22" s="791"/>
      <c r="Y22" s="789">
        <v>27500</v>
      </c>
      <c r="Z22" s="1291"/>
      <c r="AA22" s="1300">
        <v>16000</v>
      </c>
      <c r="AB22" s="1291">
        <v>27500</v>
      </c>
      <c r="AC22" s="1305"/>
      <c r="AD22" s="792"/>
      <c r="AE22" s="793"/>
      <c r="AF22" s="793"/>
      <c r="AG22" s="794"/>
      <c r="AH22" s="795"/>
      <c r="AI22" s="796"/>
      <c r="AJ22" s="790"/>
      <c r="AK22" s="787">
        <v>47500</v>
      </c>
      <c r="AL22" s="788"/>
      <c r="AM22" s="788">
        <v>27500</v>
      </c>
      <c r="AN22" s="788"/>
      <c r="AO22" s="788">
        <v>27500</v>
      </c>
      <c r="AP22" s="791"/>
      <c r="AQ22" s="791">
        <v>47500</v>
      </c>
      <c r="AR22" s="791"/>
      <c r="AS22" s="789">
        <v>27500</v>
      </c>
      <c r="AT22" s="1291"/>
      <c r="AU22" s="1300">
        <v>16000</v>
      </c>
      <c r="AV22" s="1291">
        <v>27500</v>
      </c>
      <c r="AW22" s="1305"/>
      <c r="AX22" s="202"/>
    </row>
    <row r="23" spans="1:50" ht="15" customHeight="1" x14ac:dyDescent="0.2">
      <c r="A23" s="798" t="s">
        <v>233</v>
      </c>
      <c r="B23" s="774">
        <v>47500</v>
      </c>
      <c r="C23" s="775"/>
      <c r="D23" s="775">
        <v>27500</v>
      </c>
      <c r="E23" s="775"/>
      <c r="F23" s="775">
        <v>27500</v>
      </c>
      <c r="G23" s="778"/>
      <c r="H23" s="778">
        <v>47500</v>
      </c>
      <c r="I23" s="778"/>
      <c r="J23" s="776">
        <v>16000</v>
      </c>
      <c r="K23" s="1290"/>
      <c r="L23" s="1299">
        <v>16000</v>
      </c>
      <c r="M23" s="1290">
        <v>27500</v>
      </c>
      <c r="N23" s="1304"/>
      <c r="O23" s="774">
        <v>16000</v>
      </c>
      <c r="P23" s="1304"/>
      <c r="Q23" s="774"/>
      <c r="R23" s="775"/>
      <c r="S23" s="775">
        <v>47500</v>
      </c>
      <c r="T23" s="775"/>
      <c r="U23" s="775">
        <v>16000</v>
      </c>
      <c r="V23" s="778"/>
      <c r="W23" s="778"/>
      <c r="X23" s="778"/>
      <c r="Y23" s="776">
        <v>16000</v>
      </c>
      <c r="Z23" s="1290"/>
      <c r="AA23" s="1299">
        <v>16000</v>
      </c>
      <c r="AB23" s="1290">
        <v>16000</v>
      </c>
      <c r="AC23" s="1304"/>
      <c r="AD23" s="779"/>
      <c r="AE23" s="780"/>
      <c r="AF23" s="780"/>
      <c r="AG23" s="781"/>
      <c r="AH23" s="782"/>
      <c r="AI23" s="783"/>
      <c r="AJ23" s="777"/>
      <c r="AK23" s="774">
        <v>47500</v>
      </c>
      <c r="AL23" s="775"/>
      <c r="AM23" s="775">
        <v>27500</v>
      </c>
      <c r="AN23" s="775"/>
      <c r="AO23" s="775">
        <v>27500</v>
      </c>
      <c r="AP23" s="778"/>
      <c r="AQ23" s="778">
        <v>47500</v>
      </c>
      <c r="AR23" s="778"/>
      <c r="AS23" s="776">
        <v>16000</v>
      </c>
      <c r="AT23" s="1290"/>
      <c r="AU23" s="1299">
        <v>16000</v>
      </c>
      <c r="AV23" s="1290">
        <v>27500</v>
      </c>
      <c r="AW23" s="1304"/>
      <c r="AX23" s="202"/>
    </row>
    <row r="24" spans="1:50" ht="15" customHeight="1" x14ac:dyDescent="0.2">
      <c r="A24" s="798" t="s">
        <v>234</v>
      </c>
      <c r="B24" s="799">
        <v>47500</v>
      </c>
      <c r="C24" s="800"/>
      <c r="D24" s="800">
        <v>27500</v>
      </c>
      <c r="E24" s="800"/>
      <c r="F24" s="800">
        <v>27500</v>
      </c>
      <c r="G24" s="803"/>
      <c r="H24" s="803"/>
      <c r="I24" s="803"/>
      <c r="J24" s="801">
        <v>27500</v>
      </c>
      <c r="K24" s="1292"/>
      <c r="L24" s="1301">
        <v>16000</v>
      </c>
      <c r="M24" s="1292">
        <v>27500</v>
      </c>
      <c r="N24" s="1306"/>
      <c r="O24" s="799">
        <v>16000</v>
      </c>
      <c r="P24" s="1306"/>
      <c r="Q24" s="799">
        <v>70000</v>
      </c>
      <c r="R24" s="800"/>
      <c r="S24" s="800">
        <v>70000</v>
      </c>
      <c r="T24" s="800"/>
      <c r="U24" s="800">
        <v>27500</v>
      </c>
      <c r="V24" s="803"/>
      <c r="W24" s="803"/>
      <c r="X24" s="803"/>
      <c r="Y24" s="801">
        <v>16000</v>
      </c>
      <c r="Z24" s="1292"/>
      <c r="AA24" s="1301"/>
      <c r="AB24" s="1292">
        <v>27500</v>
      </c>
      <c r="AC24" s="1306"/>
      <c r="AD24" s="804"/>
      <c r="AE24" s="805"/>
      <c r="AF24" s="805"/>
      <c r="AG24" s="806"/>
      <c r="AH24" s="807"/>
      <c r="AI24" s="808"/>
      <c r="AJ24" s="802"/>
      <c r="AK24" s="799">
        <v>47500</v>
      </c>
      <c r="AL24" s="800"/>
      <c r="AM24" s="800">
        <v>27500</v>
      </c>
      <c r="AN24" s="800"/>
      <c r="AO24" s="800">
        <v>27500</v>
      </c>
      <c r="AP24" s="803"/>
      <c r="AQ24" s="803"/>
      <c r="AR24" s="803"/>
      <c r="AS24" s="801">
        <v>27500</v>
      </c>
      <c r="AT24" s="1292"/>
      <c r="AU24" s="1301">
        <v>16000</v>
      </c>
      <c r="AV24" s="1292">
        <v>27500</v>
      </c>
      <c r="AW24" s="1306"/>
      <c r="AX24" s="202"/>
    </row>
    <row r="25" spans="1:50" ht="15" customHeight="1" x14ac:dyDescent="0.2">
      <c r="A25" s="798" t="s">
        <v>235</v>
      </c>
      <c r="B25" s="799">
        <v>3500</v>
      </c>
      <c r="C25" s="800"/>
      <c r="D25" s="800">
        <v>27500</v>
      </c>
      <c r="E25" s="800"/>
      <c r="F25" s="800">
        <v>27500</v>
      </c>
      <c r="G25" s="803"/>
      <c r="H25" s="803"/>
      <c r="I25" s="803"/>
      <c r="J25" s="801">
        <v>27500</v>
      </c>
      <c r="K25" s="1292"/>
      <c r="L25" s="1301">
        <v>16000</v>
      </c>
      <c r="M25" s="1292">
        <v>27500</v>
      </c>
      <c r="N25" s="1306"/>
      <c r="O25" s="799">
        <v>16000</v>
      </c>
      <c r="P25" s="1306"/>
      <c r="Q25" s="799"/>
      <c r="R25" s="800"/>
      <c r="S25" s="800"/>
      <c r="T25" s="800"/>
      <c r="U25" s="800">
        <v>27500</v>
      </c>
      <c r="V25" s="803"/>
      <c r="W25" s="803"/>
      <c r="X25" s="803"/>
      <c r="Y25" s="801"/>
      <c r="Z25" s="1292"/>
      <c r="AA25" s="1301">
        <v>9500</v>
      </c>
      <c r="AB25" s="1292">
        <v>27500</v>
      </c>
      <c r="AC25" s="1306"/>
      <c r="AD25" s="804"/>
      <c r="AE25" s="805"/>
      <c r="AF25" s="805"/>
      <c r="AG25" s="806"/>
      <c r="AH25" s="807"/>
      <c r="AI25" s="808"/>
      <c r="AJ25" s="802"/>
      <c r="AK25" s="799">
        <v>3500</v>
      </c>
      <c r="AL25" s="800"/>
      <c r="AM25" s="800">
        <v>27500</v>
      </c>
      <c r="AN25" s="800"/>
      <c r="AO25" s="800">
        <v>27500</v>
      </c>
      <c r="AP25" s="803"/>
      <c r="AQ25" s="803"/>
      <c r="AR25" s="803"/>
      <c r="AS25" s="801">
        <v>27500</v>
      </c>
      <c r="AT25" s="1292"/>
      <c r="AU25" s="1301">
        <v>16000</v>
      </c>
      <c r="AV25" s="1292">
        <v>27500</v>
      </c>
      <c r="AW25" s="1306"/>
      <c r="AX25" s="202"/>
    </row>
    <row r="26" spans="1:50" ht="15" customHeight="1" x14ac:dyDescent="0.2">
      <c r="A26" s="798" t="s">
        <v>236</v>
      </c>
      <c r="B26" s="799"/>
      <c r="C26" s="800"/>
      <c r="D26" s="800">
        <v>27500</v>
      </c>
      <c r="E26" s="800"/>
      <c r="F26" s="800">
        <v>27500</v>
      </c>
      <c r="G26" s="803"/>
      <c r="H26" s="803"/>
      <c r="I26" s="803"/>
      <c r="J26" s="801">
        <v>16000</v>
      </c>
      <c r="K26" s="1292"/>
      <c r="L26" s="1301">
        <v>9500</v>
      </c>
      <c r="M26" s="1292">
        <v>27500</v>
      </c>
      <c r="N26" s="1306"/>
      <c r="O26" s="799">
        <v>9500</v>
      </c>
      <c r="P26" s="1306"/>
      <c r="Q26" s="799"/>
      <c r="R26" s="800"/>
      <c r="S26" s="800">
        <v>70000</v>
      </c>
      <c r="T26" s="800"/>
      <c r="U26" s="800">
        <v>27500</v>
      </c>
      <c r="V26" s="803"/>
      <c r="W26" s="803"/>
      <c r="X26" s="803"/>
      <c r="Y26" s="801"/>
      <c r="Z26" s="1292"/>
      <c r="AA26" s="1301"/>
      <c r="AB26" s="1292">
        <v>47500</v>
      </c>
      <c r="AC26" s="1306"/>
      <c r="AD26" s="804"/>
      <c r="AE26" s="805"/>
      <c r="AF26" s="805"/>
      <c r="AG26" s="806"/>
      <c r="AH26" s="807"/>
      <c r="AI26" s="808"/>
      <c r="AJ26" s="802"/>
      <c r="AK26" s="799"/>
      <c r="AL26" s="800"/>
      <c r="AM26" s="800">
        <v>47500</v>
      </c>
      <c r="AN26" s="800"/>
      <c r="AO26" s="800">
        <v>27500</v>
      </c>
      <c r="AP26" s="803"/>
      <c r="AQ26" s="803"/>
      <c r="AR26" s="803"/>
      <c r="AS26" s="801">
        <v>16000</v>
      </c>
      <c r="AT26" s="1292"/>
      <c r="AU26" s="1301">
        <v>9500</v>
      </c>
      <c r="AV26" s="1292">
        <v>27500</v>
      </c>
      <c r="AW26" s="1306"/>
      <c r="AX26" s="202"/>
    </row>
    <row r="27" spans="1:50" ht="15" customHeight="1" x14ac:dyDescent="0.2">
      <c r="A27" s="798" t="s">
        <v>237</v>
      </c>
      <c r="B27" s="799">
        <v>100000</v>
      </c>
      <c r="C27" s="800"/>
      <c r="D27" s="800">
        <v>47500</v>
      </c>
      <c r="E27" s="800"/>
      <c r="F27" s="800">
        <v>27500</v>
      </c>
      <c r="G27" s="803"/>
      <c r="H27" s="803">
        <v>47500</v>
      </c>
      <c r="I27" s="803"/>
      <c r="J27" s="801">
        <v>16000</v>
      </c>
      <c r="K27" s="1292"/>
      <c r="L27" s="1301">
        <v>27500</v>
      </c>
      <c r="M27" s="1292">
        <v>27500</v>
      </c>
      <c r="N27" s="1306"/>
      <c r="O27" s="799">
        <v>27500</v>
      </c>
      <c r="P27" s="1306"/>
      <c r="Q27" s="799">
        <v>47500</v>
      </c>
      <c r="R27" s="800"/>
      <c r="S27" s="800">
        <v>47500</v>
      </c>
      <c r="T27" s="800"/>
      <c r="U27" s="800">
        <v>16000</v>
      </c>
      <c r="V27" s="803"/>
      <c r="W27" s="803">
        <v>100000</v>
      </c>
      <c r="X27" s="803"/>
      <c r="Y27" s="801">
        <v>47500</v>
      </c>
      <c r="Z27" s="1292"/>
      <c r="AA27" s="1301">
        <v>16000</v>
      </c>
      <c r="AB27" s="1292">
        <v>27500</v>
      </c>
      <c r="AC27" s="1306"/>
      <c r="AD27" s="804"/>
      <c r="AE27" s="805"/>
      <c r="AF27" s="805"/>
      <c r="AG27" s="806"/>
      <c r="AH27" s="807"/>
      <c r="AI27" s="808"/>
      <c r="AJ27" s="802"/>
      <c r="AK27" s="799">
        <v>70000</v>
      </c>
      <c r="AL27" s="800"/>
      <c r="AM27" s="800">
        <v>47500</v>
      </c>
      <c r="AN27" s="800"/>
      <c r="AO27" s="800">
        <v>27500</v>
      </c>
      <c r="AP27" s="803"/>
      <c r="AQ27" s="803">
        <v>47500</v>
      </c>
      <c r="AR27" s="803"/>
      <c r="AS27" s="801">
        <v>27500</v>
      </c>
      <c r="AT27" s="1292"/>
      <c r="AU27" s="1301">
        <v>27500</v>
      </c>
      <c r="AV27" s="1292">
        <v>27500</v>
      </c>
      <c r="AW27" s="1306"/>
      <c r="AX27" s="202"/>
    </row>
    <row r="28" spans="1:50" ht="15" customHeight="1" x14ac:dyDescent="0.2">
      <c r="A28" s="798" t="s">
        <v>238</v>
      </c>
      <c r="B28" s="799">
        <v>100000</v>
      </c>
      <c r="C28" s="800"/>
      <c r="D28" s="800">
        <v>3500</v>
      </c>
      <c r="E28" s="800"/>
      <c r="F28" s="800">
        <v>27500</v>
      </c>
      <c r="G28" s="803"/>
      <c r="H28" s="803"/>
      <c r="I28" s="803"/>
      <c r="J28" s="801">
        <v>16000</v>
      </c>
      <c r="K28" s="1292"/>
      <c r="L28" s="1301">
        <v>16000</v>
      </c>
      <c r="M28" s="1292">
        <v>27500</v>
      </c>
      <c r="N28" s="1306"/>
      <c r="O28" s="799">
        <v>16000</v>
      </c>
      <c r="P28" s="1306"/>
      <c r="Q28" s="799">
        <v>16000</v>
      </c>
      <c r="R28" s="800"/>
      <c r="S28" s="800">
        <v>27500</v>
      </c>
      <c r="T28" s="800"/>
      <c r="U28" s="800">
        <v>16000</v>
      </c>
      <c r="V28" s="803"/>
      <c r="W28" s="803"/>
      <c r="X28" s="803"/>
      <c r="Y28" s="801">
        <v>3500</v>
      </c>
      <c r="Z28" s="1292"/>
      <c r="AA28" s="1301">
        <v>16000</v>
      </c>
      <c r="AB28" s="1292">
        <v>16000</v>
      </c>
      <c r="AC28" s="1306"/>
      <c r="AD28" s="804"/>
      <c r="AE28" s="805"/>
      <c r="AF28" s="805"/>
      <c r="AG28" s="806"/>
      <c r="AH28" s="807"/>
      <c r="AI28" s="808"/>
      <c r="AJ28" s="802"/>
      <c r="AK28" s="799">
        <v>70000</v>
      </c>
      <c r="AL28" s="800"/>
      <c r="AM28" s="800">
        <v>3500</v>
      </c>
      <c r="AN28" s="800"/>
      <c r="AO28" s="800">
        <v>16000</v>
      </c>
      <c r="AP28" s="803"/>
      <c r="AQ28" s="803"/>
      <c r="AR28" s="803"/>
      <c r="AS28" s="801">
        <v>3500</v>
      </c>
      <c r="AT28" s="1292"/>
      <c r="AU28" s="1301">
        <v>16000</v>
      </c>
      <c r="AV28" s="1292">
        <v>16000</v>
      </c>
      <c r="AW28" s="1306"/>
      <c r="AX28" s="202"/>
    </row>
    <row r="29" spans="1:50" ht="15" customHeight="1" x14ac:dyDescent="0.2">
      <c r="A29" s="810" t="s">
        <v>239</v>
      </c>
      <c r="B29" s="811"/>
      <c r="C29" s="812"/>
      <c r="D29" s="812"/>
      <c r="E29" s="812"/>
      <c r="F29" s="812"/>
      <c r="G29" s="815"/>
      <c r="H29" s="815"/>
      <c r="I29" s="815"/>
      <c r="J29" s="813"/>
      <c r="K29" s="811"/>
      <c r="L29" s="1302"/>
      <c r="M29" s="811"/>
      <c r="N29" s="1307"/>
      <c r="O29" s="811"/>
      <c r="P29" s="1307"/>
      <c r="Q29" s="811"/>
      <c r="R29" s="812"/>
      <c r="S29" s="812"/>
      <c r="T29" s="812"/>
      <c r="U29" s="812"/>
      <c r="V29" s="815"/>
      <c r="W29" s="815"/>
      <c r="X29" s="815"/>
      <c r="Y29" s="813"/>
      <c r="Z29" s="811"/>
      <c r="AA29" s="1302"/>
      <c r="AB29" s="811"/>
      <c r="AC29" s="1307"/>
      <c r="AD29" s="811"/>
      <c r="AE29" s="812"/>
      <c r="AF29" s="812"/>
      <c r="AG29" s="815"/>
      <c r="AH29" s="813"/>
      <c r="AI29" s="816"/>
      <c r="AJ29" s="814"/>
      <c r="AK29" s="811"/>
      <c r="AL29" s="812"/>
      <c r="AM29" s="812"/>
      <c r="AN29" s="812"/>
      <c r="AO29" s="812"/>
      <c r="AP29" s="815"/>
      <c r="AQ29" s="815"/>
      <c r="AR29" s="815"/>
      <c r="AS29" s="813"/>
      <c r="AT29" s="811"/>
      <c r="AU29" s="1302"/>
      <c r="AV29" s="811"/>
      <c r="AW29" s="1307"/>
      <c r="AX29" s="202"/>
    </row>
    <row r="30" spans="1:50" ht="25.5" x14ac:dyDescent="0.2">
      <c r="A30" s="786" t="s">
        <v>295</v>
      </c>
      <c r="B30" s="787">
        <v>16000</v>
      </c>
      <c r="C30" s="788"/>
      <c r="D30" s="788">
        <v>16000</v>
      </c>
      <c r="E30" s="788"/>
      <c r="F30" s="788">
        <v>27500</v>
      </c>
      <c r="G30" s="791"/>
      <c r="H30" s="791">
        <v>16000</v>
      </c>
      <c r="I30" s="791"/>
      <c r="J30" s="789">
        <v>27500</v>
      </c>
      <c r="K30" s="1291"/>
      <c r="L30" s="1300">
        <v>16000</v>
      </c>
      <c r="M30" s="1291">
        <v>16000</v>
      </c>
      <c r="N30" s="1305"/>
      <c r="O30" s="787">
        <v>16000</v>
      </c>
      <c r="P30" s="1305"/>
      <c r="Q30" s="787">
        <v>27500</v>
      </c>
      <c r="R30" s="788"/>
      <c r="S30" s="788">
        <v>16000</v>
      </c>
      <c r="T30" s="788"/>
      <c r="U30" s="788">
        <v>16000</v>
      </c>
      <c r="V30" s="791"/>
      <c r="W30" s="791"/>
      <c r="X30" s="791"/>
      <c r="Y30" s="789">
        <v>27500</v>
      </c>
      <c r="Z30" s="1291"/>
      <c r="AA30" s="1300">
        <v>9500</v>
      </c>
      <c r="AB30" s="1291">
        <v>16000</v>
      </c>
      <c r="AC30" s="1305"/>
      <c r="AD30" s="792"/>
      <c r="AE30" s="793"/>
      <c r="AF30" s="793"/>
      <c r="AG30" s="794"/>
      <c r="AH30" s="795"/>
      <c r="AI30" s="796"/>
      <c r="AJ30" s="790"/>
      <c r="AK30" s="787">
        <v>16000</v>
      </c>
      <c r="AL30" s="788"/>
      <c r="AM30" s="788">
        <v>16000</v>
      </c>
      <c r="AN30" s="788"/>
      <c r="AO30" s="788">
        <v>16000</v>
      </c>
      <c r="AP30" s="791"/>
      <c r="AQ30" s="791">
        <v>16000</v>
      </c>
      <c r="AR30" s="791"/>
      <c r="AS30" s="789">
        <v>27000</v>
      </c>
      <c r="AT30" s="1291"/>
      <c r="AU30" s="1300">
        <v>16000</v>
      </c>
      <c r="AV30" s="1291">
        <v>16000</v>
      </c>
      <c r="AW30" s="1305"/>
      <c r="AX30" s="202"/>
    </row>
    <row r="31" spans="1:50" ht="15" customHeight="1" x14ac:dyDescent="0.2">
      <c r="A31" s="798" t="s">
        <v>233</v>
      </c>
      <c r="B31" s="774">
        <v>27500</v>
      </c>
      <c r="C31" s="775"/>
      <c r="D31" s="775">
        <v>3500</v>
      </c>
      <c r="E31" s="775"/>
      <c r="F31" s="775">
        <v>27500</v>
      </c>
      <c r="G31" s="778"/>
      <c r="H31" s="778">
        <v>16000</v>
      </c>
      <c r="I31" s="778"/>
      <c r="J31" s="776">
        <v>27500</v>
      </c>
      <c r="K31" s="1290"/>
      <c r="L31" s="1299">
        <v>16000</v>
      </c>
      <c r="M31" s="1290">
        <v>16000</v>
      </c>
      <c r="N31" s="1304"/>
      <c r="O31" s="774">
        <v>16000</v>
      </c>
      <c r="P31" s="1304"/>
      <c r="Q31" s="774">
        <v>16000</v>
      </c>
      <c r="R31" s="775"/>
      <c r="S31" s="775">
        <v>16000</v>
      </c>
      <c r="T31" s="775"/>
      <c r="U31" s="775">
        <v>16000</v>
      </c>
      <c r="V31" s="778"/>
      <c r="W31" s="778"/>
      <c r="X31" s="778"/>
      <c r="Y31" s="776">
        <v>16000</v>
      </c>
      <c r="Z31" s="1290"/>
      <c r="AA31" s="1299">
        <v>9500</v>
      </c>
      <c r="AB31" s="1290">
        <v>16000</v>
      </c>
      <c r="AC31" s="1304"/>
      <c r="AD31" s="779"/>
      <c r="AE31" s="780"/>
      <c r="AF31" s="780"/>
      <c r="AG31" s="781"/>
      <c r="AH31" s="782"/>
      <c r="AI31" s="783"/>
      <c r="AJ31" s="777"/>
      <c r="AK31" s="774">
        <v>21750</v>
      </c>
      <c r="AL31" s="775"/>
      <c r="AM31" s="775">
        <v>16000</v>
      </c>
      <c r="AN31" s="775"/>
      <c r="AO31" s="775">
        <v>16000</v>
      </c>
      <c r="AP31" s="778"/>
      <c r="AQ31" s="778">
        <v>16000</v>
      </c>
      <c r="AR31" s="778"/>
      <c r="AS31" s="776">
        <v>27500</v>
      </c>
      <c r="AT31" s="1290"/>
      <c r="AU31" s="1299">
        <v>16000</v>
      </c>
      <c r="AV31" s="1290">
        <v>16000</v>
      </c>
      <c r="AW31" s="1304"/>
      <c r="AX31" s="202"/>
    </row>
    <row r="32" spans="1:50" ht="15" customHeight="1" x14ac:dyDescent="0.2">
      <c r="A32" s="798" t="s">
        <v>234</v>
      </c>
      <c r="B32" s="799"/>
      <c r="C32" s="800"/>
      <c r="D32" s="800">
        <v>47500</v>
      </c>
      <c r="E32" s="800"/>
      <c r="F32" s="800">
        <v>27500</v>
      </c>
      <c r="G32" s="803"/>
      <c r="H32" s="803"/>
      <c r="I32" s="803"/>
      <c r="J32" s="801">
        <v>27500</v>
      </c>
      <c r="K32" s="1292"/>
      <c r="L32" s="1301">
        <v>16000</v>
      </c>
      <c r="M32" s="1292">
        <v>27500</v>
      </c>
      <c r="N32" s="1306"/>
      <c r="O32" s="799">
        <v>16000</v>
      </c>
      <c r="P32" s="1306"/>
      <c r="Q32" s="799"/>
      <c r="R32" s="800"/>
      <c r="S32" s="800">
        <v>16000</v>
      </c>
      <c r="T32" s="800"/>
      <c r="U32" s="800">
        <v>27500</v>
      </c>
      <c r="V32" s="803"/>
      <c r="W32" s="803"/>
      <c r="X32" s="803"/>
      <c r="Y32" s="801"/>
      <c r="Z32" s="1292"/>
      <c r="AA32" s="1301">
        <v>3500</v>
      </c>
      <c r="AB32" s="1292">
        <v>16000</v>
      </c>
      <c r="AC32" s="1306"/>
      <c r="AD32" s="804"/>
      <c r="AE32" s="805"/>
      <c r="AF32" s="805"/>
      <c r="AG32" s="806"/>
      <c r="AH32" s="807"/>
      <c r="AI32" s="808"/>
      <c r="AJ32" s="802"/>
      <c r="AK32" s="799"/>
      <c r="AL32" s="800"/>
      <c r="AM32" s="800">
        <v>16000</v>
      </c>
      <c r="AN32" s="800"/>
      <c r="AO32" s="800">
        <v>27500</v>
      </c>
      <c r="AP32" s="803"/>
      <c r="AQ32" s="803"/>
      <c r="AR32" s="803"/>
      <c r="AS32" s="801">
        <v>27500</v>
      </c>
      <c r="AT32" s="1292"/>
      <c r="AU32" s="1301">
        <v>9500</v>
      </c>
      <c r="AV32" s="1292">
        <v>27500</v>
      </c>
      <c r="AW32" s="1306"/>
      <c r="AX32" s="202"/>
    </row>
    <row r="33" spans="1:50" ht="15" customHeight="1" x14ac:dyDescent="0.2">
      <c r="A33" s="798" t="s">
        <v>235</v>
      </c>
      <c r="B33" s="799">
        <v>16000</v>
      </c>
      <c r="C33" s="800"/>
      <c r="D33" s="800">
        <v>70000</v>
      </c>
      <c r="E33" s="800"/>
      <c r="F33" s="800">
        <v>16000</v>
      </c>
      <c r="G33" s="803"/>
      <c r="H33" s="803"/>
      <c r="I33" s="803"/>
      <c r="J33" s="801">
        <v>9500</v>
      </c>
      <c r="K33" s="1292"/>
      <c r="L33" s="1301">
        <v>9500</v>
      </c>
      <c r="M33" s="1292">
        <v>16000</v>
      </c>
      <c r="N33" s="1306"/>
      <c r="O33" s="799">
        <v>9500</v>
      </c>
      <c r="P33" s="1306"/>
      <c r="Q33" s="799"/>
      <c r="R33" s="800"/>
      <c r="S33" s="800"/>
      <c r="T33" s="800"/>
      <c r="U33" s="800">
        <v>27500</v>
      </c>
      <c r="V33" s="803"/>
      <c r="W33" s="803"/>
      <c r="X33" s="803"/>
      <c r="Y33" s="801"/>
      <c r="Z33" s="1292"/>
      <c r="AA33" s="1301"/>
      <c r="AB33" s="1292">
        <v>27500</v>
      </c>
      <c r="AC33" s="1306"/>
      <c r="AD33" s="804"/>
      <c r="AE33" s="805"/>
      <c r="AF33" s="805"/>
      <c r="AG33" s="806"/>
      <c r="AH33" s="807"/>
      <c r="AI33" s="808"/>
      <c r="AJ33" s="802"/>
      <c r="AK33" s="799">
        <v>16000</v>
      </c>
      <c r="AL33" s="800"/>
      <c r="AM33" s="800">
        <v>70000</v>
      </c>
      <c r="AN33" s="800"/>
      <c r="AO33" s="800">
        <v>16000</v>
      </c>
      <c r="AP33" s="803"/>
      <c r="AQ33" s="803"/>
      <c r="AR33" s="803"/>
      <c r="AS33" s="801">
        <v>9500</v>
      </c>
      <c r="AT33" s="1292"/>
      <c r="AU33" s="1301">
        <v>9500</v>
      </c>
      <c r="AV33" s="1292">
        <v>16000</v>
      </c>
      <c r="AW33" s="1306"/>
      <c r="AX33" s="202"/>
    </row>
    <row r="34" spans="1:50" ht="15" customHeight="1" x14ac:dyDescent="0.2">
      <c r="A34" s="798" t="s">
        <v>236</v>
      </c>
      <c r="B34" s="799">
        <v>9500</v>
      </c>
      <c r="C34" s="800"/>
      <c r="D34" s="800">
        <v>16000</v>
      </c>
      <c r="E34" s="800"/>
      <c r="F34" s="800">
        <v>16000</v>
      </c>
      <c r="G34" s="803"/>
      <c r="H34" s="803"/>
      <c r="I34" s="803"/>
      <c r="J34" s="801">
        <v>16000</v>
      </c>
      <c r="K34" s="1292"/>
      <c r="L34" s="1301">
        <v>16000</v>
      </c>
      <c r="M34" s="1292">
        <v>16000</v>
      </c>
      <c r="N34" s="1306"/>
      <c r="O34" s="799">
        <v>16000</v>
      </c>
      <c r="P34" s="1306"/>
      <c r="Q34" s="799"/>
      <c r="R34" s="800"/>
      <c r="S34" s="800"/>
      <c r="T34" s="800"/>
      <c r="U34" s="800">
        <v>3500</v>
      </c>
      <c r="V34" s="803"/>
      <c r="W34" s="803"/>
      <c r="X34" s="803"/>
      <c r="Y34" s="801"/>
      <c r="Z34" s="1292"/>
      <c r="AA34" s="1301"/>
      <c r="AB34" s="1292">
        <v>3500</v>
      </c>
      <c r="AC34" s="1306"/>
      <c r="AD34" s="804"/>
      <c r="AE34" s="805"/>
      <c r="AF34" s="805"/>
      <c r="AG34" s="806"/>
      <c r="AH34" s="807"/>
      <c r="AI34" s="808"/>
      <c r="AJ34" s="802"/>
      <c r="AK34" s="799">
        <v>9500</v>
      </c>
      <c r="AL34" s="800"/>
      <c r="AM34" s="800">
        <v>16000</v>
      </c>
      <c r="AN34" s="800"/>
      <c r="AO34" s="800">
        <v>16000</v>
      </c>
      <c r="AP34" s="803"/>
      <c r="AQ34" s="803"/>
      <c r="AR34" s="803"/>
      <c r="AS34" s="801">
        <v>16000</v>
      </c>
      <c r="AT34" s="1292"/>
      <c r="AU34" s="1301">
        <v>16000</v>
      </c>
      <c r="AV34" s="1292">
        <v>16000</v>
      </c>
      <c r="AW34" s="1306"/>
      <c r="AX34" s="202"/>
    </row>
    <row r="35" spans="1:50" ht="15" customHeight="1" x14ac:dyDescent="0.2">
      <c r="A35" s="798" t="s">
        <v>237</v>
      </c>
      <c r="B35" s="799">
        <v>9500</v>
      </c>
      <c r="C35" s="800"/>
      <c r="D35" s="800">
        <v>27500</v>
      </c>
      <c r="E35" s="800"/>
      <c r="F35" s="800">
        <v>27500</v>
      </c>
      <c r="G35" s="803"/>
      <c r="H35" s="803"/>
      <c r="I35" s="803"/>
      <c r="J35" s="801">
        <v>27500</v>
      </c>
      <c r="K35" s="1292"/>
      <c r="L35" s="1301">
        <v>16000</v>
      </c>
      <c r="M35" s="1292">
        <v>27500</v>
      </c>
      <c r="N35" s="1306"/>
      <c r="O35" s="799">
        <v>16000</v>
      </c>
      <c r="P35" s="1306"/>
      <c r="Q35" s="799"/>
      <c r="R35" s="800"/>
      <c r="S35" s="800">
        <v>3500</v>
      </c>
      <c r="T35" s="800"/>
      <c r="U35" s="800">
        <v>16000</v>
      </c>
      <c r="V35" s="803"/>
      <c r="W35" s="803"/>
      <c r="X35" s="803"/>
      <c r="Y35" s="801">
        <v>27500</v>
      </c>
      <c r="Z35" s="1292"/>
      <c r="AA35" s="1301"/>
      <c r="AB35" s="1292">
        <v>16000</v>
      </c>
      <c r="AC35" s="1306"/>
      <c r="AD35" s="804"/>
      <c r="AE35" s="805"/>
      <c r="AF35" s="805"/>
      <c r="AG35" s="806"/>
      <c r="AH35" s="807"/>
      <c r="AI35" s="808"/>
      <c r="AJ35" s="802"/>
      <c r="AK35" s="799">
        <v>9500</v>
      </c>
      <c r="AL35" s="800"/>
      <c r="AM35" s="800">
        <v>27500</v>
      </c>
      <c r="AN35" s="800"/>
      <c r="AO35" s="800">
        <v>16000</v>
      </c>
      <c r="AP35" s="803"/>
      <c r="AQ35" s="803"/>
      <c r="AR35" s="803"/>
      <c r="AS35" s="801">
        <v>27500</v>
      </c>
      <c r="AT35" s="1292"/>
      <c r="AU35" s="1301">
        <v>16000</v>
      </c>
      <c r="AV35" s="1292">
        <v>16000</v>
      </c>
      <c r="AW35" s="1306"/>
      <c r="AX35" s="202"/>
    </row>
    <row r="36" spans="1:50" ht="15" customHeight="1" x14ac:dyDescent="0.2">
      <c r="A36" s="798" t="s">
        <v>238</v>
      </c>
      <c r="B36" s="799"/>
      <c r="C36" s="800"/>
      <c r="D36" s="800">
        <v>47500</v>
      </c>
      <c r="E36" s="800"/>
      <c r="F36" s="800">
        <v>16000</v>
      </c>
      <c r="G36" s="803"/>
      <c r="H36" s="803"/>
      <c r="I36" s="803"/>
      <c r="J36" s="801">
        <v>16000</v>
      </c>
      <c r="K36" s="1292"/>
      <c r="L36" s="1301">
        <v>9750</v>
      </c>
      <c r="M36" s="1292">
        <v>16000</v>
      </c>
      <c r="N36" s="1306"/>
      <c r="O36" s="799">
        <v>9750</v>
      </c>
      <c r="P36" s="1306"/>
      <c r="Q36" s="799">
        <v>27500</v>
      </c>
      <c r="R36" s="800"/>
      <c r="S36" s="800"/>
      <c r="T36" s="800"/>
      <c r="U36" s="800">
        <v>16000</v>
      </c>
      <c r="V36" s="803"/>
      <c r="W36" s="803"/>
      <c r="X36" s="803"/>
      <c r="Y36" s="801">
        <v>3500</v>
      </c>
      <c r="Z36" s="1292"/>
      <c r="AA36" s="1301"/>
      <c r="AB36" s="1292">
        <v>16000</v>
      </c>
      <c r="AC36" s="1306"/>
      <c r="AD36" s="804"/>
      <c r="AE36" s="805"/>
      <c r="AF36" s="805"/>
      <c r="AG36" s="806"/>
      <c r="AH36" s="807"/>
      <c r="AI36" s="808"/>
      <c r="AJ36" s="802"/>
      <c r="AK36" s="799">
        <v>27500</v>
      </c>
      <c r="AL36" s="800"/>
      <c r="AM36" s="800">
        <v>47500</v>
      </c>
      <c r="AN36" s="800"/>
      <c r="AO36" s="800">
        <v>16000</v>
      </c>
      <c r="AP36" s="803"/>
      <c r="AQ36" s="803"/>
      <c r="AR36" s="803"/>
      <c r="AS36" s="801">
        <v>16000</v>
      </c>
      <c r="AT36" s="1292"/>
      <c r="AU36" s="1301">
        <v>9750</v>
      </c>
      <c r="AV36" s="1292">
        <v>16000</v>
      </c>
      <c r="AW36" s="1306"/>
      <c r="AX36" s="202"/>
    </row>
    <row r="37" spans="1:50" ht="15" customHeight="1" x14ac:dyDescent="0.2">
      <c r="A37" s="810" t="s">
        <v>239</v>
      </c>
      <c r="B37" s="811"/>
      <c r="C37" s="812"/>
      <c r="D37" s="812"/>
      <c r="E37" s="812"/>
      <c r="F37" s="812"/>
      <c r="G37" s="815"/>
      <c r="H37" s="815"/>
      <c r="I37" s="815"/>
      <c r="J37" s="813"/>
      <c r="K37" s="811"/>
      <c r="L37" s="1302"/>
      <c r="M37" s="811"/>
      <c r="N37" s="1307"/>
      <c r="O37" s="811"/>
      <c r="P37" s="1307"/>
      <c r="Q37" s="811"/>
      <c r="R37" s="812"/>
      <c r="S37" s="812"/>
      <c r="T37" s="812"/>
      <c r="U37" s="812"/>
      <c r="V37" s="815"/>
      <c r="W37" s="815"/>
      <c r="X37" s="815"/>
      <c r="Y37" s="813"/>
      <c r="Z37" s="811"/>
      <c r="AA37" s="1302"/>
      <c r="AB37" s="811"/>
      <c r="AC37" s="1307"/>
      <c r="AD37" s="811"/>
      <c r="AE37" s="812"/>
      <c r="AF37" s="812"/>
      <c r="AG37" s="815"/>
      <c r="AH37" s="813"/>
      <c r="AI37" s="816"/>
      <c r="AJ37" s="814"/>
      <c r="AK37" s="811"/>
      <c r="AL37" s="812"/>
      <c r="AM37" s="812"/>
      <c r="AN37" s="812"/>
      <c r="AO37" s="812"/>
      <c r="AP37" s="815"/>
      <c r="AQ37" s="815"/>
      <c r="AR37" s="815"/>
      <c r="AS37" s="813"/>
      <c r="AT37" s="811"/>
      <c r="AU37" s="1302"/>
      <c r="AV37" s="811"/>
      <c r="AW37" s="1307"/>
      <c r="AX37" s="202"/>
    </row>
    <row r="38" spans="1:50" ht="25.5" x14ac:dyDescent="0.2">
      <c r="A38" s="817" t="s">
        <v>296</v>
      </c>
      <c r="B38" s="792"/>
      <c r="C38" s="793"/>
      <c r="D38" s="793"/>
      <c r="E38" s="793"/>
      <c r="F38" s="793"/>
      <c r="G38" s="794"/>
      <c r="H38" s="794"/>
      <c r="I38" s="794"/>
      <c r="J38" s="795"/>
      <c r="K38" s="1293"/>
      <c r="L38" s="1300"/>
      <c r="M38" s="1293"/>
      <c r="N38" s="1308"/>
      <c r="O38" s="792"/>
      <c r="P38" s="1308"/>
      <c r="Q38" s="792"/>
      <c r="R38" s="793"/>
      <c r="S38" s="793"/>
      <c r="T38" s="793"/>
      <c r="U38" s="793"/>
      <c r="V38" s="794"/>
      <c r="W38" s="794"/>
      <c r="X38" s="794"/>
      <c r="Y38" s="795"/>
      <c r="Z38" s="1293"/>
      <c r="AA38" s="1300"/>
      <c r="AB38" s="1293"/>
      <c r="AC38" s="1308"/>
      <c r="AD38" s="792"/>
      <c r="AE38" s="793"/>
      <c r="AF38" s="793"/>
      <c r="AG38" s="794"/>
      <c r="AH38" s="795"/>
      <c r="AI38" s="796"/>
      <c r="AJ38" s="797"/>
      <c r="AK38" s="792"/>
      <c r="AL38" s="793"/>
      <c r="AM38" s="793"/>
      <c r="AN38" s="793"/>
      <c r="AO38" s="793"/>
      <c r="AP38" s="794"/>
      <c r="AQ38" s="794"/>
      <c r="AR38" s="794"/>
      <c r="AS38" s="795"/>
      <c r="AT38" s="1293"/>
      <c r="AU38" s="1300"/>
      <c r="AV38" s="1293"/>
      <c r="AW38" s="1308"/>
      <c r="AX38" s="202"/>
    </row>
    <row r="39" spans="1:50" ht="15" customHeight="1" x14ac:dyDescent="0.2">
      <c r="A39" s="818" t="s">
        <v>233</v>
      </c>
      <c r="B39" s="779"/>
      <c r="C39" s="780"/>
      <c r="D39" s="780"/>
      <c r="E39" s="780"/>
      <c r="F39" s="780"/>
      <c r="G39" s="781"/>
      <c r="H39" s="781"/>
      <c r="I39" s="781"/>
      <c r="J39" s="782"/>
      <c r="K39" s="1294"/>
      <c r="L39" s="1299"/>
      <c r="M39" s="1294"/>
      <c r="N39" s="1309"/>
      <c r="O39" s="779"/>
      <c r="P39" s="1309"/>
      <c r="Q39" s="779"/>
      <c r="R39" s="780"/>
      <c r="S39" s="780"/>
      <c r="T39" s="780"/>
      <c r="U39" s="780"/>
      <c r="V39" s="781"/>
      <c r="W39" s="781"/>
      <c r="X39" s="781"/>
      <c r="Y39" s="782"/>
      <c r="Z39" s="1294"/>
      <c r="AA39" s="1299"/>
      <c r="AB39" s="1294"/>
      <c r="AC39" s="1309"/>
      <c r="AD39" s="779"/>
      <c r="AE39" s="780"/>
      <c r="AF39" s="780"/>
      <c r="AG39" s="781"/>
      <c r="AH39" s="782"/>
      <c r="AI39" s="783"/>
      <c r="AJ39" s="784"/>
      <c r="AK39" s="779"/>
      <c r="AL39" s="780"/>
      <c r="AM39" s="780"/>
      <c r="AN39" s="780"/>
      <c r="AO39" s="780"/>
      <c r="AP39" s="781"/>
      <c r="AQ39" s="781"/>
      <c r="AR39" s="781"/>
      <c r="AS39" s="782"/>
      <c r="AT39" s="1294"/>
      <c r="AU39" s="1299"/>
      <c r="AV39" s="1294"/>
      <c r="AW39" s="1309"/>
      <c r="AX39" s="202"/>
    </row>
    <row r="40" spans="1:50" ht="15" customHeight="1" x14ac:dyDescent="0.2">
      <c r="A40" s="818" t="s">
        <v>234</v>
      </c>
      <c r="B40" s="804"/>
      <c r="C40" s="805"/>
      <c r="D40" s="805"/>
      <c r="E40" s="805"/>
      <c r="F40" s="805"/>
      <c r="G40" s="806"/>
      <c r="H40" s="806"/>
      <c r="I40" s="806"/>
      <c r="J40" s="807"/>
      <c r="K40" s="1295"/>
      <c r="L40" s="1301"/>
      <c r="M40" s="1295"/>
      <c r="N40" s="1310"/>
      <c r="O40" s="804"/>
      <c r="P40" s="1310"/>
      <c r="Q40" s="804"/>
      <c r="R40" s="805"/>
      <c r="S40" s="805"/>
      <c r="T40" s="805"/>
      <c r="U40" s="805"/>
      <c r="V40" s="806"/>
      <c r="W40" s="806"/>
      <c r="X40" s="806"/>
      <c r="Y40" s="807"/>
      <c r="Z40" s="1295"/>
      <c r="AA40" s="1301"/>
      <c r="AB40" s="1295"/>
      <c r="AC40" s="1310"/>
      <c r="AD40" s="804"/>
      <c r="AE40" s="805"/>
      <c r="AF40" s="805"/>
      <c r="AG40" s="806"/>
      <c r="AH40" s="807"/>
      <c r="AI40" s="808"/>
      <c r="AJ40" s="809"/>
      <c r="AK40" s="804"/>
      <c r="AL40" s="805"/>
      <c r="AM40" s="805"/>
      <c r="AN40" s="805"/>
      <c r="AO40" s="805"/>
      <c r="AP40" s="806"/>
      <c r="AQ40" s="806"/>
      <c r="AR40" s="806"/>
      <c r="AS40" s="807"/>
      <c r="AT40" s="1295"/>
      <c r="AU40" s="1301"/>
      <c r="AV40" s="1295"/>
      <c r="AW40" s="1310"/>
      <c r="AX40" s="202"/>
    </row>
    <row r="41" spans="1:50" ht="15" customHeight="1" x14ac:dyDescent="0.2">
      <c r="A41" s="818" t="s">
        <v>235</v>
      </c>
      <c r="B41" s="804"/>
      <c r="C41" s="805"/>
      <c r="D41" s="805"/>
      <c r="E41" s="805"/>
      <c r="F41" s="805"/>
      <c r="G41" s="806"/>
      <c r="H41" s="806"/>
      <c r="I41" s="806"/>
      <c r="J41" s="807"/>
      <c r="K41" s="1295"/>
      <c r="L41" s="1301"/>
      <c r="M41" s="1295"/>
      <c r="N41" s="1310"/>
      <c r="O41" s="804"/>
      <c r="P41" s="1310"/>
      <c r="Q41" s="804"/>
      <c r="R41" s="805"/>
      <c r="S41" s="805"/>
      <c r="T41" s="805"/>
      <c r="U41" s="805"/>
      <c r="V41" s="806"/>
      <c r="W41" s="806"/>
      <c r="X41" s="806"/>
      <c r="Y41" s="807"/>
      <c r="Z41" s="1295"/>
      <c r="AA41" s="1301"/>
      <c r="AB41" s="1295"/>
      <c r="AC41" s="1310"/>
      <c r="AD41" s="804"/>
      <c r="AE41" s="805"/>
      <c r="AF41" s="805"/>
      <c r="AG41" s="806"/>
      <c r="AH41" s="807"/>
      <c r="AI41" s="808"/>
      <c r="AJ41" s="809"/>
      <c r="AK41" s="804"/>
      <c r="AL41" s="805"/>
      <c r="AM41" s="805"/>
      <c r="AN41" s="805"/>
      <c r="AO41" s="805"/>
      <c r="AP41" s="806"/>
      <c r="AQ41" s="806"/>
      <c r="AR41" s="806"/>
      <c r="AS41" s="807"/>
      <c r="AT41" s="1295"/>
      <c r="AU41" s="1301"/>
      <c r="AV41" s="1295"/>
      <c r="AW41" s="1310"/>
      <c r="AX41" s="202"/>
    </row>
    <row r="42" spans="1:50" ht="15" customHeight="1" x14ac:dyDescent="0.2">
      <c r="A42" s="818" t="s">
        <v>236</v>
      </c>
      <c r="B42" s="804"/>
      <c r="C42" s="805"/>
      <c r="D42" s="805"/>
      <c r="E42" s="805"/>
      <c r="F42" s="805"/>
      <c r="G42" s="806"/>
      <c r="H42" s="806"/>
      <c r="I42" s="806"/>
      <c r="J42" s="807"/>
      <c r="K42" s="1295"/>
      <c r="L42" s="1301"/>
      <c r="M42" s="1295"/>
      <c r="N42" s="1310"/>
      <c r="O42" s="804"/>
      <c r="P42" s="1310"/>
      <c r="Q42" s="804"/>
      <c r="R42" s="805"/>
      <c r="S42" s="805"/>
      <c r="T42" s="805"/>
      <c r="U42" s="805"/>
      <c r="V42" s="806"/>
      <c r="W42" s="806"/>
      <c r="X42" s="806"/>
      <c r="Y42" s="807"/>
      <c r="Z42" s="1295"/>
      <c r="AA42" s="1301"/>
      <c r="AB42" s="1295"/>
      <c r="AC42" s="1310"/>
      <c r="AD42" s="804"/>
      <c r="AE42" s="805"/>
      <c r="AF42" s="805"/>
      <c r="AG42" s="806"/>
      <c r="AH42" s="807"/>
      <c r="AI42" s="808"/>
      <c r="AJ42" s="809"/>
      <c r="AK42" s="804"/>
      <c r="AL42" s="805"/>
      <c r="AM42" s="805"/>
      <c r="AN42" s="805"/>
      <c r="AO42" s="805"/>
      <c r="AP42" s="806"/>
      <c r="AQ42" s="806"/>
      <c r="AR42" s="806"/>
      <c r="AS42" s="807"/>
      <c r="AT42" s="1295"/>
      <c r="AU42" s="1301"/>
      <c r="AV42" s="1295"/>
      <c r="AW42" s="1310"/>
      <c r="AX42" s="202"/>
    </row>
    <row r="43" spans="1:50" ht="15" customHeight="1" x14ac:dyDescent="0.2">
      <c r="A43" s="818" t="s">
        <v>237</v>
      </c>
      <c r="B43" s="804"/>
      <c r="C43" s="805"/>
      <c r="D43" s="805"/>
      <c r="E43" s="805"/>
      <c r="F43" s="805"/>
      <c r="G43" s="806"/>
      <c r="H43" s="806"/>
      <c r="I43" s="806"/>
      <c r="J43" s="807"/>
      <c r="K43" s="1295"/>
      <c r="L43" s="1301"/>
      <c r="M43" s="1295"/>
      <c r="N43" s="1310"/>
      <c r="O43" s="804"/>
      <c r="P43" s="1310"/>
      <c r="Q43" s="804"/>
      <c r="R43" s="805"/>
      <c r="S43" s="805"/>
      <c r="T43" s="805"/>
      <c r="U43" s="805"/>
      <c r="V43" s="806"/>
      <c r="W43" s="806"/>
      <c r="X43" s="806"/>
      <c r="Y43" s="807"/>
      <c r="Z43" s="1295"/>
      <c r="AA43" s="1301"/>
      <c r="AB43" s="1295"/>
      <c r="AC43" s="1310"/>
      <c r="AD43" s="804"/>
      <c r="AE43" s="805"/>
      <c r="AF43" s="805"/>
      <c r="AG43" s="806"/>
      <c r="AH43" s="807"/>
      <c r="AI43" s="808"/>
      <c r="AJ43" s="809"/>
      <c r="AK43" s="804"/>
      <c r="AL43" s="805"/>
      <c r="AM43" s="805"/>
      <c r="AN43" s="805"/>
      <c r="AO43" s="805"/>
      <c r="AP43" s="806"/>
      <c r="AQ43" s="806"/>
      <c r="AR43" s="806"/>
      <c r="AS43" s="807"/>
      <c r="AT43" s="1295"/>
      <c r="AU43" s="1301"/>
      <c r="AV43" s="1295"/>
      <c r="AW43" s="1310"/>
      <c r="AX43" s="202"/>
    </row>
    <row r="44" spans="1:50" ht="15" customHeight="1" x14ac:dyDescent="0.2">
      <c r="A44" s="818" t="s">
        <v>238</v>
      </c>
      <c r="B44" s="804"/>
      <c r="C44" s="805"/>
      <c r="D44" s="805"/>
      <c r="E44" s="805"/>
      <c r="F44" s="805"/>
      <c r="G44" s="806"/>
      <c r="H44" s="806"/>
      <c r="I44" s="806"/>
      <c r="J44" s="807"/>
      <c r="K44" s="1295"/>
      <c r="L44" s="1301"/>
      <c r="M44" s="1295"/>
      <c r="N44" s="1310"/>
      <c r="O44" s="804"/>
      <c r="P44" s="1310"/>
      <c r="Q44" s="804"/>
      <c r="R44" s="805"/>
      <c r="S44" s="805"/>
      <c r="T44" s="805"/>
      <c r="U44" s="805"/>
      <c r="V44" s="806"/>
      <c r="W44" s="806"/>
      <c r="X44" s="806"/>
      <c r="Y44" s="807"/>
      <c r="Z44" s="1295"/>
      <c r="AA44" s="1301"/>
      <c r="AB44" s="1295"/>
      <c r="AC44" s="1310"/>
      <c r="AD44" s="804"/>
      <c r="AE44" s="805"/>
      <c r="AF44" s="805"/>
      <c r="AG44" s="806"/>
      <c r="AH44" s="807"/>
      <c r="AI44" s="808"/>
      <c r="AJ44" s="809"/>
      <c r="AK44" s="804"/>
      <c r="AL44" s="805"/>
      <c r="AM44" s="805"/>
      <c r="AN44" s="805"/>
      <c r="AO44" s="805"/>
      <c r="AP44" s="806"/>
      <c r="AQ44" s="806"/>
      <c r="AR44" s="806"/>
      <c r="AS44" s="807"/>
      <c r="AT44" s="1295"/>
      <c r="AU44" s="1301"/>
      <c r="AV44" s="1295"/>
      <c r="AW44" s="1310"/>
      <c r="AX44" s="202"/>
    </row>
    <row r="45" spans="1:50" ht="15" customHeight="1" x14ac:dyDescent="0.2">
      <c r="A45" s="810" t="s">
        <v>239</v>
      </c>
      <c r="B45" s="811"/>
      <c r="C45" s="812"/>
      <c r="D45" s="812"/>
      <c r="E45" s="812"/>
      <c r="F45" s="812"/>
      <c r="G45" s="815"/>
      <c r="H45" s="815"/>
      <c r="I45" s="815"/>
      <c r="J45" s="813"/>
      <c r="K45" s="811"/>
      <c r="L45" s="1302"/>
      <c r="M45" s="811"/>
      <c r="N45" s="1307"/>
      <c r="O45" s="811"/>
      <c r="P45" s="1307"/>
      <c r="Q45" s="811"/>
      <c r="R45" s="812"/>
      <c r="S45" s="812"/>
      <c r="T45" s="812"/>
      <c r="U45" s="812"/>
      <c r="V45" s="815"/>
      <c r="W45" s="815"/>
      <c r="X45" s="815"/>
      <c r="Y45" s="813"/>
      <c r="Z45" s="811"/>
      <c r="AA45" s="1302"/>
      <c r="AB45" s="811"/>
      <c r="AC45" s="1307"/>
      <c r="AD45" s="811"/>
      <c r="AE45" s="812"/>
      <c r="AF45" s="812"/>
      <c r="AG45" s="815"/>
      <c r="AH45" s="813"/>
      <c r="AI45" s="816"/>
      <c r="AJ45" s="814"/>
      <c r="AK45" s="811"/>
      <c r="AL45" s="812"/>
      <c r="AM45" s="812"/>
      <c r="AN45" s="812"/>
      <c r="AO45" s="812"/>
      <c r="AP45" s="815"/>
      <c r="AQ45" s="815"/>
      <c r="AR45" s="815"/>
      <c r="AS45" s="813"/>
      <c r="AT45" s="811"/>
      <c r="AU45" s="1302"/>
      <c r="AV45" s="811"/>
      <c r="AW45" s="1307"/>
      <c r="AX45" s="202"/>
    </row>
    <row r="46" spans="1:50" ht="15" customHeight="1" x14ac:dyDescent="0.2">
      <c r="A46" s="735"/>
      <c r="B46" s="202"/>
      <c r="C46" s="202"/>
      <c r="D46" s="202"/>
      <c r="E46" s="202"/>
      <c r="F46" s="202"/>
      <c r="G46" s="202"/>
      <c r="H46" s="202"/>
      <c r="I46" s="202"/>
      <c r="J46" s="202"/>
      <c r="K46" s="202"/>
      <c r="L46" s="202"/>
      <c r="M46" s="202"/>
      <c r="N46" s="202"/>
      <c r="O46" s="202"/>
      <c r="P46" s="202"/>
      <c r="Q46" s="747"/>
      <c r="R46" s="747"/>
      <c r="S46" s="747"/>
      <c r="T46" s="747"/>
      <c r="U46" s="747"/>
      <c r="V46" s="747"/>
      <c r="W46" s="747"/>
      <c r="X46" s="202"/>
      <c r="Y46" s="202"/>
      <c r="Z46" s="202"/>
      <c r="AA46" s="202"/>
      <c r="AB46" s="202"/>
      <c r="AC46" s="202"/>
      <c r="AD46" s="202"/>
      <c r="AE46" s="202"/>
      <c r="AF46" s="202"/>
      <c r="AG46" s="202"/>
      <c r="AH46" s="202"/>
      <c r="AI46" s="202"/>
      <c r="AJ46" s="202"/>
      <c r="AK46" s="202"/>
      <c r="AL46" s="202"/>
      <c r="AM46" s="202"/>
      <c r="AN46" s="202"/>
      <c r="AO46" s="202"/>
      <c r="AP46" s="202"/>
      <c r="AQ46" s="202"/>
      <c r="AR46" s="202"/>
      <c r="AS46" s="202"/>
      <c r="AT46" s="202"/>
      <c r="AU46" s="202"/>
      <c r="AV46" s="202"/>
      <c r="AW46" s="202"/>
      <c r="AX46" s="202"/>
    </row>
    <row r="47" spans="1:50" ht="15" customHeight="1" x14ac:dyDescent="0.2">
      <c r="A47" s="202"/>
      <c r="B47" s="202"/>
      <c r="C47" s="202"/>
      <c r="D47" s="202"/>
      <c r="E47" s="202"/>
      <c r="F47" s="202"/>
      <c r="G47" s="202"/>
      <c r="H47" s="202"/>
      <c r="I47" s="202"/>
      <c r="J47" s="202"/>
      <c r="K47" s="202"/>
      <c r="L47" s="202"/>
      <c r="M47" s="202"/>
      <c r="N47" s="202"/>
      <c r="O47" s="202"/>
      <c r="P47" s="202"/>
      <c r="Q47" s="747"/>
      <c r="R47" s="747"/>
      <c r="S47" s="747"/>
      <c r="T47" s="747"/>
      <c r="U47" s="747"/>
      <c r="V47" s="747"/>
      <c r="W47" s="747"/>
      <c r="X47" s="202"/>
      <c r="Y47" s="202"/>
      <c r="Z47" s="202"/>
      <c r="AA47" s="202"/>
      <c r="AB47" s="202"/>
      <c r="AC47" s="202"/>
      <c r="AD47" s="202"/>
      <c r="AE47" s="202"/>
      <c r="AF47" s="202"/>
      <c r="AG47" s="202"/>
      <c r="AH47" s="202"/>
      <c r="AI47" s="202"/>
      <c r="AJ47" s="202"/>
      <c r="AK47" s="202"/>
      <c r="AL47" s="202"/>
      <c r="AM47" s="202"/>
      <c r="AN47" s="202"/>
      <c r="AO47" s="202"/>
      <c r="AP47" s="202"/>
      <c r="AQ47" s="202"/>
      <c r="AR47" s="202"/>
      <c r="AS47" s="202"/>
      <c r="AT47" s="202"/>
      <c r="AU47" s="202"/>
      <c r="AV47" s="202"/>
      <c r="AW47" s="202"/>
      <c r="AX47" s="202"/>
    </row>
    <row r="48" spans="1:50" ht="15" customHeight="1" x14ac:dyDescent="0.2">
      <c r="A48" s="735" t="s">
        <v>32</v>
      </c>
      <c r="B48" s="736" t="s">
        <v>1058</v>
      </c>
      <c r="C48" s="737"/>
      <c r="D48" s="737"/>
      <c r="E48" s="737"/>
      <c r="F48" s="737"/>
      <c r="G48" s="737"/>
      <c r="H48" s="737"/>
      <c r="I48" s="737"/>
      <c r="J48" s="737"/>
      <c r="K48" s="737"/>
      <c r="L48" s="737"/>
      <c r="M48" s="737"/>
      <c r="N48" s="737"/>
      <c r="O48" s="737"/>
      <c r="P48" s="737"/>
      <c r="Q48" s="819"/>
      <c r="R48" s="819"/>
      <c r="S48" s="819"/>
      <c r="T48" s="819"/>
      <c r="U48" s="819"/>
      <c r="V48" s="819"/>
      <c r="W48" s="819"/>
      <c r="X48" s="737"/>
      <c r="Y48" s="737"/>
      <c r="Z48" s="737"/>
      <c r="AA48" s="737"/>
      <c r="AB48" s="737"/>
      <c r="AC48" s="737"/>
      <c r="AD48" s="737"/>
      <c r="AE48" s="737"/>
      <c r="AF48" s="737"/>
      <c r="AG48" s="737"/>
      <c r="AH48" s="737"/>
      <c r="AI48" s="737"/>
      <c r="AJ48" s="737"/>
      <c r="AK48" s="737"/>
      <c r="AL48" s="737"/>
      <c r="AM48" s="737"/>
      <c r="AN48" s="737"/>
      <c r="AO48" s="737"/>
      <c r="AP48" s="737"/>
      <c r="AQ48" s="737"/>
      <c r="AR48" s="737"/>
      <c r="AS48" s="737"/>
      <c r="AT48" s="737"/>
      <c r="AU48" s="737"/>
      <c r="AV48" s="737"/>
      <c r="AW48" s="737"/>
      <c r="AX48" s="202"/>
    </row>
    <row r="49" spans="1:50" ht="15" customHeight="1" x14ac:dyDescent="0.2">
      <c r="A49" s="202"/>
      <c r="B49" s="738"/>
      <c r="C49" s="739"/>
      <c r="D49" s="739"/>
      <c r="E49" s="739"/>
      <c r="F49" s="739"/>
      <c r="G49" s="739"/>
      <c r="H49" s="739"/>
      <c r="I49" s="739"/>
      <c r="J49" s="739"/>
      <c r="K49" s="739"/>
      <c r="L49" s="739"/>
      <c r="M49" s="739"/>
      <c r="N49" s="739"/>
      <c r="O49" s="739"/>
      <c r="P49" s="739"/>
      <c r="Q49" s="820"/>
      <c r="R49" s="820"/>
      <c r="S49" s="820"/>
      <c r="T49" s="820"/>
      <c r="U49" s="820"/>
      <c r="V49" s="820"/>
      <c r="W49" s="820"/>
      <c r="X49" s="739"/>
      <c r="Y49" s="739"/>
      <c r="Z49" s="739"/>
      <c r="AA49" s="739"/>
      <c r="AB49" s="739"/>
      <c r="AC49" s="739"/>
      <c r="AD49" s="739"/>
      <c r="AE49" s="739"/>
      <c r="AF49" s="739"/>
      <c r="AG49" s="739"/>
      <c r="AH49" s="739"/>
      <c r="AI49" s="739"/>
      <c r="AJ49" s="739"/>
      <c r="AK49" s="739"/>
      <c r="AL49" s="739"/>
      <c r="AM49" s="739"/>
      <c r="AN49" s="739"/>
      <c r="AO49" s="739"/>
      <c r="AP49" s="739"/>
      <c r="AQ49" s="739"/>
      <c r="AR49" s="739"/>
      <c r="AS49" s="739"/>
      <c r="AT49" s="739"/>
      <c r="AU49" s="739"/>
      <c r="AV49" s="739"/>
      <c r="AW49" s="739"/>
      <c r="AX49" s="202"/>
    </row>
    <row r="50" spans="1:50" ht="15" customHeight="1" x14ac:dyDescent="0.2">
      <c r="A50" s="202"/>
      <c r="B50" s="738"/>
      <c r="C50" s="739"/>
      <c r="D50" s="739"/>
      <c r="E50" s="739"/>
      <c r="F50" s="739"/>
      <c r="G50" s="739"/>
      <c r="H50" s="739"/>
      <c r="I50" s="739"/>
      <c r="J50" s="739"/>
      <c r="K50" s="739"/>
      <c r="L50" s="739"/>
      <c r="M50" s="739"/>
      <c r="N50" s="739"/>
      <c r="O50" s="739"/>
      <c r="P50" s="739"/>
      <c r="Q50" s="820"/>
      <c r="R50" s="820"/>
      <c r="S50" s="820"/>
      <c r="T50" s="820"/>
      <c r="U50" s="820"/>
      <c r="V50" s="820"/>
      <c r="W50" s="820"/>
      <c r="X50" s="739"/>
      <c r="Y50" s="739"/>
      <c r="Z50" s="739"/>
      <c r="AA50" s="739"/>
      <c r="AB50" s="739"/>
      <c r="AC50" s="739"/>
      <c r="AD50" s="739"/>
      <c r="AE50" s="739"/>
      <c r="AF50" s="739"/>
      <c r="AG50" s="739"/>
      <c r="AH50" s="739"/>
      <c r="AI50" s="739"/>
      <c r="AJ50" s="739"/>
      <c r="AK50" s="739"/>
      <c r="AL50" s="739"/>
      <c r="AM50" s="739"/>
      <c r="AN50" s="739"/>
      <c r="AO50" s="739"/>
      <c r="AP50" s="739"/>
      <c r="AQ50" s="739"/>
      <c r="AR50" s="739"/>
      <c r="AS50" s="739"/>
      <c r="AT50" s="739"/>
      <c r="AU50" s="739"/>
      <c r="AV50" s="739"/>
      <c r="AW50" s="739"/>
      <c r="AX50" s="202"/>
    </row>
    <row r="51" spans="1:50" ht="15" customHeight="1" x14ac:dyDescent="0.2">
      <c r="A51" s="202"/>
      <c r="B51" s="738"/>
      <c r="C51" s="739"/>
      <c r="D51" s="739"/>
      <c r="E51" s="739"/>
      <c r="F51" s="739"/>
      <c r="G51" s="739"/>
      <c r="H51" s="739"/>
      <c r="I51" s="739"/>
      <c r="J51" s="739"/>
      <c r="K51" s="739"/>
      <c r="L51" s="739"/>
      <c r="M51" s="739"/>
      <c r="N51" s="739"/>
      <c r="O51" s="739"/>
      <c r="P51" s="739"/>
      <c r="Q51" s="820"/>
      <c r="R51" s="820"/>
      <c r="S51" s="820"/>
      <c r="T51" s="820"/>
      <c r="U51" s="820"/>
      <c r="V51" s="820"/>
      <c r="W51" s="820"/>
      <c r="X51" s="739"/>
      <c r="Y51" s="739"/>
      <c r="Z51" s="739"/>
      <c r="AA51" s="739"/>
      <c r="AB51" s="739"/>
      <c r="AC51" s="739"/>
      <c r="AD51" s="739"/>
      <c r="AE51" s="739"/>
      <c r="AF51" s="739"/>
      <c r="AG51" s="739"/>
      <c r="AH51" s="739"/>
      <c r="AI51" s="739"/>
      <c r="AJ51" s="739"/>
      <c r="AK51" s="739"/>
      <c r="AL51" s="739"/>
      <c r="AM51" s="739"/>
      <c r="AN51" s="739"/>
      <c r="AO51" s="739"/>
      <c r="AP51" s="739"/>
      <c r="AQ51" s="739"/>
      <c r="AR51" s="739"/>
      <c r="AS51" s="739"/>
      <c r="AT51" s="739"/>
      <c r="AU51" s="739"/>
      <c r="AV51" s="739"/>
      <c r="AW51" s="739"/>
      <c r="AX51" s="202"/>
    </row>
    <row r="52" spans="1:50" ht="15" customHeight="1" x14ac:dyDescent="0.2">
      <c r="A52" s="202"/>
      <c r="B52" s="202"/>
      <c r="C52" s="202"/>
      <c r="D52" s="202"/>
      <c r="E52" s="202"/>
      <c r="F52" s="202"/>
      <c r="G52" s="202"/>
      <c r="H52" s="202"/>
      <c r="I52" s="202"/>
      <c r="J52" s="202"/>
      <c r="K52" s="202"/>
      <c r="L52" s="202"/>
      <c r="M52" s="202"/>
      <c r="N52" s="202"/>
      <c r="O52" s="202"/>
      <c r="P52" s="202"/>
      <c r="Q52" s="747"/>
      <c r="R52" s="747"/>
      <c r="S52" s="747"/>
      <c r="T52" s="747"/>
      <c r="U52" s="747"/>
      <c r="V52" s="747"/>
      <c r="W52" s="747"/>
      <c r="X52" s="202"/>
      <c r="Y52" s="202"/>
      <c r="Z52" s="202"/>
      <c r="AA52" s="202"/>
      <c r="AB52" s="202"/>
      <c r="AC52" s="202"/>
      <c r="AD52" s="202"/>
      <c r="AE52" s="202"/>
      <c r="AF52" s="202"/>
      <c r="AG52" s="202"/>
      <c r="AH52" s="202"/>
      <c r="AI52" s="202"/>
      <c r="AJ52" s="202"/>
      <c r="AK52" s="202"/>
      <c r="AL52" s="202"/>
      <c r="AM52" s="202"/>
      <c r="AN52" s="202"/>
      <c r="AO52" s="202"/>
      <c r="AP52" s="202"/>
      <c r="AQ52" s="202"/>
      <c r="AR52" s="202"/>
      <c r="AS52" s="202"/>
      <c r="AT52" s="202"/>
      <c r="AU52" s="202"/>
      <c r="AV52" s="202"/>
      <c r="AW52" s="202"/>
      <c r="AX52" s="202"/>
    </row>
    <row r="53" spans="1:50" ht="15" customHeight="1" x14ac:dyDescent="0.2">
      <c r="A53" s="735" t="s">
        <v>33</v>
      </c>
      <c r="B53" s="1584" t="s">
        <v>1059</v>
      </c>
      <c r="C53" s="737"/>
      <c r="D53" s="737"/>
      <c r="E53" s="737"/>
      <c r="F53" s="737"/>
      <c r="G53" s="737"/>
      <c r="H53" s="737"/>
      <c r="I53" s="737"/>
      <c r="J53" s="737"/>
      <c r="K53" s="737"/>
      <c r="L53" s="737"/>
      <c r="M53" s="737"/>
      <c r="N53" s="737"/>
      <c r="O53" s="737"/>
      <c r="P53" s="737"/>
      <c r="Q53" s="819"/>
      <c r="R53" s="819"/>
      <c r="S53" s="819"/>
      <c r="T53" s="819"/>
      <c r="U53" s="819"/>
      <c r="V53" s="819"/>
      <c r="W53" s="819"/>
      <c r="X53" s="737"/>
      <c r="Y53" s="737"/>
      <c r="Z53" s="737"/>
      <c r="AA53" s="737"/>
      <c r="AB53" s="737"/>
      <c r="AC53" s="737"/>
      <c r="AD53" s="737"/>
      <c r="AE53" s="737"/>
      <c r="AF53" s="737"/>
      <c r="AG53" s="737"/>
      <c r="AH53" s="737"/>
      <c r="AI53" s="737"/>
      <c r="AJ53" s="737"/>
      <c r="AK53" s="737"/>
      <c r="AL53" s="737"/>
      <c r="AM53" s="737"/>
      <c r="AN53" s="737"/>
      <c r="AO53" s="737"/>
      <c r="AP53" s="737"/>
      <c r="AQ53" s="737"/>
      <c r="AR53" s="737"/>
      <c r="AS53" s="737"/>
      <c r="AT53" s="737"/>
      <c r="AU53" s="737"/>
      <c r="AV53" s="737"/>
      <c r="AW53" s="737"/>
      <c r="AX53" s="202"/>
    </row>
    <row r="54" spans="1:50" ht="15" customHeight="1" x14ac:dyDescent="0.2">
      <c r="A54" s="735"/>
      <c r="B54" s="738"/>
      <c r="C54" s="739"/>
      <c r="D54" s="739"/>
      <c r="E54" s="739"/>
      <c r="F54" s="739"/>
      <c r="G54" s="739"/>
      <c r="H54" s="739"/>
      <c r="I54" s="739"/>
      <c r="J54" s="739"/>
      <c r="K54" s="739"/>
      <c r="L54" s="739"/>
      <c r="M54" s="739"/>
      <c r="N54" s="739"/>
      <c r="O54" s="739"/>
      <c r="P54" s="739"/>
      <c r="Q54" s="820"/>
      <c r="R54" s="820"/>
      <c r="S54" s="820"/>
      <c r="T54" s="820"/>
      <c r="U54" s="820"/>
      <c r="V54" s="820"/>
      <c r="W54" s="820"/>
      <c r="X54" s="739"/>
      <c r="Y54" s="739"/>
      <c r="Z54" s="739"/>
      <c r="AA54" s="739"/>
      <c r="AB54" s="739"/>
      <c r="AC54" s="739"/>
      <c r="AD54" s="739"/>
      <c r="AE54" s="739"/>
      <c r="AF54" s="739"/>
      <c r="AG54" s="739"/>
      <c r="AH54" s="739"/>
      <c r="AI54" s="739"/>
      <c r="AJ54" s="739"/>
      <c r="AK54" s="739"/>
      <c r="AL54" s="739"/>
      <c r="AM54" s="739"/>
      <c r="AN54" s="739"/>
      <c r="AO54" s="739"/>
      <c r="AP54" s="739"/>
      <c r="AQ54" s="739"/>
      <c r="AR54" s="739"/>
      <c r="AS54" s="739"/>
      <c r="AT54" s="739"/>
      <c r="AU54" s="739"/>
      <c r="AV54" s="739"/>
      <c r="AW54" s="739"/>
      <c r="AX54" s="202"/>
    </row>
    <row r="55" spans="1:50" ht="15" customHeight="1" x14ac:dyDescent="0.2">
      <c r="A55" s="202"/>
      <c r="B55" s="738"/>
      <c r="C55" s="739"/>
      <c r="D55" s="739"/>
      <c r="E55" s="739"/>
      <c r="F55" s="739"/>
      <c r="G55" s="739"/>
      <c r="H55" s="739"/>
      <c r="I55" s="739"/>
      <c r="J55" s="739"/>
      <c r="K55" s="739"/>
      <c r="L55" s="739"/>
      <c r="M55" s="739"/>
      <c r="N55" s="739"/>
      <c r="O55" s="739"/>
      <c r="P55" s="739"/>
      <c r="Q55" s="820"/>
      <c r="R55" s="820"/>
      <c r="S55" s="820"/>
      <c r="T55" s="820"/>
      <c r="U55" s="820"/>
      <c r="V55" s="820"/>
      <c r="W55" s="820"/>
      <c r="X55" s="739"/>
      <c r="Y55" s="739"/>
      <c r="Z55" s="739"/>
      <c r="AA55" s="739"/>
      <c r="AB55" s="739"/>
      <c r="AC55" s="739"/>
      <c r="AD55" s="739"/>
      <c r="AE55" s="739"/>
      <c r="AF55" s="739"/>
      <c r="AG55" s="739"/>
      <c r="AH55" s="739"/>
      <c r="AI55" s="739"/>
      <c r="AJ55" s="739"/>
      <c r="AK55" s="739"/>
      <c r="AL55" s="739"/>
      <c r="AM55" s="739"/>
      <c r="AN55" s="739"/>
      <c r="AO55" s="739"/>
      <c r="AP55" s="739"/>
      <c r="AQ55" s="739"/>
      <c r="AR55" s="739"/>
      <c r="AS55" s="739"/>
      <c r="AT55" s="739"/>
      <c r="AU55" s="739"/>
      <c r="AV55" s="739"/>
      <c r="AW55" s="739"/>
      <c r="AX55" s="202"/>
    </row>
    <row r="56" spans="1:50" ht="15" customHeight="1" x14ac:dyDescent="0.2">
      <c r="A56" s="202"/>
      <c r="B56" s="738"/>
      <c r="C56" s="739"/>
      <c r="D56" s="739"/>
      <c r="E56" s="739"/>
      <c r="F56" s="739"/>
      <c r="G56" s="739"/>
      <c r="H56" s="739"/>
      <c r="I56" s="739"/>
      <c r="J56" s="739"/>
      <c r="K56" s="739"/>
      <c r="L56" s="739"/>
      <c r="M56" s="739"/>
      <c r="N56" s="739"/>
      <c r="O56" s="739"/>
      <c r="P56" s="739"/>
      <c r="Q56" s="820"/>
      <c r="R56" s="820"/>
      <c r="S56" s="820"/>
      <c r="T56" s="820"/>
      <c r="U56" s="820"/>
      <c r="V56" s="820"/>
      <c r="W56" s="820"/>
      <c r="X56" s="739"/>
      <c r="Y56" s="739"/>
      <c r="Z56" s="739"/>
      <c r="AA56" s="739"/>
      <c r="AB56" s="739"/>
      <c r="AC56" s="739"/>
      <c r="AD56" s="739"/>
      <c r="AE56" s="739"/>
      <c r="AF56" s="739"/>
      <c r="AG56" s="739"/>
      <c r="AH56" s="739"/>
      <c r="AI56" s="739"/>
      <c r="AJ56" s="739"/>
      <c r="AK56" s="739"/>
      <c r="AL56" s="739"/>
      <c r="AM56" s="739"/>
      <c r="AN56" s="739"/>
      <c r="AO56" s="739"/>
      <c r="AP56" s="739"/>
      <c r="AQ56" s="739"/>
      <c r="AR56" s="739"/>
      <c r="AS56" s="739"/>
      <c r="AT56" s="739"/>
      <c r="AU56" s="739"/>
      <c r="AV56" s="739"/>
      <c r="AW56" s="739"/>
      <c r="AX56" s="202"/>
    </row>
    <row r="57" spans="1:50" ht="15" customHeight="1" x14ac:dyDescent="0.2">
      <c r="A57" s="202"/>
      <c r="B57" s="202"/>
      <c r="C57" s="202"/>
      <c r="D57" s="202"/>
      <c r="E57" s="202"/>
      <c r="F57" s="202"/>
      <c r="G57" s="202"/>
      <c r="H57" s="202"/>
      <c r="I57" s="202"/>
      <c r="J57" s="202"/>
      <c r="K57" s="202"/>
      <c r="L57" s="202"/>
      <c r="M57" s="202"/>
      <c r="N57" s="202"/>
      <c r="O57" s="202"/>
      <c r="P57" s="202"/>
      <c r="Q57" s="747"/>
      <c r="R57" s="747"/>
      <c r="S57" s="747"/>
      <c r="T57" s="747"/>
      <c r="U57" s="747"/>
      <c r="V57" s="747"/>
      <c r="W57" s="747"/>
      <c r="X57" s="202"/>
      <c r="Y57" s="202"/>
      <c r="Z57" s="202"/>
      <c r="AA57" s="202"/>
      <c r="AB57" s="202"/>
      <c r="AC57" s="202"/>
      <c r="AD57" s="202"/>
      <c r="AE57" s="202"/>
      <c r="AF57" s="202"/>
      <c r="AG57" s="202"/>
      <c r="AH57" s="202"/>
      <c r="AI57" s="202"/>
      <c r="AJ57" s="202"/>
      <c r="AK57" s="202"/>
      <c r="AL57" s="202"/>
      <c r="AM57" s="202"/>
      <c r="AN57" s="202"/>
      <c r="AO57" s="202"/>
      <c r="AP57" s="202"/>
      <c r="AQ57" s="202"/>
      <c r="AR57" s="202"/>
      <c r="AS57" s="202"/>
      <c r="AT57" s="202"/>
      <c r="AU57" s="202"/>
      <c r="AV57" s="202"/>
      <c r="AW57" s="202"/>
      <c r="AX57" s="202"/>
    </row>
    <row r="58" spans="1:50" ht="12.75" x14ac:dyDescent="0.2">
      <c r="A58" s="735" t="s">
        <v>651</v>
      </c>
      <c r="B58" s="202"/>
      <c r="C58" s="202"/>
      <c r="D58" s="202"/>
      <c r="E58" s="202"/>
      <c r="F58" s="202"/>
      <c r="G58" s="202"/>
      <c r="H58" s="202"/>
      <c r="I58" s="202"/>
      <c r="J58" s="202"/>
      <c r="K58" s="202"/>
      <c r="L58" s="202"/>
      <c r="M58" s="202"/>
      <c r="N58" s="202"/>
      <c r="O58" s="202"/>
      <c r="P58" s="202"/>
      <c r="Q58" s="747"/>
      <c r="R58" s="747"/>
      <c r="S58" s="747"/>
      <c r="T58" s="747"/>
      <c r="U58" s="747"/>
      <c r="V58" s="747"/>
      <c r="W58" s="747"/>
      <c r="X58" s="202"/>
      <c r="Y58" s="202"/>
      <c r="Z58" s="202"/>
      <c r="AA58" s="202"/>
      <c r="AB58" s="202"/>
      <c r="AC58" s="202"/>
      <c r="AD58" s="202"/>
      <c r="AE58" s="202"/>
      <c r="AF58" s="202"/>
      <c r="AG58" s="202"/>
      <c r="AH58" s="202"/>
      <c r="AI58" s="202"/>
      <c r="AJ58" s="202"/>
      <c r="AK58" s="202"/>
      <c r="AL58" s="202"/>
      <c r="AM58" s="202"/>
      <c r="AN58" s="202"/>
      <c r="AO58" s="202"/>
      <c r="AP58" s="202"/>
      <c r="AQ58" s="202"/>
      <c r="AR58" s="202"/>
      <c r="AS58" s="202"/>
      <c r="AT58" s="202"/>
      <c r="AU58" s="202"/>
      <c r="AV58" s="202"/>
      <c r="AW58" s="202"/>
      <c r="AX58" s="202"/>
    </row>
    <row r="59" spans="1:50" ht="12.75" x14ac:dyDescent="0.2">
      <c r="A59" s="740"/>
      <c r="B59" s="741"/>
      <c r="C59" s="202"/>
      <c r="D59" s="202"/>
      <c r="E59" s="202"/>
      <c r="F59" s="202"/>
      <c r="G59" s="202"/>
      <c r="H59" s="202"/>
      <c r="I59" s="202"/>
      <c r="J59" s="202"/>
      <c r="K59" s="202"/>
      <c r="L59" s="202"/>
      <c r="M59" s="202"/>
      <c r="N59" s="202"/>
      <c r="O59" s="202"/>
      <c r="P59" s="202"/>
      <c r="Q59" s="747"/>
      <c r="R59" s="747"/>
      <c r="S59" s="747"/>
      <c r="T59" s="747"/>
      <c r="U59" s="747"/>
      <c r="V59" s="747"/>
      <c r="W59" s="747"/>
      <c r="X59" s="202"/>
      <c r="Y59" s="202"/>
      <c r="Z59" s="202"/>
      <c r="AA59" s="202"/>
      <c r="AB59" s="202"/>
      <c r="AC59" s="202"/>
      <c r="AD59" s="202"/>
      <c r="AE59" s="202"/>
      <c r="AF59" s="202"/>
      <c r="AG59" s="202"/>
      <c r="AH59" s="202"/>
      <c r="AI59" s="202"/>
      <c r="AJ59" s="202"/>
      <c r="AK59" s="202"/>
      <c r="AL59" s="202"/>
      <c r="AM59" s="202"/>
      <c r="AN59" s="202"/>
      <c r="AO59" s="202"/>
      <c r="AP59" s="202"/>
      <c r="AQ59" s="202"/>
      <c r="AR59" s="202"/>
      <c r="AS59" s="202"/>
      <c r="AT59" s="202"/>
      <c r="AU59" s="202"/>
      <c r="AV59" s="202"/>
      <c r="AW59" s="202"/>
      <c r="AX59" s="202"/>
    </row>
    <row r="60" spans="1:50" ht="12.75" x14ac:dyDescent="0.2">
      <c r="A60" s="202"/>
      <c r="B60" s="742"/>
      <c r="C60" s="202"/>
      <c r="D60" s="202"/>
      <c r="E60" s="202"/>
      <c r="F60" s="202"/>
      <c r="G60" s="202"/>
      <c r="H60" s="202"/>
      <c r="I60" s="202"/>
      <c r="J60" s="202"/>
      <c r="K60" s="202"/>
      <c r="L60" s="202"/>
      <c r="M60" s="202"/>
      <c r="N60" s="202"/>
      <c r="O60" s="202"/>
      <c r="P60" s="202"/>
      <c r="Q60" s="747"/>
      <c r="R60" s="747"/>
      <c r="S60" s="747"/>
      <c r="T60" s="747"/>
      <c r="U60" s="747"/>
      <c r="V60" s="747"/>
      <c r="W60" s="747"/>
      <c r="X60" s="202"/>
      <c r="Y60" s="202"/>
      <c r="Z60" s="202"/>
      <c r="AA60" s="202"/>
      <c r="AB60" s="202"/>
      <c r="AC60" s="202"/>
      <c r="AD60" s="202"/>
      <c r="AE60" s="202"/>
      <c r="AF60" s="202"/>
      <c r="AG60" s="202"/>
      <c r="AH60" s="202"/>
      <c r="AI60" s="202"/>
      <c r="AJ60" s="202"/>
      <c r="AK60" s="202"/>
      <c r="AL60" s="202"/>
      <c r="AM60" s="202"/>
      <c r="AN60" s="202"/>
      <c r="AO60" s="202"/>
      <c r="AP60" s="202"/>
      <c r="AQ60" s="202"/>
      <c r="AR60" s="202"/>
      <c r="AS60" s="202"/>
      <c r="AT60" s="202"/>
      <c r="AU60" s="202"/>
      <c r="AV60" s="202"/>
      <c r="AW60" s="202"/>
      <c r="AX60" s="202"/>
    </row>
    <row r="61" spans="1:50" ht="12.75" x14ac:dyDescent="0.2">
      <c r="A61" s="202"/>
      <c r="B61" s="742"/>
      <c r="C61" s="202"/>
      <c r="D61" s="202"/>
      <c r="E61" s="202"/>
      <c r="F61" s="202"/>
      <c r="G61" s="202"/>
      <c r="H61" s="202"/>
      <c r="I61" s="202"/>
      <c r="J61" s="202"/>
      <c r="K61" s="202"/>
      <c r="L61" s="202"/>
      <c r="M61" s="202"/>
      <c r="N61" s="202"/>
      <c r="O61" s="202"/>
      <c r="P61" s="202"/>
      <c r="Q61" s="747"/>
      <c r="R61" s="747"/>
      <c r="S61" s="747"/>
      <c r="T61" s="747"/>
      <c r="U61" s="747"/>
      <c r="V61" s="747"/>
      <c r="W61" s="747"/>
      <c r="X61" s="202"/>
      <c r="Y61" s="202"/>
      <c r="Z61" s="202"/>
      <c r="AA61" s="202"/>
      <c r="AB61" s="202"/>
      <c r="AC61" s="202"/>
      <c r="AD61" s="202"/>
      <c r="AE61" s="202"/>
      <c r="AF61" s="202"/>
      <c r="AG61" s="202"/>
      <c r="AH61" s="202"/>
      <c r="AI61" s="202"/>
      <c r="AJ61" s="202"/>
      <c r="AK61" s="202"/>
      <c r="AL61" s="202"/>
      <c r="AM61" s="202"/>
      <c r="AN61" s="202"/>
      <c r="AO61" s="202"/>
      <c r="AP61" s="202"/>
      <c r="AQ61" s="202"/>
      <c r="AR61" s="202"/>
      <c r="AS61" s="202"/>
      <c r="AT61" s="202"/>
      <c r="AU61" s="202"/>
      <c r="AV61" s="202"/>
      <c r="AW61" s="202"/>
      <c r="AX61" s="202"/>
    </row>
    <row r="62" spans="1:50" ht="12.75" x14ac:dyDescent="0.2">
      <c r="A62" s="202"/>
      <c r="B62" s="742"/>
      <c r="C62" s="202"/>
      <c r="D62" s="202"/>
      <c r="E62" s="202"/>
      <c r="F62" s="202"/>
      <c r="G62" s="202"/>
      <c r="H62" s="202"/>
      <c r="I62" s="202"/>
      <c r="J62" s="202"/>
      <c r="K62" s="202"/>
      <c r="L62" s="202"/>
      <c r="M62" s="202"/>
      <c r="N62" s="202"/>
      <c r="O62" s="202"/>
      <c r="P62" s="202"/>
      <c r="Q62" s="747"/>
      <c r="R62" s="747"/>
      <c r="S62" s="747"/>
      <c r="T62" s="747"/>
      <c r="U62" s="747"/>
      <c r="V62" s="747"/>
      <c r="W62" s="747"/>
      <c r="X62" s="202"/>
      <c r="Y62" s="202"/>
      <c r="Z62" s="202"/>
      <c r="AA62" s="202"/>
      <c r="AB62" s="202"/>
      <c r="AC62" s="202"/>
      <c r="AD62" s="202"/>
      <c r="AE62" s="202"/>
      <c r="AF62" s="202"/>
      <c r="AG62" s="202"/>
      <c r="AH62" s="202"/>
      <c r="AI62" s="202"/>
      <c r="AJ62" s="202"/>
      <c r="AK62" s="202"/>
      <c r="AL62" s="202"/>
      <c r="AM62" s="202"/>
      <c r="AN62" s="202"/>
      <c r="AO62" s="202"/>
      <c r="AP62" s="202"/>
      <c r="AQ62" s="202"/>
      <c r="AR62" s="202"/>
      <c r="AS62" s="202"/>
      <c r="AT62" s="202"/>
      <c r="AU62" s="202"/>
      <c r="AV62" s="202"/>
      <c r="AW62" s="202"/>
      <c r="AX62" s="202"/>
    </row>
    <row r="63" spans="1:50" ht="15" customHeight="1" x14ac:dyDescent="0.2">
      <c r="A63" s="202"/>
      <c r="B63" s="202"/>
      <c r="C63" s="202"/>
      <c r="D63" s="202"/>
      <c r="E63" s="202"/>
      <c r="F63" s="202"/>
      <c r="G63" s="202"/>
      <c r="H63" s="202"/>
      <c r="I63" s="202"/>
      <c r="J63" s="202"/>
      <c r="K63" s="202"/>
      <c r="L63" s="202"/>
      <c r="M63" s="202"/>
      <c r="N63" s="202"/>
      <c r="O63" s="202"/>
      <c r="P63" s="202"/>
      <c r="Q63" s="747"/>
      <c r="R63" s="747"/>
      <c r="S63" s="747"/>
      <c r="T63" s="747"/>
      <c r="U63" s="747"/>
      <c r="V63" s="747"/>
      <c r="W63" s="747"/>
      <c r="X63" s="202"/>
      <c r="Y63" s="202"/>
      <c r="Z63" s="202"/>
      <c r="AA63" s="202"/>
      <c r="AB63" s="202"/>
      <c r="AC63" s="202"/>
      <c r="AD63" s="202"/>
      <c r="AE63" s="202"/>
      <c r="AF63" s="202"/>
      <c r="AG63" s="202"/>
      <c r="AH63" s="202"/>
      <c r="AI63" s="202"/>
      <c r="AJ63" s="202"/>
      <c r="AK63" s="202"/>
      <c r="AL63" s="202"/>
      <c r="AM63" s="202"/>
      <c r="AN63" s="202"/>
      <c r="AO63" s="202"/>
      <c r="AP63" s="202"/>
      <c r="AQ63" s="202"/>
      <c r="AR63" s="202"/>
      <c r="AS63" s="202"/>
      <c r="AT63" s="202"/>
      <c r="AU63" s="202"/>
      <c r="AV63" s="202"/>
      <c r="AW63" s="202"/>
      <c r="AX63" s="202"/>
    </row>
  </sheetData>
  <sheetProtection password="CD9E" sheet="1" objects="1" scenarios="1" selectLockedCells="1"/>
  <dataConsolidate/>
  <mergeCells count="20">
    <mergeCell ref="AV13:AW13"/>
    <mergeCell ref="Q13:R13"/>
    <mergeCell ref="S13:T13"/>
    <mergeCell ref="U13:V13"/>
    <mergeCell ref="W13:X13"/>
    <mergeCell ref="Y13:Z13"/>
    <mergeCell ref="AB13:AC13"/>
    <mergeCell ref="AK13:AL13"/>
    <mergeCell ref="AM13:AN13"/>
    <mergeCell ref="AO13:AP13"/>
    <mergeCell ref="AQ13:AR13"/>
    <mergeCell ref="AS13:AT13"/>
    <mergeCell ref="O12:P12"/>
    <mergeCell ref="B13:C13"/>
    <mergeCell ref="D13:E13"/>
    <mergeCell ref="F13:G13"/>
    <mergeCell ref="H13:I13"/>
    <mergeCell ref="J13:K13"/>
    <mergeCell ref="M13:N13"/>
    <mergeCell ref="O13:P13"/>
  </mergeCells>
  <dataValidations count="1">
    <dataValidation type="list" allowBlank="1" showInputMessage="1" showErrorMessage="1" sqref="B59:B62">
      <formula1>ModelQuest</formula1>
    </dataValidation>
  </dataValidations>
  <hyperlinks>
    <hyperlink ref="A2" location="ExplNote!A1" display="Go to explanatory note"/>
    <hyperlink ref="A3" location="Cntry!A1" display="Go to country metadata"/>
    <hyperlink ref="A1" location="'List of tables'!A9" display="'List of tables'!A9"/>
  </hyperlinks>
  <pageMargins left="0.74803149606299213" right="0.74803149606299213" top="0.78740157480314965" bottom="0.78740157480314965" header="0.51181102362204722" footer="0.51181102362204722"/>
  <pageSetup paperSize="9" scale="60" orientation="landscape" r:id="rId1"/>
  <headerFooter alignWithMargins="0">
    <oddHeader>&amp;LCDH&amp;C &amp;F&amp;R&amp;A</oddHeader>
    <oddFooter>Page &amp;P of &amp;N</oddFooter>
  </headerFooter>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2">
    <tabColor indexed="42"/>
  </sheetPr>
  <dimension ref="A1:AX63"/>
  <sheetViews>
    <sheetView showGridLines="0" topLeftCell="A32" zoomScale="80" zoomScaleNormal="80" workbookViewId="0">
      <selection activeCell="B49" sqref="B49"/>
    </sheetView>
  </sheetViews>
  <sheetFormatPr baseColWidth="10" defaultColWidth="9.140625" defaultRowHeight="15" customHeight="1" x14ac:dyDescent="0.2"/>
  <cols>
    <col min="1" max="1" width="29.28515625" style="144" customWidth="1"/>
    <col min="2" max="2" width="12.7109375" style="144" customWidth="1"/>
    <col min="3" max="3" width="5.7109375" style="144" customWidth="1"/>
    <col min="4" max="4" width="12.7109375" style="144" customWidth="1"/>
    <col min="5" max="5" width="5.7109375" style="144" customWidth="1"/>
    <col min="6" max="6" width="12.7109375" style="144" customWidth="1"/>
    <col min="7" max="7" width="5.7109375" style="144" customWidth="1"/>
    <col min="8" max="8" width="12.7109375" style="144" customWidth="1"/>
    <col min="9" max="9" width="5.7109375" style="144" customWidth="1"/>
    <col min="10" max="10" width="12.7109375" style="144" customWidth="1"/>
    <col min="11" max="11" width="5.7109375" style="144" customWidth="1"/>
    <col min="12" max="13" width="12.7109375" style="144" customWidth="1"/>
    <col min="14" max="14" width="5.7109375" style="144" customWidth="1"/>
    <col min="15" max="15" width="12.7109375" style="144" customWidth="1"/>
    <col min="16" max="16" width="5.7109375" style="144" customWidth="1"/>
    <col min="17" max="17" width="13.140625" style="144" customWidth="1"/>
    <col min="18" max="18" width="5.7109375" style="144" customWidth="1"/>
    <col min="19" max="19" width="12.7109375" style="144" customWidth="1"/>
    <col min="20" max="20" width="5.7109375" style="144" customWidth="1"/>
    <col min="21" max="21" width="12.7109375" style="144" customWidth="1"/>
    <col min="22" max="22" width="5.7109375" style="144" customWidth="1"/>
    <col min="23" max="23" width="12.7109375" style="144" customWidth="1"/>
    <col min="24" max="24" width="5.7109375" style="144" customWidth="1"/>
    <col min="25" max="25" width="12.7109375" style="144" customWidth="1"/>
    <col min="26" max="26" width="5.7109375" style="144" customWidth="1"/>
    <col min="27" max="28" width="12.7109375" style="144" customWidth="1"/>
    <col min="29" max="29" width="5.7109375" style="144" customWidth="1"/>
    <col min="30" max="30" width="13.140625" style="821" customWidth="1"/>
    <col min="31" max="35" width="12.7109375" style="821" customWidth="1"/>
    <col min="36" max="37" width="12.7109375" style="144" customWidth="1"/>
    <col min="38" max="38" width="5.7109375" style="144" customWidth="1"/>
    <col min="39" max="39" width="11.85546875" style="144" customWidth="1"/>
    <col min="40" max="40" width="5.7109375" style="144" customWidth="1"/>
    <col min="41" max="41" width="12.140625" style="144" customWidth="1"/>
    <col min="42" max="42" width="5.7109375" style="144" customWidth="1"/>
    <col min="43" max="43" width="12.7109375" style="144" customWidth="1"/>
    <col min="44" max="44" width="5.7109375" style="144" customWidth="1"/>
    <col min="45" max="45" width="12.28515625" style="144" customWidth="1"/>
    <col min="46" max="46" width="5.7109375" style="144" customWidth="1"/>
    <col min="47" max="47" width="12.28515625" style="144" customWidth="1"/>
    <col min="48" max="48" width="12.7109375" style="144" customWidth="1"/>
    <col min="49" max="49" width="5.7109375" style="144" customWidth="1"/>
    <col min="50" max="16384" width="9.140625" style="144"/>
  </cols>
  <sheetData>
    <row r="1" spans="1:50" s="663" customFormat="1" ht="12" customHeight="1" x14ac:dyDescent="0.2">
      <c r="A1" s="26" t="s">
        <v>6</v>
      </c>
      <c r="AD1" s="743"/>
      <c r="AE1" s="743"/>
      <c r="AF1" s="743"/>
      <c r="AG1" s="743"/>
      <c r="AH1" s="743"/>
      <c r="AI1" s="743"/>
    </row>
    <row r="2" spans="1:50" s="663" customFormat="1" ht="12" customHeight="1" x14ac:dyDescent="0.2">
      <c r="A2" s="28" t="s">
        <v>10</v>
      </c>
      <c r="AD2" s="743"/>
      <c r="AE2" s="743"/>
      <c r="AF2" s="743"/>
      <c r="AG2" s="743"/>
      <c r="AH2" s="743"/>
      <c r="AI2" s="743"/>
    </row>
    <row r="3" spans="1:50" s="663" customFormat="1" ht="12" customHeight="1" x14ac:dyDescent="0.2">
      <c r="A3" s="28" t="s">
        <v>7</v>
      </c>
      <c r="AD3" s="743"/>
      <c r="AE3" s="743"/>
      <c r="AF3" s="743"/>
      <c r="AG3" s="743"/>
      <c r="AH3" s="743"/>
      <c r="AI3" s="743"/>
    </row>
    <row r="4" spans="1:50" ht="15" customHeight="1" x14ac:dyDescent="0.2">
      <c r="A4" s="664" t="s">
        <v>245</v>
      </c>
      <c r="B4" s="664"/>
      <c r="C4" s="664"/>
      <c r="D4" s="664"/>
      <c r="E4" s="664"/>
      <c r="F4" s="664"/>
      <c r="G4" s="664"/>
      <c r="H4" s="664"/>
      <c r="I4" s="664"/>
      <c r="J4" s="664"/>
      <c r="K4" s="664"/>
      <c r="L4" s="664"/>
      <c r="M4" s="664"/>
      <c r="N4" s="664"/>
      <c r="O4" s="664"/>
      <c r="P4" s="664"/>
      <c r="Q4" s="664"/>
      <c r="R4" s="664"/>
      <c r="S4" s="664"/>
      <c r="T4" s="664"/>
      <c r="U4" s="665"/>
      <c r="V4" s="665"/>
      <c r="W4" s="665"/>
      <c r="X4" s="665"/>
      <c r="Y4" s="665"/>
      <c r="Z4" s="665"/>
      <c r="AA4" s="665"/>
      <c r="AB4" s="665"/>
      <c r="AC4" s="665"/>
      <c r="AD4" s="744"/>
      <c r="AE4" s="744"/>
      <c r="AF4" s="745"/>
      <c r="AG4" s="745"/>
      <c r="AH4" s="745"/>
      <c r="AI4" s="745"/>
      <c r="AJ4" s="665"/>
      <c r="AK4" s="665"/>
      <c r="AL4" s="665"/>
      <c r="AM4" s="665"/>
      <c r="AN4" s="665"/>
      <c r="AO4" s="665"/>
      <c r="AP4" s="665"/>
      <c r="AQ4" s="665"/>
      <c r="AR4" s="665"/>
      <c r="AS4" s="665"/>
      <c r="AT4" s="665"/>
      <c r="AU4" s="665"/>
      <c r="AV4" s="665"/>
      <c r="AW4" s="665"/>
      <c r="AX4" s="665"/>
    </row>
    <row r="5" spans="1:50" s="131" customFormat="1" ht="15" customHeight="1" x14ac:dyDescent="0.2">
      <c r="AD5" s="746"/>
      <c r="AE5" s="746"/>
      <c r="AF5" s="746"/>
      <c r="AG5" s="746"/>
      <c r="AH5" s="746"/>
      <c r="AI5" s="746"/>
    </row>
    <row r="6" spans="1:50" s="131" customFormat="1" ht="15" customHeight="1" x14ac:dyDescent="0.2">
      <c r="A6" s="202"/>
      <c r="B6" s="202"/>
      <c r="C6" s="202"/>
      <c r="D6" s="202"/>
      <c r="E6" s="202"/>
      <c r="F6" s="202"/>
      <c r="G6" s="202"/>
      <c r="H6" s="202"/>
      <c r="I6" s="202"/>
      <c r="J6" s="202"/>
      <c r="K6" s="202"/>
      <c r="L6" s="202"/>
      <c r="M6" s="202"/>
      <c r="N6" s="202"/>
      <c r="O6" s="202"/>
      <c r="P6" s="202"/>
      <c r="Q6" s="202"/>
      <c r="R6" s="202"/>
      <c r="S6" s="202"/>
      <c r="T6" s="202"/>
      <c r="U6" s="202"/>
      <c r="V6" s="202"/>
      <c r="W6" s="202"/>
      <c r="X6" s="202"/>
      <c r="Y6" s="202"/>
      <c r="Z6" s="202"/>
      <c r="AA6" s="202"/>
      <c r="AB6" s="202"/>
      <c r="AC6" s="202"/>
      <c r="AD6" s="747"/>
      <c r="AE6" s="747"/>
      <c r="AF6" s="747"/>
      <c r="AG6" s="747"/>
      <c r="AH6" s="747"/>
      <c r="AI6" s="747"/>
      <c r="AJ6" s="202"/>
      <c r="AK6" s="202"/>
      <c r="AL6" s="202"/>
      <c r="AM6" s="202"/>
      <c r="AN6" s="202"/>
      <c r="AO6" s="202"/>
      <c r="AP6" s="202"/>
      <c r="AQ6" s="202"/>
      <c r="AR6" s="202"/>
      <c r="AS6" s="202"/>
      <c r="AT6" s="202"/>
      <c r="AU6" s="202"/>
      <c r="AV6" s="202"/>
      <c r="AW6" s="202"/>
      <c r="AX6" s="202"/>
    </row>
    <row r="7" spans="1:50" ht="15" customHeight="1" x14ac:dyDescent="0.25">
      <c r="A7" s="666" t="s">
        <v>638</v>
      </c>
      <c r="B7" s="202"/>
      <c r="C7" s="202"/>
      <c r="D7" s="202"/>
      <c r="E7" s="202"/>
      <c r="F7" s="202"/>
      <c r="G7" s="202"/>
      <c r="H7" s="202"/>
      <c r="I7" s="202"/>
      <c r="J7" s="202"/>
      <c r="K7" s="202"/>
      <c r="L7" s="202"/>
      <c r="M7" s="202"/>
      <c r="N7" s="202"/>
      <c r="O7" s="202"/>
      <c r="P7" s="202"/>
      <c r="Q7" s="202"/>
      <c r="R7" s="202"/>
      <c r="S7" s="202"/>
      <c r="T7" s="202"/>
      <c r="U7" s="202"/>
      <c r="V7" s="202"/>
      <c r="W7" s="202"/>
      <c r="X7" s="202"/>
      <c r="Y7" s="202"/>
      <c r="Z7" s="202"/>
      <c r="AA7" s="202"/>
      <c r="AB7" s="202"/>
      <c r="AC7" s="202"/>
      <c r="AD7" s="747"/>
      <c r="AE7" s="747"/>
      <c r="AF7" s="747"/>
      <c r="AG7" s="747"/>
      <c r="AH7" s="747"/>
      <c r="AI7" s="747"/>
      <c r="AJ7" s="202"/>
      <c r="AK7" s="202"/>
      <c r="AL7" s="202"/>
      <c r="AM7" s="202"/>
      <c r="AN7" s="202"/>
      <c r="AO7" s="202"/>
      <c r="AP7" s="202"/>
      <c r="AQ7" s="202"/>
      <c r="AR7" s="202"/>
      <c r="AS7" s="202"/>
      <c r="AT7" s="202"/>
      <c r="AU7" s="202"/>
      <c r="AV7" s="202"/>
      <c r="AW7" s="202"/>
      <c r="AX7" s="202"/>
    </row>
    <row r="8" spans="1:50" ht="15" customHeight="1" x14ac:dyDescent="0.2">
      <c r="A8" s="667" t="s">
        <v>297</v>
      </c>
      <c r="B8" s="202"/>
      <c r="C8" s="202"/>
      <c r="D8" s="202"/>
      <c r="E8" s="202"/>
      <c r="F8" s="202"/>
      <c r="G8" s="202"/>
      <c r="H8" s="202"/>
      <c r="I8" s="202"/>
      <c r="J8" s="202"/>
      <c r="K8" s="202"/>
      <c r="L8" s="202"/>
      <c r="M8" s="202"/>
      <c r="N8" s="202"/>
      <c r="O8" s="202"/>
      <c r="P8" s="202"/>
      <c r="Q8" s="202"/>
      <c r="R8" s="202"/>
      <c r="S8" s="202"/>
      <c r="T8" s="202"/>
      <c r="U8" s="202"/>
      <c r="V8" s="202"/>
      <c r="W8" s="202"/>
      <c r="X8" s="202"/>
      <c r="Y8" s="202"/>
      <c r="Z8" s="202"/>
      <c r="AA8" s="202"/>
      <c r="AB8" s="202"/>
      <c r="AC8" s="202"/>
      <c r="AD8" s="747"/>
      <c r="AE8" s="747"/>
      <c r="AF8" s="747"/>
      <c r="AG8" s="747"/>
      <c r="AH8" s="747"/>
      <c r="AI8" s="747"/>
      <c r="AJ8" s="202"/>
      <c r="AK8" s="202"/>
      <c r="AL8" s="202"/>
      <c r="AM8" s="202"/>
      <c r="AN8" s="202"/>
      <c r="AO8" s="202"/>
      <c r="AP8" s="202"/>
      <c r="AQ8" s="202"/>
      <c r="AR8" s="202"/>
      <c r="AS8" s="202"/>
      <c r="AT8" s="202"/>
      <c r="AU8" s="202"/>
      <c r="AV8" s="202"/>
      <c r="AW8" s="202"/>
      <c r="AX8" s="202"/>
    </row>
    <row r="9" spans="1:50" ht="15" customHeight="1" x14ac:dyDescent="0.2">
      <c r="A9" s="202"/>
      <c r="B9" s="668" t="s">
        <v>34</v>
      </c>
      <c r="C9" s="668"/>
      <c r="D9" s="385">
        <v>2011</v>
      </c>
      <c r="E9" s="202"/>
      <c r="F9" s="202"/>
      <c r="G9" s="202"/>
      <c r="H9" s="202"/>
      <c r="I9" s="202"/>
      <c r="J9" s="202"/>
      <c r="K9" s="202"/>
      <c r="L9" s="202"/>
      <c r="M9" s="202"/>
      <c r="N9" s="202"/>
      <c r="O9" s="202"/>
      <c r="P9" s="202"/>
      <c r="Q9" s="202"/>
      <c r="R9" s="202"/>
      <c r="S9" s="202"/>
      <c r="T9" s="202"/>
      <c r="U9" s="202"/>
      <c r="V9" s="202"/>
      <c r="W9" s="202"/>
      <c r="X9" s="202"/>
      <c r="Y9" s="202"/>
      <c r="Z9" s="202"/>
      <c r="AA9" s="202"/>
      <c r="AB9" s="202"/>
      <c r="AC9" s="202"/>
      <c r="AD9" s="747"/>
      <c r="AE9" s="747"/>
      <c r="AF9" s="747"/>
      <c r="AG9" s="747"/>
      <c r="AH9" s="747"/>
      <c r="AI9" s="747"/>
      <c r="AJ9" s="202"/>
      <c r="AK9" s="202"/>
      <c r="AL9" s="202"/>
      <c r="AM9" s="202"/>
      <c r="AN9" s="202"/>
      <c r="AO9" s="202"/>
      <c r="AP9" s="202"/>
      <c r="AQ9" s="202"/>
      <c r="AR9" s="202"/>
      <c r="AS9" s="202"/>
      <c r="AT9" s="202"/>
      <c r="AU9" s="202"/>
      <c r="AV9" s="202"/>
      <c r="AW9" s="202"/>
      <c r="AX9" s="202"/>
    </row>
    <row r="10" spans="1:50" ht="15" customHeight="1" x14ac:dyDescent="0.2">
      <c r="A10" s="669"/>
      <c r="B10" s="202"/>
      <c r="C10" s="202"/>
      <c r="D10" s="202"/>
      <c r="E10" s="202"/>
      <c r="F10" s="202"/>
      <c r="G10" s="202"/>
      <c r="H10" s="202"/>
      <c r="I10" s="202"/>
      <c r="J10" s="202"/>
      <c r="K10" s="202"/>
      <c r="L10" s="202"/>
      <c r="M10" s="202"/>
      <c r="N10" s="202"/>
      <c r="O10" s="202"/>
      <c r="P10" s="202"/>
      <c r="Q10" s="202"/>
      <c r="R10" s="202"/>
      <c r="S10" s="202"/>
      <c r="T10" s="202"/>
      <c r="U10" s="202"/>
      <c r="V10" s="202"/>
      <c r="W10" s="202"/>
      <c r="X10" s="202"/>
      <c r="Y10" s="202"/>
      <c r="Z10" s="202"/>
      <c r="AA10" s="202"/>
      <c r="AB10" s="202"/>
      <c r="AC10" s="202"/>
      <c r="AD10" s="747"/>
      <c r="AE10" s="747"/>
      <c r="AF10" s="747"/>
      <c r="AG10" s="747"/>
      <c r="AH10" s="747"/>
      <c r="AI10" s="747"/>
      <c r="AJ10" s="202"/>
      <c r="AK10" s="202"/>
      <c r="AL10" s="202"/>
      <c r="AM10" s="202"/>
      <c r="AN10" s="202"/>
      <c r="AO10" s="202"/>
      <c r="AP10" s="202"/>
      <c r="AQ10" s="202"/>
      <c r="AR10" s="202"/>
      <c r="AS10" s="202"/>
      <c r="AT10" s="202"/>
      <c r="AU10" s="202"/>
      <c r="AV10" s="202"/>
      <c r="AW10" s="202"/>
      <c r="AX10" s="202"/>
    </row>
    <row r="11" spans="1:50" ht="15" customHeight="1" x14ac:dyDescent="0.2">
      <c r="A11" s="748"/>
      <c r="B11" s="749" t="s">
        <v>286</v>
      </c>
      <c r="C11" s="672"/>
      <c r="D11" s="672"/>
      <c r="E11" s="672"/>
      <c r="F11" s="672"/>
      <c r="G11" s="672"/>
      <c r="H11" s="672"/>
      <c r="I11" s="672"/>
      <c r="J11" s="672"/>
      <c r="K11" s="672"/>
      <c r="L11" s="672"/>
      <c r="M11" s="672"/>
      <c r="N11" s="672"/>
      <c r="O11" s="673"/>
      <c r="P11" s="672"/>
      <c r="Q11" s="749" t="s">
        <v>287</v>
      </c>
      <c r="R11" s="672"/>
      <c r="S11" s="672"/>
      <c r="T11" s="672"/>
      <c r="U11" s="672"/>
      <c r="V11" s="672"/>
      <c r="W11" s="672"/>
      <c r="X11" s="672"/>
      <c r="Y11" s="672"/>
      <c r="Z11" s="672"/>
      <c r="AA11" s="672"/>
      <c r="AB11" s="673"/>
      <c r="AC11" s="672"/>
      <c r="AD11" s="750" t="s">
        <v>717</v>
      </c>
      <c r="AE11" s="751"/>
      <c r="AF11" s="751"/>
      <c r="AG11" s="751"/>
      <c r="AH11" s="751"/>
      <c r="AI11" s="751"/>
      <c r="AJ11" s="673"/>
      <c r="AK11" s="749" t="s">
        <v>663</v>
      </c>
      <c r="AL11" s="672"/>
      <c r="AM11" s="672"/>
      <c r="AN11" s="672"/>
      <c r="AO11" s="672"/>
      <c r="AP11" s="672"/>
      <c r="AQ11" s="672"/>
      <c r="AR11" s="672"/>
      <c r="AS11" s="672"/>
      <c r="AT11" s="672"/>
      <c r="AU11" s="672"/>
      <c r="AV11" s="673"/>
      <c r="AW11" s="1297"/>
      <c r="AX11" s="202"/>
    </row>
    <row r="12" spans="1:50" ht="15" customHeight="1" x14ac:dyDescent="0.2">
      <c r="A12" s="752"/>
      <c r="B12" s="753" t="s">
        <v>288</v>
      </c>
      <c r="C12" s="754"/>
      <c r="D12" s="754"/>
      <c r="E12" s="754"/>
      <c r="F12" s="754"/>
      <c r="G12" s="754"/>
      <c r="H12" s="754"/>
      <c r="I12" s="754"/>
      <c r="J12" s="754"/>
      <c r="K12" s="754"/>
      <c r="L12" s="754"/>
      <c r="M12" s="673"/>
      <c r="N12" s="1297"/>
      <c r="O12" s="1789" t="s">
        <v>35</v>
      </c>
      <c r="P12" s="1790"/>
      <c r="Q12" s="753" t="s">
        <v>288</v>
      </c>
      <c r="R12" s="754"/>
      <c r="S12" s="754"/>
      <c r="T12" s="754"/>
      <c r="U12" s="754"/>
      <c r="V12" s="754"/>
      <c r="W12" s="754"/>
      <c r="X12" s="754"/>
      <c r="Y12" s="754"/>
      <c r="Z12" s="754"/>
      <c r="AA12" s="754"/>
      <c r="AB12" s="673"/>
      <c r="AC12" s="754"/>
      <c r="AD12" s="755" t="s">
        <v>288</v>
      </c>
      <c r="AE12" s="756"/>
      <c r="AF12" s="756"/>
      <c r="AG12" s="756"/>
      <c r="AH12" s="756"/>
      <c r="AI12" s="756"/>
      <c r="AJ12" s="673"/>
      <c r="AK12" s="753" t="s">
        <v>288</v>
      </c>
      <c r="AL12" s="754"/>
      <c r="AM12" s="754"/>
      <c r="AN12" s="754"/>
      <c r="AO12" s="754"/>
      <c r="AP12" s="754"/>
      <c r="AQ12" s="754"/>
      <c r="AR12" s="754"/>
      <c r="AS12" s="754"/>
      <c r="AT12" s="754"/>
      <c r="AU12" s="754"/>
      <c r="AV12" s="673"/>
      <c r="AW12" s="1297"/>
      <c r="AX12" s="202"/>
    </row>
    <row r="13" spans="1:50" ht="43.5" customHeight="1" x14ac:dyDescent="0.2">
      <c r="A13" s="757" t="s">
        <v>266</v>
      </c>
      <c r="B13" s="1783" t="s">
        <v>289</v>
      </c>
      <c r="C13" s="1784"/>
      <c r="D13" s="1784" t="s">
        <v>290</v>
      </c>
      <c r="E13" s="1784"/>
      <c r="F13" s="1784" t="s">
        <v>291</v>
      </c>
      <c r="G13" s="1784"/>
      <c r="H13" s="1784" t="s">
        <v>662</v>
      </c>
      <c r="I13" s="1784"/>
      <c r="J13" s="1784" t="s">
        <v>292</v>
      </c>
      <c r="K13" s="1784"/>
      <c r="L13" s="758" t="s">
        <v>716</v>
      </c>
      <c r="M13" s="1781" t="s">
        <v>42</v>
      </c>
      <c r="N13" s="1782"/>
      <c r="O13" s="1791" t="s">
        <v>293</v>
      </c>
      <c r="P13" s="1792"/>
      <c r="Q13" s="1783" t="s">
        <v>289</v>
      </c>
      <c r="R13" s="1784"/>
      <c r="S13" s="1784" t="s">
        <v>290</v>
      </c>
      <c r="T13" s="1784"/>
      <c r="U13" s="1784" t="s">
        <v>291</v>
      </c>
      <c r="V13" s="1784"/>
      <c r="W13" s="1784" t="s">
        <v>662</v>
      </c>
      <c r="X13" s="1784"/>
      <c r="Y13" s="1784" t="s">
        <v>292</v>
      </c>
      <c r="Z13" s="1784"/>
      <c r="AA13" s="758" t="s">
        <v>716</v>
      </c>
      <c r="AB13" s="1787" t="s">
        <v>42</v>
      </c>
      <c r="AC13" s="1788"/>
      <c r="AD13" s="760" t="s">
        <v>289</v>
      </c>
      <c r="AE13" s="761" t="s">
        <v>290</v>
      </c>
      <c r="AF13" s="761" t="s">
        <v>291</v>
      </c>
      <c r="AG13" s="761" t="s">
        <v>662</v>
      </c>
      <c r="AH13" s="676" t="s">
        <v>292</v>
      </c>
      <c r="AI13" s="762" t="s">
        <v>716</v>
      </c>
      <c r="AJ13" s="759" t="s">
        <v>42</v>
      </c>
      <c r="AK13" s="1783" t="s">
        <v>289</v>
      </c>
      <c r="AL13" s="1784"/>
      <c r="AM13" s="1784" t="s">
        <v>290</v>
      </c>
      <c r="AN13" s="1784"/>
      <c r="AO13" s="1784" t="s">
        <v>291</v>
      </c>
      <c r="AP13" s="1784"/>
      <c r="AQ13" s="1784" t="s">
        <v>662</v>
      </c>
      <c r="AR13" s="1784"/>
      <c r="AS13" s="1784" t="s">
        <v>292</v>
      </c>
      <c r="AT13" s="1784"/>
      <c r="AU13" s="758" t="s">
        <v>716</v>
      </c>
      <c r="AV13" s="1785" t="s">
        <v>42</v>
      </c>
      <c r="AW13" s="1786"/>
      <c r="AX13" s="202"/>
    </row>
    <row r="14" spans="1:50" ht="15" customHeight="1" x14ac:dyDescent="0.2">
      <c r="A14" s="763" t="s">
        <v>819</v>
      </c>
      <c r="B14" s="764">
        <v>45216.845000000001</v>
      </c>
      <c r="C14" s="765"/>
      <c r="D14" s="765">
        <v>32670.278999999999</v>
      </c>
      <c r="E14" s="765"/>
      <c r="F14" s="765">
        <v>31895.202000000001</v>
      </c>
      <c r="G14" s="768"/>
      <c r="H14" s="768">
        <v>30455.785</v>
      </c>
      <c r="I14" s="768"/>
      <c r="J14" s="766">
        <v>27190.329000000002</v>
      </c>
      <c r="K14" s="1289"/>
      <c r="L14" s="1298">
        <v>15714.757</v>
      </c>
      <c r="M14" s="1289">
        <v>31116.47</v>
      </c>
      <c r="N14" s="1303"/>
      <c r="O14" s="764">
        <v>15714.76</v>
      </c>
      <c r="P14" s="1303"/>
      <c r="Q14" s="764">
        <v>44080.586000000003</v>
      </c>
      <c r="R14" s="765"/>
      <c r="S14" s="765">
        <v>44645.025000000001</v>
      </c>
      <c r="T14" s="765"/>
      <c r="U14" s="765">
        <v>26216.705999999998</v>
      </c>
      <c r="V14" s="768"/>
      <c r="W14" s="768">
        <v>57035.353000000003</v>
      </c>
      <c r="X14" s="768"/>
      <c r="Y14" s="766">
        <v>27190.329000000002</v>
      </c>
      <c r="Z14" s="1289"/>
      <c r="AA14" s="1298">
        <v>12971.906999999999</v>
      </c>
      <c r="AB14" s="774">
        <v>27397.15</v>
      </c>
      <c r="AC14" s="1303"/>
      <c r="AD14" s="769"/>
      <c r="AE14" s="770"/>
      <c r="AF14" s="770"/>
      <c r="AG14" s="771"/>
      <c r="AH14" s="772"/>
      <c r="AI14" s="773"/>
      <c r="AJ14" s="767"/>
      <c r="AK14" s="764">
        <v>44999.826999999997</v>
      </c>
      <c r="AL14" s="765"/>
      <c r="AM14" s="765">
        <v>36135.951999999997</v>
      </c>
      <c r="AN14" s="765"/>
      <c r="AO14" s="765">
        <v>31070.993999999999</v>
      </c>
      <c r="AP14" s="768"/>
      <c r="AQ14" s="768">
        <v>38548.18</v>
      </c>
      <c r="AR14" s="768"/>
      <c r="AS14" s="766">
        <v>27468.985000000001</v>
      </c>
      <c r="AT14" s="1289"/>
      <c r="AU14" s="1298">
        <v>15450.216</v>
      </c>
      <c r="AV14" s="1289">
        <v>30567.759999999998</v>
      </c>
      <c r="AW14" s="1303"/>
      <c r="AX14" s="202"/>
    </row>
    <row r="15" spans="1:50" ht="15" customHeight="1" x14ac:dyDescent="0.2">
      <c r="A15" s="699" t="s">
        <v>233</v>
      </c>
      <c r="B15" s="774">
        <v>42289.966999999997</v>
      </c>
      <c r="C15" s="775"/>
      <c r="D15" s="775">
        <v>30358.089</v>
      </c>
      <c r="E15" s="775"/>
      <c r="F15" s="775">
        <v>29599.965</v>
      </c>
      <c r="G15" s="778"/>
      <c r="H15" s="778">
        <v>24578.636999999999</v>
      </c>
      <c r="I15" s="778"/>
      <c r="J15" s="776">
        <v>26786.968000000001</v>
      </c>
      <c r="K15" s="1290"/>
      <c r="L15" s="1299">
        <v>15004.808999999999</v>
      </c>
      <c r="M15" s="1290">
        <v>28530.992999999999</v>
      </c>
      <c r="N15" s="1304"/>
      <c r="O15" s="774">
        <v>15004.808999999999</v>
      </c>
      <c r="P15" s="1304"/>
      <c r="Q15" s="774">
        <v>16000</v>
      </c>
      <c r="R15" s="775"/>
      <c r="S15" s="775">
        <v>27067.566999999999</v>
      </c>
      <c r="T15" s="775"/>
      <c r="U15" s="775">
        <v>23182.02</v>
      </c>
      <c r="V15" s="778"/>
      <c r="W15" s="778"/>
      <c r="X15" s="778"/>
      <c r="Y15" s="776">
        <v>14743.02</v>
      </c>
      <c r="Z15" s="1290"/>
      <c r="AA15" s="1299">
        <v>13659.439</v>
      </c>
      <c r="AB15" s="774">
        <v>22053.864000000001</v>
      </c>
      <c r="AC15" s="1304"/>
      <c r="AD15" s="779"/>
      <c r="AE15" s="780"/>
      <c r="AF15" s="780"/>
      <c r="AG15" s="781"/>
      <c r="AH15" s="782"/>
      <c r="AI15" s="783"/>
      <c r="AJ15" s="777"/>
      <c r="AK15" s="774">
        <v>41100.75</v>
      </c>
      <c r="AL15" s="775"/>
      <c r="AM15" s="775">
        <v>29786.942999999999</v>
      </c>
      <c r="AN15" s="775"/>
      <c r="AO15" s="775">
        <v>29032.684000000001</v>
      </c>
      <c r="AP15" s="778"/>
      <c r="AQ15" s="778">
        <v>24578.636999999999</v>
      </c>
      <c r="AR15" s="778"/>
      <c r="AS15" s="776">
        <v>25849.473000000002</v>
      </c>
      <c r="AT15" s="1290"/>
      <c r="AU15" s="1299">
        <v>14863.423000000001</v>
      </c>
      <c r="AV15" s="1290">
        <v>27948.51</v>
      </c>
      <c r="AW15" s="1304"/>
      <c r="AX15" s="202"/>
    </row>
    <row r="16" spans="1:50" ht="15" customHeight="1" x14ac:dyDescent="0.2">
      <c r="A16" s="699" t="s">
        <v>234</v>
      </c>
      <c r="B16" s="774">
        <v>52828.165999999997</v>
      </c>
      <c r="C16" s="775"/>
      <c r="D16" s="775">
        <v>29773.018</v>
      </c>
      <c r="E16" s="775"/>
      <c r="F16" s="775">
        <v>37124.504000000001</v>
      </c>
      <c r="G16" s="778"/>
      <c r="H16" s="778"/>
      <c r="I16" s="778"/>
      <c r="J16" s="776">
        <v>30702.522000000001</v>
      </c>
      <c r="K16" s="1290"/>
      <c r="L16" s="1299">
        <v>16200.726000000001</v>
      </c>
      <c r="M16" s="1290">
        <v>36695.904999999999</v>
      </c>
      <c r="N16" s="1304"/>
      <c r="O16" s="774">
        <v>16200.726000000001</v>
      </c>
      <c r="P16" s="1304"/>
      <c r="Q16" s="774">
        <v>84763.407000000007</v>
      </c>
      <c r="R16" s="775"/>
      <c r="S16" s="775">
        <v>44353.885000000002</v>
      </c>
      <c r="T16" s="775"/>
      <c r="U16" s="775">
        <v>30443.949000000001</v>
      </c>
      <c r="V16" s="778"/>
      <c r="W16" s="778"/>
      <c r="X16" s="778"/>
      <c r="Y16" s="776">
        <v>31071.323</v>
      </c>
      <c r="Z16" s="1290"/>
      <c r="AA16" s="1299">
        <v>3500</v>
      </c>
      <c r="AB16" s="774">
        <v>34020.317000000003</v>
      </c>
      <c r="AC16" s="1304"/>
      <c r="AD16" s="779"/>
      <c r="AE16" s="780"/>
      <c r="AF16" s="780"/>
      <c r="AG16" s="781"/>
      <c r="AH16" s="782"/>
      <c r="AI16" s="783"/>
      <c r="AJ16" s="777"/>
      <c r="AK16" s="774">
        <v>57388.288</v>
      </c>
      <c r="AL16" s="775"/>
      <c r="AM16" s="775">
        <v>35513.35</v>
      </c>
      <c r="AN16" s="775"/>
      <c r="AO16" s="775">
        <v>36580.535000000003</v>
      </c>
      <c r="AP16" s="778"/>
      <c r="AQ16" s="778"/>
      <c r="AR16" s="778"/>
      <c r="AS16" s="776">
        <v>30756.037</v>
      </c>
      <c r="AT16" s="1290"/>
      <c r="AU16" s="1299">
        <v>15570.575999999999</v>
      </c>
      <c r="AV16" s="1290">
        <v>36455.188000000002</v>
      </c>
      <c r="AW16" s="1304"/>
      <c r="AX16" s="202"/>
    </row>
    <row r="17" spans="1:50" ht="15" customHeight="1" x14ac:dyDescent="0.2">
      <c r="A17" s="699" t="s">
        <v>235</v>
      </c>
      <c r="B17" s="774">
        <v>18576.214</v>
      </c>
      <c r="C17" s="775"/>
      <c r="D17" s="775">
        <v>36680.701999999997</v>
      </c>
      <c r="E17" s="775"/>
      <c r="F17" s="775">
        <v>28769.93</v>
      </c>
      <c r="G17" s="778"/>
      <c r="H17" s="778"/>
      <c r="I17" s="778"/>
      <c r="J17" s="776">
        <v>32890.646999999997</v>
      </c>
      <c r="K17" s="1290"/>
      <c r="L17" s="1299">
        <v>17489.232</v>
      </c>
      <c r="M17" s="1290">
        <v>28247.312999999998</v>
      </c>
      <c r="N17" s="1304"/>
      <c r="O17" s="774">
        <v>17489.232</v>
      </c>
      <c r="P17" s="1304"/>
      <c r="Q17" s="774"/>
      <c r="R17" s="775"/>
      <c r="S17" s="775"/>
      <c r="T17" s="775"/>
      <c r="U17" s="775">
        <v>31619.030999999999</v>
      </c>
      <c r="V17" s="778"/>
      <c r="W17" s="778"/>
      <c r="X17" s="778"/>
      <c r="Y17" s="776"/>
      <c r="Z17" s="1290"/>
      <c r="AA17" s="1299">
        <v>9500</v>
      </c>
      <c r="AB17" s="774">
        <v>30246.29</v>
      </c>
      <c r="AC17" s="1304"/>
      <c r="AD17" s="779"/>
      <c r="AE17" s="780"/>
      <c r="AF17" s="780"/>
      <c r="AG17" s="781"/>
      <c r="AH17" s="782"/>
      <c r="AI17" s="783"/>
      <c r="AJ17" s="777"/>
      <c r="AK17" s="774">
        <v>18576.214</v>
      </c>
      <c r="AL17" s="775"/>
      <c r="AM17" s="775">
        <v>36680.701999999997</v>
      </c>
      <c r="AN17" s="775"/>
      <c r="AO17" s="775">
        <v>29145.595000000001</v>
      </c>
      <c r="AP17" s="778"/>
      <c r="AQ17" s="778"/>
      <c r="AR17" s="778"/>
      <c r="AS17" s="776">
        <v>32890.646999999997</v>
      </c>
      <c r="AT17" s="1290"/>
      <c r="AU17" s="1299">
        <v>16269.906999999999</v>
      </c>
      <c r="AV17" s="1290">
        <v>28491.687000000002</v>
      </c>
      <c r="AW17" s="1304"/>
      <c r="AX17" s="202"/>
    </row>
    <row r="18" spans="1:50" ht="15" customHeight="1" x14ac:dyDescent="0.2">
      <c r="A18" s="699" t="s">
        <v>236</v>
      </c>
      <c r="B18" s="774">
        <v>9500</v>
      </c>
      <c r="C18" s="775"/>
      <c r="D18" s="775">
        <v>31407.083999999999</v>
      </c>
      <c r="E18" s="775"/>
      <c r="F18" s="775">
        <v>24735.751</v>
      </c>
      <c r="G18" s="778"/>
      <c r="H18" s="778"/>
      <c r="I18" s="778"/>
      <c r="J18" s="776">
        <v>23949.968000000001</v>
      </c>
      <c r="K18" s="1290"/>
      <c r="L18" s="1299">
        <v>12876.599</v>
      </c>
      <c r="M18" s="1290">
        <v>24127.606</v>
      </c>
      <c r="N18" s="1304"/>
      <c r="O18" s="774">
        <v>12876.599</v>
      </c>
      <c r="P18" s="1304"/>
      <c r="Q18" s="774"/>
      <c r="R18" s="775"/>
      <c r="S18" s="775">
        <v>70000</v>
      </c>
      <c r="T18" s="775"/>
      <c r="U18" s="775">
        <v>41151.936000000002</v>
      </c>
      <c r="V18" s="778"/>
      <c r="W18" s="778"/>
      <c r="X18" s="778"/>
      <c r="Y18" s="776"/>
      <c r="Z18" s="1290"/>
      <c r="AA18" s="1299"/>
      <c r="AB18" s="774">
        <v>45129.025999999998</v>
      </c>
      <c r="AC18" s="1304"/>
      <c r="AD18" s="779"/>
      <c r="AE18" s="780"/>
      <c r="AF18" s="780"/>
      <c r="AG18" s="781"/>
      <c r="AH18" s="782"/>
      <c r="AI18" s="783"/>
      <c r="AJ18" s="777"/>
      <c r="AK18" s="774">
        <v>9500</v>
      </c>
      <c r="AL18" s="775"/>
      <c r="AM18" s="775">
        <v>37023.216999999997</v>
      </c>
      <c r="AN18" s="775"/>
      <c r="AO18" s="775">
        <v>25686.931</v>
      </c>
      <c r="AP18" s="778"/>
      <c r="AQ18" s="778"/>
      <c r="AR18" s="778"/>
      <c r="AS18" s="776">
        <v>23949.968000000001</v>
      </c>
      <c r="AT18" s="1290"/>
      <c r="AU18" s="1299">
        <v>12876.599</v>
      </c>
      <c r="AV18" s="1290">
        <v>25275.514999999999</v>
      </c>
      <c r="AW18" s="1304"/>
      <c r="AX18" s="202"/>
    </row>
    <row r="19" spans="1:50" ht="15" customHeight="1" x14ac:dyDescent="0.2">
      <c r="A19" s="699" t="s">
        <v>237</v>
      </c>
      <c r="B19" s="774">
        <v>52782.339</v>
      </c>
      <c r="C19" s="775"/>
      <c r="D19" s="775">
        <v>44969.911</v>
      </c>
      <c r="E19" s="775"/>
      <c r="F19" s="775">
        <v>37686.283000000003</v>
      </c>
      <c r="G19" s="778"/>
      <c r="H19" s="778">
        <v>38005.050000000003</v>
      </c>
      <c r="I19" s="778"/>
      <c r="J19" s="776">
        <v>30774.795999999998</v>
      </c>
      <c r="K19" s="1290"/>
      <c r="L19" s="1299">
        <v>20689.363000000001</v>
      </c>
      <c r="M19" s="1290">
        <v>37307.620999999999</v>
      </c>
      <c r="N19" s="1304"/>
      <c r="O19" s="774">
        <v>20689.363000000001</v>
      </c>
      <c r="P19" s="1304"/>
      <c r="Q19" s="774">
        <v>35833.652000000002</v>
      </c>
      <c r="R19" s="775"/>
      <c r="S19" s="775">
        <v>49043.754999999997</v>
      </c>
      <c r="T19" s="775"/>
      <c r="U19" s="775">
        <v>28667.471000000001</v>
      </c>
      <c r="V19" s="778"/>
      <c r="W19" s="778">
        <v>57035.353000000003</v>
      </c>
      <c r="X19" s="778"/>
      <c r="Y19" s="776">
        <v>43883.906000000003</v>
      </c>
      <c r="Z19" s="1290"/>
      <c r="AA19" s="1299">
        <v>16000</v>
      </c>
      <c r="AB19" s="774">
        <v>31384.699000000001</v>
      </c>
      <c r="AC19" s="1304"/>
      <c r="AD19" s="779"/>
      <c r="AE19" s="780"/>
      <c r="AF19" s="780"/>
      <c r="AG19" s="781"/>
      <c r="AH19" s="782"/>
      <c r="AI19" s="783"/>
      <c r="AJ19" s="777"/>
      <c r="AK19" s="774">
        <v>45196.404999999999</v>
      </c>
      <c r="AL19" s="775"/>
      <c r="AM19" s="775">
        <v>47403.055999999997</v>
      </c>
      <c r="AN19" s="775"/>
      <c r="AO19" s="775">
        <v>35611.601999999999</v>
      </c>
      <c r="AP19" s="778"/>
      <c r="AQ19" s="778">
        <v>47520.201999999997</v>
      </c>
      <c r="AR19" s="778"/>
      <c r="AS19" s="776">
        <v>34448.434000000001</v>
      </c>
      <c r="AT19" s="1290"/>
      <c r="AU19" s="1299">
        <v>20195.579000000002</v>
      </c>
      <c r="AV19" s="1290">
        <v>35851.493999999999</v>
      </c>
      <c r="AW19" s="1304"/>
      <c r="AX19" s="202"/>
    </row>
    <row r="20" spans="1:50" ht="15" customHeight="1" x14ac:dyDescent="0.2">
      <c r="A20" s="699" t="s">
        <v>238</v>
      </c>
      <c r="B20" s="774">
        <v>85646.358999999997</v>
      </c>
      <c r="C20" s="775"/>
      <c r="D20" s="775">
        <v>23819.777999999998</v>
      </c>
      <c r="E20" s="775"/>
      <c r="F20" s="775">
        <v>25294.538</v>
      </c>
      <c r="G20" s="778"/>
      <c r="H20" s="778"/>
      <c r="I20" s="778"/>
      <c r="J20" s="776">
        <v>11150.448</v>
      </c>
      <c r="K20" s="1290"/>
      <c r="L20" s="1299">
        <v>17240.638999999999</v>
      </c>
      <c r="M20" s="1290">
        <v>25323.852999999999</v>
      </c>
      <c r="N20" s="1304"/>
      <c r="O20" s="774">
        <v>17240.638999999999</v>
      </c>
      <c r="P20" s="1304"/>
      <c r="Q20" s="774">
        <v>30752.237000000001</v>
      </c>
      <c r="R20" s="775"/>
      <c r="S20" s="775">
        <v>27500</v>
      </c>
      <c r="T20" s="775"/>
      <c r="U20" s="775">
        <v>20353.048999999999</v>
      </c>
      <c r="V20" s="778"/>
      <c r="W20" s="778"/>
      <c r="X20" s="778"/>
      <c r="Y20" s="776">
        <v>11036.748</v>
      </c>
      <c r="Z20" s="1290"/>
      <c r="AA20" s="1299">
        <v>16000</v>
      </c>
      <c r="AB20" s="774">
        <v>20435.631000000001</v>
      </c>
      <c r="AC20" s="1304"/>
      <c r="AD20" s="779"/>
      <c r="AE20" s="780"/>
      <c r="AF20" s="780"/>
      <c r="AG20" s="781"/>
      <c r="AH20" s="782"/>
      <c r="AI20" s="783"/>
      <c r="AJ20" s="777"/>
      <c r="AK20" s="774">
        <v>54328.334000000003</v>
      </c>
      <c r="AL20" s="775"/>
      <c r="AM20" s="775">
        <v>24429.048999999999</v>
      </c>
      <c r="AN20" s="775"/>
      <c r="AO20" s="775">
        <v>23693.360000000001</v>
      </c>
      <c r="AP20" s="778"/>
      <c r="AQ20" s="778"/>
      <c r="AR20" s="778"/>
      <c r="AS20" s="776">
        <v>11108.942999999999</v>
      </c>
      <c r="AT20" s="1290"/>
      <c r="AU20" s="1299">
        <v>17073.88</v>
      </c>
      <c r="AV20" s="1290">
        <v>23754.091</v>
      </c>
      <c r="AW20" s="1304"/>
      <c r="AX20" s="202"/>
    </row>
    <row r="21" spans="1:50" ht="15" customHeight="1" x14ac:dyDescent="0.2">
      <c r="A21" s="785" t="s">
        <v>239</v>
      </c>
      <c r="B21" s="774"/>
      <c r="C21" s="775"/>
      <c r="D21" s="775"/>
      <c r="E21" s="775"/>
      <c r="F21" s="775"/>
      <c r="G21" s="778"/>
      <c r="H21" s="778"/>
      <c r="I21" s="778"/>
      <c r="J21" s="776"/>
      <c r="K21" s="1290"/>
      <c r="L21" s="1299"/>
      <c r="M21" s="1290"/>
      <c r="N21" s="1304"/>
      <c r="O21" s="774"/>
      <c r="P21" s="1304"/>
      <c r="Q21" s="774"/>
      <c r="R21" s="775"/>
      <c r="S21" s="775"/>
      <c r="T21" s="775"/>
      <c r="U21" s="775"/>
      <c r="V21" s="778"/>
      <c r="W21" s="778"/>
      <c r="X21" s="778"/>
      <c r="Y21" s="776"/>
      <c r="Z21" s="1290"/>
      <c r="AA21" s="1299"/>
      <c r="AB21" s="1646"/>
      <c r="AC21" s="1304"/>
      <c r="AD21" s="779"/>
      <c r="AE21" s="780"/>
      <c r="AF21" s="780"/>
      <c r="AG21" s="781"/>
      <c r="AH21" s="782"/>
      <c r="AI21" s="783"/>
      <c r="AJ21" s="777"/>
      <c r="AK21" s="774"/>
      <c r="AL21" s="775"/>
      <c r="AM21" s="775"/>
      <c r="AN21" s="775"/>
      <c r="AO21" s="775"/>
      <c r="AP21" s="778"/>
      <c r="AQ21" s="778"/>
      <c r="AR21" s="778"/>
      <c r="AS21" s="776"/>
      <c r="AT21" s="1290"/>
      <c r="AU21" s="1299"/>
      <c r="AV21" s="1290"/>
      <c r="AW21" s="1304"/>
      <c r="AX21" s="202"/>
    </row>
    <row r="22" spans="1:50" ht="25.5" x14ac:dyDescent="0.2">
      <c r="A22" s="786" t="s">
        <v>294</v>
      </c>
      <c r="B22" s="787">
        <v>56903.034</v>
      </c>
      <c r="C22" s="788"/>
      <c r="D22" s="788">
        <v>34070.815000000002</v>
      </c>
      <c r="E22" s="788"/>
      <c r="F22" s="788">
        <v>34484.368000000002</v>
      </c>
      <c r="G22" s="791"/>
      <c r="H22" s="791">
        <v>41061.644</v>
      </c>
      <c r="I22" s="791"/>
      <c r="J22" s="789">
        <v>27369.316999999999</v>
      </c>
      <c r="K22" s="1291"/>
      <c r="L22" s="1300">
        <v>16554.041000000001</v>
      </c>
      <c r="M22" s="1291">
        <v>33731.980000000003</v>
      </c>
      <c r="N22" s="1305"/>
      <c r="O22" s="787">
        <v>16554.04</v>
      </c>
      <c r="P22" s="1305"/>
      <c r="Q22" s="787">
        <v>48679.627999999997</v>
      </c>
      <c r="R22" s="788"/>
      <c r="S22" s="788">
        <v>49791.222999999998</v>
      </c>
      <c r="T22" s="788"/>
      <c r="U22" s="788">
        <v>29048.131000000001</v>
      </c>
      <c r="V22" s="791"/>
      <c r="W22" s="791">
        <v>57035.353000000003</v>
      </c>
      <c r="X22" s="791"/>
      <c r="Y22" s="789" t="s">
        <v>1079</v>
      </c>
      <c r="Z22" s="1291"/>
      <c r="AA22" s="1300">
        <v>14683.111999999999</v>
      </c>
      <c r="AB22" s="1291">
        <v>30666.04</v>
      </c>
      <c r="AC22" s="1305"/>
      <c r="AD22" s="792"/>
      <c r="AE22" s="793"/>
      <c r="AF22" s="793"/>
      <c r="AG22" s="794"/>
      <c r="AH22" s="795"/>
      <c r="AI22" s="796"/>
      <c r="AJ22" s="790"/>
      <c r="AK22" s="787">
        <v>55068.133000000002</v>
      </c>
      <c r="AL22" s="788"/>
      <c r="AM22" s="788">
        <v>38669.667000000001</v>
      </c>
      <c r="AN22" s="788"/>
      <c r="AO22" s="788">
        <v>33725.158000000003</v>
      </c>
      <c r="AP22" s="791"/>
      <c r="AQ22" s="791">
        <v>47516.326000000001</v>
      </c>
      <c r="AR22" s="791"/>
      <c r="AS22" s="789">
        <v>28272.787</v>
      </c>
      <c r="AT22" s="1291"/>
      <c r="AU22" s="1300">
        <v>16393.72</v>
      </c>
      <c r="AV22" s="1291">
        <v>33294.879999999997</v>
      </c>
      <c r="AW22" s="1305"/>
      <c r="AX22" s="202"/>
    </row>
    <row r="23" spans="1:50" ht="15" customHeight="1" x14ac:dyDescent="0.2">
      <c r="A23" s="798" t="s">
        <v>233</v>
      </c>
      <c r="B23" s="774">
        <v>51587.358999999997</v>
      </c>
      <c r="C23" s="775"/>
      <c r="D23" s="775">
        <v>35304.07</v>
      </c>
      <c r="E23" s="775"/>
      <c r="F23" s="775">
        <v>30740.508999999998</v>
      </c>
      <c r="G23" s="778"/>
      <c r="H23" s="778">
        <v>47500</v>
      </c>
      <c r="I23" s="778"/>
      <c r="J23" s="776">
        <v>27298.61</v>
      </c>
      <c r="K23" s="1290"/>
      <c r="L23" s="1299">
        <v>15012.338</v>
      </c>
      <c r="M23" s="1290">
        <v>29817.644</v>
      </c>
      <c r="N23" s="1304"/>
      <c r="O23" s="774">
        <v>15012.338</v>
      </c>
      <c r="P23" s="1304"/>
      <c r="Q23" s="774"/>
      <c r="R23" s="775"/>
      <c r="S23" s="775">
        <v>32545.454000000002</v>
      </c>
      <c r="T23" s="775"/>
      <c r="U23" s="775">
        <v>24845.975999999999</v>
      </c>
      <c r="V23" s="778"/>
      <c r="W23" s="778"/>
      <c r="X23" s="778"/>
      <c r="Y23" s="776">
        <v>16000</v>
      </c>
      <c r="Z23" s="1290"/>
      <c r="AA23" s="1299">
        <v>16203.036</v>
      </c>
      <c r="AB23" s="1290">
        <v>24399.467000000001</v>
      </c>
      <c r="AC23" s="1304"/>
      <c r="AD23" s="779"/>
      <c r="AE23" s="780"/>
      <c r="AF23" s="780"/>
      <c r="AG23" s="781"/>
      <c r="AH23" s="782"/>
      <c r="AI23" s="783"/>
      <c r="AJ23" s="777"/>
      <c r="AK23" s="774">
        <v>51587.358999999997</v>
      </c>
      <c r="AL23" s="775"/>
      <c r="AM23" s="775">
        <v>34897.868000000002</v>
      </c>
      <c r="AN23" s="775"/>
      <c r="AO23" s="775">
        <v>30285.651999999998</v>
      </c>
      <c r="AP23" s="778"/>
      <c r="AQ23" s="778" t="s">
        <v>1037</v>
      </c>
      <c r="AR23" s="778"/>
      <c r="AS23" s="776">
        <v>26929.366000000002</v>
      </c>
      <c r="AT23" s="1290"/>
      <c r="AU23" s="1299">
        <v>15094.92</v>
      </c>
      <c r="AV23" s="1290">
        <v>29410.742999999999</v>
      </c>
      <c r="AW23" s="1304"/>
      <c r="AX23" s="202"/>
    </row>
    <row r="24" spans="1:50" ht="15" customHeight="1" x14ac:dyDescent="0.2">
      <c r="A24" s="798" t="s">
        <v>234</v>
      </c>
      <c r="B24" s="799">
        <v>52828.165999999997</v>
      </c>
      <c r="C24" s="800"/>
      <c r="D24" s="800">
        <v>27500</v>
      </c>
      <c r="E24" s="800"/>
      <c r="F24" s="800">
        <v>38604.735999999997</v>
      </c>
      <c r="G24" s="803"/>
      <c r="H24" s="803"/>
      <c r="I24" s="803"/>
      <c r="J24" s="801">
        <v>28651.514999999999</v>
      </c>
      <c r="K24" s="1292"/>
      <c r="L24" s="1301">
        <v>17996.39</v>
      </c>
      <c r="M24" s="1292">
        <v>38494.574000000001</v>
      </c>
      <c r="N24" s="1306"/>
      <c r="O24" s="799">
        <v>17996.39</v>
      </c>
      <c r="P24" s="1306"/>
      <c r="Q24" s="799">
        <v>84763.407000000007</v>
      </c>
      <c r="R24" s="800"/>
      <c r="S24" s="800">
        <v>61990</v>
      </c>
      <c r="T24" s="800"/>
      <c r="U24" s="800">
        <v>31201.526000000002</v>
      </c>
      <c r="V24" s="803"/>
      <c r="W24" s="803"/>
      <c r="X24" s="803"/>
      <c r="Y24" s="801">
        <v>31071.323</v>
      </c>
      <c r="Z24" s="1292"/>
      <c r="AA24" s="1301"/>
      <c r="AB24" s="1292">
        <v>35972.014999999999</v>
      </c>
      <c r="AC24" s="1306"/>
      <c r="AD24" s="804"/>
      <c r="AE24" s="805"/>
      <c r="AF24" s="805"/>
      <c r="AG24" s="806"/>
      <c r="AH24" s="807"/>
      <c r="AI24" s="808"/>
      <c r="AJ24" s="802"/>
      <c r="AK24" s="799">
        <v>57388.288</v>
      </c>
      <c r="AL24" s="800"/>
      <c r="AM24" s="800">
        <v>42574.300999999999</v>
      </c>
      <c r="AN24" s="800"/>
      <c r="AO24" s="800">
        <v>37948.951999999997</v>
      </c>
      <c r="AP24" s="803"/>
      <c r="AQ24" s="803"/>
      <c r="AR24" s="803"/>
      <c r="AS24" s="801">
        <v>29191.478999999999</v>
      </c>
      <c r="AT24" s="1292"/>
      <c r="AU24" s="1301">
        <v>17996.39</v>
      </c>
      <c r="AV24" s="1292">
        <v>38249.843000000001</v>
      </c>
      <c r="AW24" s="1306"/>
      <c r="AX24" s="202"/>
    </row>
    <row r="25" spans="1:50" ht="15" customHeight="1" x14ac:dyDescent="0.2">
      <c r="A25" s="798" t="s">
        <v>235</v>
      </c>
      <c r="B25" s="799">
        <v>3500</v>
      </c>
      <c r="C25" s="800"/>
      <c r="D25" s="800">
        <v>22040.403999999999</v>
      </c>
      <c r="E25" s="800"/>
      <c r="F25" s="800">
        <v>35853.468000000001</v>
      </c>
      <c r="G25" s="803"/>
      <c r="H25" s="803"/>
      <c r="I25" s="803"/>
      <c r="J25" s="801">
        <v>40583.173999999999</v>
      </c>
      <c r="K25" s="1292"/>
      <c r="L25" s="1301">
        <v>20301.054</v>
      </c>
      <c r="M25" s="1292">
        <v>34155.639000000003</v>
      </c>
      <c r="N25" s="1306"/>
      <c r="O25" s="799">
        <v>20301.054</v>
      </c>
      <c r="P25" s="1306"/>
      <c r="Q25" s="799"/>
      <c r="R25" s="800"/>
      <c r="S25" s="800"/>
      <c r="T25" s="800"/>
      <c r="U25" s="800">
        <v>37590.016000000003</v>
      </c>
      <c r="V25" s="803"/>
      <c r="W25" s="803"/>
      <c r="X25" s="803"/>
      <c r="Y25" s="801"/>
      <c r="Z25" s="1292"/>
      <c r="AA25" s="1301">
        <v>9500</v>
      </c>
      <c r="AB25" s="1292">
        <v>34918.648000000001</v>
      </c>
      <c r="AC25" s="1306"/>
      <c r="AD25" s="804"/>
      <c r="AE25" s="805"/>
      <c r="AF25" s="805"/>
      <c r="AG25" s="806"/>
      <c r="AH25" s="807"/>
      <c r="AI25" s="808"/>
      <c r="AJ25" s="802"/>
      <c r="AK25" s="799">
        <v>3500</v>
      </c>
      <c r="AL25" s="800"/>
      <c r="AM25" s="800">
        <v>22040.403999999999</v>
      </c>
      <c r="AN25" s="800"/>
      <c r="AO25" s="800">
        <v>36100.322</v>
      </c>
      <c r="AP25" s="803"/>
      <c r="AQ25" s="803"/>
      <c r="AR25" s="803"/>
      <c r="AS25" s="801">
        <v>40583.173999999999</v>
      </c>
      <c r="AT25" s="1292"/>
      <c r="AU25" s="1301">
        <v>18275.580999999998</v>
      </c>
      <c r="AV25" s="1292">
        <v>34258.758999999998</v>
      </c>
      <c r="AW25" s="1306"/>
      <c r="AX25" s="202"/>
    </row>
    <row r="26" spans="1:50" ht="15" customHeight="1" x14ac:dyDescent="0.2">
      <c r="A26" s="798" t="s">
        <v>236</v>
      </c>
      <c r="B26" s="799"/>
      <c r="C26" s="800"/>
      <c r="D26" s="800">
        <v>39121.565999999999</v>
      </c>
      <c r="E26" s="800"/>
      <c r="F26" s="800">
        <v>26935.366000000002</v>
      </c>
      <c r="G26" s="803"/>
      <c r="H26" s="803"/>
      <c r="I26" s="803"/>
      <c r="J26" s="801">
        <v>25228.455000000002</v>
      </c>
      <c r="K26" s="1292"/>
      <c r="L26" s="1301">
        <v>13703.485000000001</v>
      </c>
      <c r="M26" s="1292">
        <v>26687.5</v>
      </c>
      <c r="N26" s="1306"/>
      <c r="O26" s="799">
        <v>13703.485000000001</v>
      </c>
      <c r="P26" s="1306"/>
      <c r="Q26" s="799"/>
      <c r="R26" s="800"/>
      <c r="S26" s="800">
        <v>70000</v>
      </c>
      <c r="T26" s="800"/>
      <c r="U26" s="800">
        <v>46975.012999999999</v>
      </c>
      <c r="V26" s="803"/>
      <c r="W26" s="803"/>
      <c r="X26" s="803"/>
      <c r="Y26" s="801"/>
      <c r="Z26" s="1292"/>
      <c r="AA26" s="1301"/>
      <c r="AB26" s="1292">
        <v>50563.720999999998</v>
      </c>
      <c r="AC26" s="1306"/>
      <c r="AD26" s="804"/>
      <c r="AE26" s="805"/>
      <c r="AF26" s="805"/>
      <c r="AG26" s="806"/>
      <c r="AH26" s="807"/>
      <c r="AI26" s="808"/>
      <c r="AJ26" s="802"/>
      <c r="AK26" s="799"/>
      <c r="AL26" s="800"/>
      <c r="AM26" s="800">
        <v>45119.535000000003</v>
      </c>
      <c r="AN26" s="800"/>
      <c r="AO26" s="800">
        <v>28319.544000000002</v>
      </c>
      <c r="AP26" s="803"/>
      <c r="AQ26" s="803"/>
      <c r="AR26" s="803"/>
      <c r="AS26" s="801">
        <v>25228.455000000002</v>
      </c>
      <c r="AT26" s="1292"/>
      <c r="AU26" s="1301">
        <v>13703.485000000001</v>
      </c>
      <c r="AV26" s="1292">
        <v>28297.550999999999</v>
      </c>
      <c r="AW26" s="1306"/>
      <c r="AX26" s="202"/>
    </row>
    <row r="27" spans="1:50" ht="15" customHeight="1" x14ac:dyDescent="0.2">
      <c r="A27" s="798" t="s">
        <v>237</v>
      </c>
      <c r="B27" s="799">
        <v>100000</v>
      </c>
      <c r="C27" s="800"/>
      <c r="D27" s="800">
        <v>48365.625</v>
      </c>
      <c r="E27" s="800"/>
      <c r="F27" s="800">
        <v>43815.851999999999</v>
      </c>
      <c r="G27" s="803"/>
      <c r="H27" s="803">
        <v>38005.050000000003</v>
      </c>
      <c r="I27" s="803"/>
      <c r="J27" s="801">
        <v>27558.834999999999</v>
      </c>
      <c r="K27" s="1292"/>
      <c r="L27" s="1301">
        <v>22617.805</v>
      </c>
      <c r="M27" s="1292">
        <v>43263.714999999997</v>
      </c>
      <c r="N27" s="1306"/>
      <c r="O27" s="799">
        <v>22617.805</v>
      </c>
      <c r="P27" s="1306"/>
      <c r="Q27" s="799">
        <v>35833.652000000002</v>
      </c>
      <c r="R27" s="800"/>
      <c r="S27" s="800">
        <v>51820.538</v>
      </c>
      <c r="T27" s="800"/>
      <c r="U27" s="800">
        <v>34375.207999999999</v>
      </c>
      <c r="V27" s="803"/>
      <c r="W27" s="803">
        <v>57035.353000000003</v>
      </c>
      <c r="X27" s="803"/>
      <c r="Y27" s="801">
        <v>58333.332999999999</v>
      </c>
      <c r="Z27" s="1292"/>
      <c r="AA27" s="1301">
        <v>16000</v>
      </c>
      <c r="AB27" s="1292">
        <v>37103.947</v>
      </c>
      <c r="AC27" s="1306"/>
      <c r="AD27" s="804"/>
      <c r="AE27" s="805"/>
      <c r="AF27" s="805"/>
      <c r="AG27" s="806"/>
      <c r="AH27" s="807"/>
      <c r="AI27" s="808"/>
      <c r="AJ27" s="802"/>
      <c r="AK27" s="799">
        <v>59322.423999999999</v>
      </c>
      <c r="AL27" s="800"/>
      <c r="AM27" s="800">
        <v>50320.033000000003</v>
      </c>
      <c r="AN27" s="800"/>
      <c r="AO27" s="800">
        <v>41747.805</v>
      </c>
      <c r="AP27" s="803"/>
      <c r="AQ27" s="803">
        <v>47520.201999999997</v>
      </c>
      <c r="AR27" s="803"/>
      <c r="AS27" s="801">
        <v>35403.133999999998</v>
      </c>
      <c r="AT27" s="1292"/>
      <c r="AU27" s="1301">
        <v>21666.742999999999</v>
      </c>
      <c r="AV27" s="1292">
        <v>41775.642</v>
      </c>
      <c r="AW27" s="1306"/>
      <c r="AX27" s="202"/>
    </row>
    <row r="28" spans="1:50" ht="15" customHeight="1" x14ac:dyDescent="0.2">
      <c r="A28" s="798" t="s">
        <v>238</v>
      </c>
      <c r="B28" s="799">
        <v>85646.358999999997</v>
      </c>
      <c r="C28" s="800"/>
      <c r="D28" s="800">
        <v>17883.757000000001</v>
      </c>
      <c r="E28" s="800"/>
      <c r="F28" s="800">
        <v>27220.795999999998</v>
      </c>
      <c r="G28" s="803"/>
      <c r="H28" s="803"/>
      <c r="I28" s="803"/>
      <c r="J28" s="801">
        <v>10117.647000000001</v>
      </c>
      <c r="K28" s="1292"/>
      <c r="L28" s="1301">
        <v>20827.361000000001</v>
      </c>
      <c r="M28" s="1292">
        <v>27536.092000000001</v>
      </c>
      <c r="N28" s="1306"/>
      <c r="O28" s="799">
        <v>20827.361000000001</v>
      </c>
      <c r="P28" s="1306"/>
      <c r="Q28" s="799">
        <v>32487.134999999998</v>
      </c>
      <c r="R28" s="800"/>
      <c r="S28" s="800">
        <v>27500</v>
      </c>
      <c r="T28" s="800"/>
      <c r="U28" s="800">
        <v>21509.342000000001</v>
      </c>
      <c r="V28" s="803"/>
      <c r="W28" s="803"/>
      <c r="X28" s="803"/>
      <c r="Y28" s="801">
        <v>14705.298000000001</v>
      </c>
      <c r="Z28" s="1292"/>
      <c r="AA28" s="1301">
        <v>16000</v>
      </c>
      <c r="AB28" s="1292">
        <v>21645.260999999999</v>
      </c>
      <c r="AC28" s="1306"/>
      <c r="AD28" s="804"/>
      <c r="AE28" s="805"/>
      <c r="AF28" s="805"/>
      <c r="AG28" s="806"/>
      <c r="AH28" s="807"/>
      <c r="AI28" s="808"/>
      <c r="AJ28" s="802"/>
      <c r="AK28" s="799">
        <v>60971.337</v>
      </c>
      <c r="AL28" s="800"/>
      <c r="AM28" s="800">
        <v>20252.868999999999</v>
      </c>
      <c r="AN28" s="800"/>
      <c r="AO28" s="800">
        <v>25141.252</v>
      </c>
      <c r="AP28" s="803"/>
      <c r="AQ28" s="803"/>
      <c r="AR28" s="803"/>
      <c r="AS28" s="801">
        <v>12304.656999999999</v>
      </c>
      <c r="AT28" s="1292"/>
      <c r="AU28" s="1301">
        <v>19925.828000000001</v>
      </c>
      <c r="AV28" s="1292">
        <v>25407.870999999999</v>
      </c>
      <c r="AW28" s="1306"/>
      <c r="AX28" s="202"/>
    </row>
    <row r="29" spans="1:50" ht="15" customHeight="1" x14ac:dyDescent="0.2">
      <c r="A29" s="810" t="s">
        <v>239</v>
      </c>
      <c r="B29" s="811"/>
      <c r="C29" s="812"/>
      <c r="D29" s="812"/>
      <c r="E29" s="812"/>
      <c r="F29" s="812"/>
      <c r="G29" s="815"/>
      <c r="H29" s="815"/>
      <c r="I29" s="815"/>
      <c r="J29" s="813"/>
      <c r="K29" s="811"/>
      <c r="L29" s="1302"/>
      <c r="M29" s="811"/>
      <c r="N29" s="1307"/>
      <c r="O29" s="811"/>
      <c r="P29" s="1307"/>
      <c r="Q29" s="811"/>
      <c r="R29" s="812"/>
      <c r="S29" s="812"/>
      <c r="T29" s="812"/>
      <c r="U29" s="812"/>
      <c r="V29" s="815"/>
      <c r="W29" s="815"/>
      <c r="X29" s="815"/>
      <c r="Y29" s="813"/>
      <c r="Z29" s="811"/>
      <c r="AA29" s="1302"/>
      <c r="AB29" s="811"/>
      <c r="AC29" s="1307"/>
      <c r="AD29" s="811"/>
      <c r="AE29" s="812"/>
      <c r="AF29" s="812"/>
      <c r="AG29" s="815"/>
      <c r="AH29" s="813"/>
      <c r="AI29" s="816"/>
      <c r="AJ29" s="814"/>
      <c r="AK29" s="811"/>
      <c r="AL29" s="812"/>
      <c r="AM29" s="812"/>
      <c r="AN29" s="812"/>
      <c r="AO29" s="812"/>
      <c r="AP29" s="815"/>
      <c r="AQ29" s="815"/>
      <c r="AR29" s="815"/>
      <c r="AS29" s="813"/>
      <c r="AT29" s="811"/>
      <c r="AU29" s="1302"/>
      <c r="AV29" s="811"/>
      <c r="AW29" s="1307"/>
      <c r="AX29" s="202"/>
    </row>
    <row r="30" spans="1:50" ht="25.5" x14ac:dyDescent="0.2">
      <c r="A30" s="786" t="s">
        <v>295</v>
      </c>
      <c r="B30" s="787">
        <v>21088.05</v>
      </c>
      <c r="C30" s="788"/>
      <c r="D30" s="788">
        <v>28910.348999999998</v>
      </c>
      <c r="E30" s="788"/>
      <c r="F30" s="788">
        <v>24707.728999999999</v>
      </c>
      <c r="G30" s="791"/>
      <c r="H30" s="791">
        <v>11140.333000000001</v>
      </c>
      <c r="I30" s="791"/>
      <c r="J30" s="789">
        <v>26852.396000000001</v>
      </c>
      <c r="K30" s="1291"/>
      <c r="L30" s="1300">
        <v>13920.69</v>
      </c>
      <c r="M30" s="1291">
        <v>24133.02</v>
      </c>
      <c r="N30" s="1305"/>
      <c r="O30" s="787">
        <v>13920.69</v>
      </c>
      <c r="P30" s="1305"/>
      <c r="Q30" s="787">
        <v>23181.726999999999</v>
      </c>
      <c r="R30" s="788"/>
      <c r="S30" s="788">
        <v>30019.188999999998</v>
      </c>
      <c r="T30" s="788"/>
      <c r="U30" s="788">
        <v>19519.316999999999</v>
      </c>
      <c r="V30" s="791"/>
      <c r="W30" s="791"/>
      <c r="X30" s="791"/>
      <c r="Y30" s="789">
        <v>22572.456999999999</v>
      </c>
      <c r="Z30" s="1291"/>
      <c r="AA30" s="1300">
        <v>10424.434999999999</v>
      </c>
      <c r="AB30" s="1291">
        <v>19807.169999999998</v>
      </c>
      <c r="AC30" s="1305"/>
      <c r="AD30" s="792"/>
      <c r="AE30" s="793"/>
      <c r="AF30" s="793"/>
      <c r="AG30" s="794"/>
      <c r="AH30" s="795"/>
      <c r="AI30" s="796"/>
      <c r="AJ30" s="790"/>
      <c r="AK30" s="787">
        <v>21329.74</v>
      </c>
      <c r="AL30" s="788"/>
      <c r="AM30" s="788">
        <v>29221.808000000001</v>
      </c>
      <c r="AN30" s="788"/>
      <c r="AO30" s="788">
        <v>23877.474999999999</v>
      </c>
      <c r="AP30" s="791"/>
      <c r="AQ30" s="791">
        <v>11140.333000000001</v>
      </c>
      <c r="AR30" s="791"/>
      <c r="AS30" s="789">
        <v>26060.546999999999</v>
      </c>
      <c r="AT30" s="1291"/>
      <c r="AU30" s="1300">
        <v>13505.989</v>
      </c>
      <c r="AV30" s="1291">
        <v>23438.68</v>
      </c>
      <c r="AW30" s="1305"/>
      <c r="AX30" s="202"/>
    </row>
    <row r="31" spans="1:50" ht="15" customHeight="1" x14ac:dyDescent="0.2">
      <c r="A31" s="798" t="s">
        <v>233</v>
      </c>
      <c r="B31" s="774">
        <v>26504.100999999999</v>
      </c>
      <c r="C31" s="775"/>
      <c r="D31" s="775">
        <v>8766.4974000000002</v>
      </c>
      <c r="E31" s="775"/>
      <c r="F31" s="775">
        <v>25341.337</v>
      </c>
      <c r="G31" s="778"/>
      <c r="H31" s="778">
        <v>11140.33</v>
      </c>
      <c r="I31" s="778"/>
      <c r="J31" s="776">
        <v>25413.315999999999</v>
      </c>
      <c r="K31" s="1290"/>
      <c r="L31" s="1299">
        <v>14984.710999999999</v>
      </c>
      <c r="M31" s="1290">
        <v>24026.367999999999</v>
      </c>
      <c r="N31" s="1304"/>
      <c r="O31" s="774">
        <v>14984.710999999999</v>
      </c>
      <c r="P31" s="1304"/>
      <c r="Q31" s="774">
        <v>16000</v>
      </c>
      <c r="R31" s="775"/>
      <c r="S31" s="775">
        <v>16000</v>
      </c>
      <c r="T31" s="775"/>
      <c r="U31" s="775">
        <v>19642.493999999999</v>
      </c>
      <c r="V31" s="778"/>
      <c r="W31" s="778"/>
      <c r="X31" s="778"/>
      <c r="Y31" s="776">
        <v>14225.547</v>
      </c>
      <c r="Z31" s="1290"/>
      <c r="AA31" s="1299">
        <v>11478.031000000001</v>
      </c>
      <c r="AB31" s="1290">
        <v>17899.325000000001</v>
      </c>
      <c r="AC31" s="1304"/>
      <c r="AD31" s="779"/>
      <c r="AE31" s="780"/>
      <c r="AF31" s="780"/>
      <c r="AG31" s="781"/>
      <c r="AH31" s="782"/>
      <c r="AI31" s="783"/>
      <c r="AJ31" s="777"/>
      <c r="AK31" s="774">
        <v>25313.635999999999</v>
      </c>
      <c r="AL31" s="775"/>
      <c r="AM31" s="775">
        <v>10731.977999999999</v>
      </c>
      <c r="AN31" s="775"/>
      <c r="AO31" s="775">
        <v>24611.94</v>
      </c>
      <c r="AP31" s="778"/>
      <c r="AQ31" s="778">
        <v>11140.333000000001</v>
      </c>
      <c r="AR31" s="778"/>
      <c r="AS31" s="776">
        <v>23393.383999999998</v>
      </c>
      <c r="AT31" s="1290"/>
      <c r="AU31" s="1299">
        <v>14324.422</v>
      </c>
      <c r="AV31" s="1290">
        <v>23178.99</v>
      </c>
      <c r="AW31" s="1304"/>
      <c r="AX31" s="202"/>
    </row>
    <row r="32" spans="1:50" ht="15" customHeight="1" x14ac:dyDescent="0.2">
      <c r="A32" s="798" t="s">
        <v>234</v>
      </c>
      <c r="B32" s="799"/>
      <c r="C32" s="800"/>
      <c r="D32" s="800">
        <v>32192.562000000002</v>
      </c>
      <c r="E32" s="800"/>
      <c r="F32" s="800">
        <v>29008.319</v>
      </c>
      <c r="G32" s="803"/>
      <c r="H32" s="803"/>
      <c r="I32" s="803"/>
      <c r="J32" s="801">
        <v>33665.228000000003</v>
      </c>
      <c r="K32" s="1292"/>
      <c r="L32" s="1301">
        <v>14646.353999999999</v>
      </c>
      <c r="M32" s="1292">
        <v>28109.634999999998</v>
      </c>
      <c r="N32" s="1306"/>
      <c r="O32" s="799">
        <v>14646.353999999999</v>
      </c>
      <c r="P32" s="1306"/>
      <c r="Q32" s="799"/>
      <c r="R32" s="800"/>
      <c r="S32" s="800">
        <v>16000</v>
      </c>
      <c r="T32" s="800"/>
      <c r="U32" s="800">
        <v>20781.437000000002</v>
      </c>
      <c r="V32" s="803"/>
      <c r="W32" s="803"/>
      <c r="X32" s="803"/>
      <c r="Y32" s="801"/>
      <c r="Z32" s="1292"/>
      <c r="AA32" s="1301">
        <v>3500</v>
      </c>
      <c r="AB32" s="1292">
        <v>16734.562999999998</v>
      </c>
      <c r="AC32" s="1306"/>
      <c r="AD32" s="804"/>
      <c r="AE32" s="805"/>
      <c r="AF32" s="805"/>
      <c r="AG32" s="806"/>
      <c r="AH32" s="807"/>
      <c r="AI32" s="808"/>
      <c r="AJ32" s="802"/>
      <c r="AK32" s="799"/>
      <c r="AL32" s="800"/>
      <c r="AM32" s="800">
        <v>26694.868999999999</v>
      </c>
      <c r="AN32" s="800"/>
      <c r="AO32" s="800">
        <v>28678.374</v>
      </c>
      <c r="AP32" s="803"/>
      <c r="AQ32" s="803"/>
      <c r="AR32" s="803"/>
      <c r="AS32" s="801">
        <v>33665.228000000003</v>
      </c>
      <c r="AT32" s="1292"/>
      <c r="AU32" s="1301">
        <v>13657.094999999999</v>
      </c>
      <c r="AV32" s="1292">
        <v>27486.972000000002</v>
      </c>
      <c r="AW32" s="1306"/>
      <c r="AX32" s="202"/>
    </row>
    <row r="33" spans="1:50" ht="15" customHeight="1" x14ac:dyDescent="0.2">
      <c r="A33" s="798" t="s">
        <v>235</v>
      </c>
      <c r="B33" s="799">
        <v>21756.592000000001</v>
      </c>
      <c r="C33" s="800"/>
      <c r="D33" s="800">
        <v>70000</v>
      </c>
      <c r="E33" s="800"/>
      <c r="F33" s="800">
        <v>19104.937999999998</v>
      </c>
      <c r="G33" s="803"/>
      <c r="H33" s="803"/>
      <c r="I33" s="803"/>
      <c r="J33" s="801">
        <v>9500</v>
      </c>
      <c r="K33" s="1292"/>
      <c r="L33" s="1301">
        <v>7500</v>
      </c>
      <c r="M33" s="1292">
        <v>20033.505000000001</v>
      </c>
      <c r="N33" s="1306"/>
      <c r="O33" s="799" t="s">
        <v>1038</v>
      </c>
      <c r="P33" s="1306"/>
      <c r="Q33" s="799"/>
      <c r="R33" s="800"/>
      <c r="S33" s="800"/>
      <c r="T33" s="800"/>
      <c r="U33" s="800">
        <v>21469.514999999999</v>
      </c>
      <c r="V33" s="803"/>
      <c r="W33" s="803"/>
      <c r="X33" s="803"/>
      <c r="Y33" s="801"/>
      <c r="Z33" s="1292"/>
      <c r="AA33" s="1301"/>
      <c r="AB33" s="1292">
        <v>21469.514999999999</v>
      </c>
      <c r="AC33" s="1306"/>
      <c r="AD33" s="804"/>
      <c r="AE33" s="805"/>
      <c r="AF33" s="805"/>
      <c r="AG33" s="806"/>
      <c r="AH33" s="807"/>
      <c r="AI33" s="808"/>
      <c r="AJ33" s="802"/>
      <c r="AK33" s="799">
        <v>21756.592000000001</v>
      </c>
      <c r="AL33" s="800"/>
      <c r="AM33" s="800">
        <v>70000</v>
      </c>
      <c r="AN33" s="800"/>
      <c r="AO33" s="800">
        <v>19382.534</v>
      </c>
      <c r="AP33" s="803"/>
      <c r="AQ33" s="803"/>
      <c r="AR33" s="803"/>
      <c r="AS33" s="801" t="s">
        <v>1035</v>
      </c>
      <c r="AT33" s="1292"/>
      <c r="AU33" s="1301" t="s">
        <v>1038</v>
      </c>
      <c r="AV33" s="1292">
        <v>20182.366999999998</v>
      </c>
      <c r="AW33" s="1306"/>
      <c r="AX33" s="202"/>
    </row>
    <row r="34" spans="1:50" ht="15" customHeight="1" x14ac:dyDescent="0.2">
      <c r="A34" s="798" t="s">
        <v>236</v>
      </c>
      <c r="B34" s="799">
        <v>9500</v>
      </c>
      <c r="C34" s="800"/>
      <c r="D34" s="800">
        <v>12841.322</v>
      </c>
      <c r="E34" s="800"/>
      <c r="F34" s="800">
        <v>19137.628000000001</v>
      </c>
      <c r="G34" s="803"/>
      <c r="H34" s="803"/>
      <c r="I34" s="803"/>
      <c r="J34" s="801">
        <v>19241.767</v>
      </c>
      <c r="K34" s="1292"/>
      <c r="L34" s="1301">
        <v>11901.687</v>
      </c>
      <c r="M34" s="1292">
        <v>17942.552</v>
      </c>
      <c r="N34" s="1306"/>
      <c r="O34" s="799">
        <v>11901.687</v>
      </c>
      <c r="P34" s="1306"/>
      <c r="Q34" s="799"/>
      <c r="R34" s="800"/>
      <c r="S34" s="800"/>
      <c r="T34" s="800"/>
      <c r="U34" s="800">
        <v>3500</v>
      </c>
      <c r="V34" s="803"/>
      <c r="W34" s="803"/>
      <c r="X34" s="803"/>
      <c r="Y34" s="801"/>
      <c r="Z34" s="1292"/>
      <c r="AA34" s="1301"/>
      <c r="AB34" s="1292">
        <f>AVERAGE(Q34:AA34)</f>
        <v>3500</v>
      </c>
      <c r="AC34" s="1306"/>
      <c r="AD34" s="804"/>
      <c r="AE34" s="805"/>
      <c r="AF34" s="805"/>
      <c r="AG34" s="806"/>
      <c r="AH34" s="807"/>
      <c r="AI34" s="808"/>
      <c r="AJ34" s="802"/>
      <c r="AK34" s="799" t="s">
        <v>1035</v>
      </c>
      <c r="AL34" s="800"/>
      <c r="AM34" s="800">
        <v>12841.322</v>
      </c>
      <c r="AN34" s="800"/>
      <c r="AO34" s="800">
        <v>18693.900000000001</v>
      </c>
      <c r="AP34" s="803"/>
      <c r="AQ34" s="803"/>
      <c r="AR34" s="803"/>
      <c r="AS34" s="801">
        <v>19241.767</v>
      </c>
      <c r="AT34" s="1292"/>
      <c r="AU34" s="1301">
        <v>11901.687</v>
      </c>
      <c r="AV34" s="1292">
        <v>17620.487000000001</v>
      </c>
      <c r="AW34" s="1306"/>
      <c r="AX34" s="202"/>
    </row>
    <row r="35" spans="1:50" ht="15" customHeight="1" x14ac:dyDescent="0.2">
      <c r="A35" s="798" t="s">
        <v>237</v>
      </c>
      <c r="B35" s="799">
        <v>11269.287</v>
      </c>
      <c r="C35" s="800"/>
      <c r="D35" s="800">
        <v>27500</v>
      </c>
      <c r="E35" s="800"/>
      <c r="F35" s="800">
        <v>27571.928</v>
      </c>
      <c r="G35" s="803"/>
      <c r="H35" s="803"/>
      <c r="I35" s="803"/>
      <c r="J35" s="801">
        <v>33908.392999999996</v>
      </c>
      <c r="K35" s="1292"/>
      <c r="L35" s="1301">
        <v>16162.879000000001</v>
      </c>
      <c r="M35" s="1292">
        <v>27481.018</v>
      </c>
      <c r="N35" s="1306"/>
      <c r="O35" s="799">
        <v>16162.879000000001</v>
      </c>
      <c r="P35" s="1306"/>
      <c r="Q35" s="799"/>
      <c r="R35" s="800"/>
      <c r="S35" s="800">
        <v>41328.000999999997</v>
      </c>
      <c r="T35" s="800"/>
      <c r="U35" s="800">
        <v>20635.100999999999</v>
      </c>
      <c r="V35" s="803"/>
      <c r="W35" s="803"/>
      <c r="X35" s="803"/>
      <c r="Y35" s="801">
        <v>32821.267</v>
      </c>
      <c r="Z35" s="1292"/>
      <c r="AA35" s="1301"/>
      <c r="AB35" s="1292">
        <v>22500.192999999999</v>
      </c>
      <c r="AC35" s="1306"/>
      <c r="AD35" s="804"/>
      <c r="AE35" s="805"/>
      <c r="AF35" s="805"/>
      <c r="AG35" s="806"/>
      <c r="AH35" s="807"/>
      <c r="AI35" s="808"/>
      <c r="AJ35" s="802"/>
      <c r="AK35" s="799">
        <v>11269.287</v>
      </c>
      <c r="AL35" s="800"/>
      <c r="AM35" s="800">
        <v>37274.741000000002</v>
      </c>
      <c r="AN35" s="800"/>
      <c r="AO35" s="800">
        <v>25855.063999999998</v>
      </c>
      <c r="AP35" s="803"/>
      <c r="AQ35" s="803"/>
      <c r="AR35" s="803"/>
      <c r="AS35" s="801">
        <v>33578.644</v>
      </c>
      <c r="AT35" s="1292"/>
      <c r="AU35" s="1301">
        <v>16162.879000000001</v>
      </c>
      <c r="AV35" s="1292">
        <v>26221.957999999999</v>
      </c>
      <c r="AW35" s="1306"/>
      <c r="AX35" s="202"/>
    </row>
    <row r="36" spans="1:50" ht="15" customHeight="1" x14ac:dyDescent="0.2">
      <c r="A36" s="798" t="s">
        <v>238</v>
      </c>
      <c r="B36" s="799"/>
      <c r="C36" s="800"/>
      <c r="D36" s="800">
        <v>32984.326000000001</v>
      </c>
      <c r="E36" s="800"/>
      <c r="F36" s="800">
        <v>21163.865000000002</v>
      </c>
      <c r="G36" s="803"/>
      <c r="H36" s="803"/>
      <c r="I36" s="803"/>
      <c r="J36" s="801">
        <v>11912.125</v>
      </c>
      <c r="K36" s="1292"/>
      <c r="L36" s="1301">
        <v>9750</v>
      </c>
      <c r="M36" s="1292">
        <v>20713.912</v>
      </c>
      <c r="N36" s="1306"/>
      <c r="O36" s="799">
        <v>9750</v>
      </c>
      <c r="P36" s="1306"/>
      <c r="Q36" s="799">
        <v>27500</v>
      </c>
      <c r="R36" s="800"/>
      <c r="S36" s="800"/>
      <c r="T36" s="800"/>
      <c r="U36" s="800">
        <v>15272.313</v>
      </c>
      <c r="V36" s="803"/>
      <c r="W36" s="803"/>
      <c r="X36" s="803"/>
      <c r="Y36" s="801">
        <v>3500</v>
      </c>
      <c r="Z36" s="1292"/>
      <c r="AA36" s="1301"/>
      <c r="AB36" s="1292">
        <v>15345.634</v>
      </c>
      <c r="AC36" s="1306"/>
      <c r="AD36" s="804"/>
      <c r="AE36" s="805"/>
      <c r="AF36" s="805"/>
      <c r="AG36" s="806"/>
      <c r="AH36" s="807"/>
      <c r="AI36" s="808"/>
      <c r="AJ36" s="802"/>
      <c r="AK36" s="799" t="s">
        <v>1036</v>
      </c>
      <c r="AL36" s="800"/>
      <c r="AM36" s="800">
        <v>32984.326000000001</v>
      </c>
      <c r="AN36" s="800"/>
      <c r="AO36" s="800">
        <v>19877.12</v>
      </c>
      <c r="AP36" s="803"/>
      <c r="AQ36" s="803"/>
      <c r="AR36" s="803"/>
      <c r="AS36" s="801">
        <v>9839.0611000000008</v>
      </c>
      <c r="AT36" s="1292"/>
      <c r="AU36" s="1301" t="s">
        <v>1039</v>
      </c>
      <c r="AV36" s="1292">
        <v>19539.246999999999</v>
      </c>
      <c r="AW36" s="1306"/>
      <c r="AX36" s="202"/>
    </row>
    <row r="37" spans="1:50" ht="15" customHeight="1" x14ac:dyDescent="0.2">
      <c r="A37" s="810" t="s">
        <v>239</v>
      </c>
      <c r="B37" s="811"/>
      <c r="C37" s="812"/>
      <c r="D37" s="812"/>
      <c r="E37" s="812"/>
      <c r="F37" s="812"/>
      <c r="G37" s="815"/>
      <c r="H37" s="815"/>
      <c r="I37" s="815"/>
      <c r="J37" s="813"/>
      <c r="K37" s="811"/>
      <c r="L37" s="1302"/>
      <c r="M37" s="811"/>
      <c r="N37" s="1307"/>
      <c r="O37" s="811"/>
      <c r="P37" s="1307"/>
      <c r="Q37" s="811"/>
      <c r="R37" s="812"/>
      <c r="S37" s="812"/>
      <c r="T37" s="812"/>
      <c r="U37" s="812"/>
      <c r="V37" s="815"/>
      <c r="W37" s="815"/>
      <c r="X37" s="815"/>
      <c r="Y37" s="813"/>
      <c r="Z37" s="811"/>
      <c r="AA37" s="1302"/>
      <c r="AB37" s="811"/>
      <c r="AC37" s="1307"/>
      <c r="AD37" s="811"/>
      <c r="AE37" s="812"/>
      <c r="AF37" s="812"/>
      <c r="AG37" s="815"/>
      <c r="AH37" s="813"/>
      <c r="AI37" s="816"/>
      <c r="AJ37" s="814"/>
      <c r="AK37" s="811"/>
      <c r="AL37" s="812"/>
      <c r="AM37" s="812"/>
      <c r="AN37" s="812"/>
      <c r="AO37" s="812"/>
      <c r="AP37" s="815"/>
      <c r="AQ37" s="815"/>
      <c r="AR37" s="815"/>
      <c r="AS37" s="813"/>
      <c r="AT37" s="811"/>
      <c r="AU37" s="1302"/>
      <c r="AV37" s="811"/>
      <c r="AW37" s="1307"/>
      <c r="AX37" s="202"/>
    </row>
    <row r="38" spans="1:50" ht="25.5" x14ac:dyDescent="0.2">
      <c r="A38" s="817" t="s">
        <v>296</v>
      </c>
      <c r="B38" s="792"/>
      <c r="C38" s="793"/>
      <c r="D38" s="793"/>
      <c r="E38" s="793"/>
      <c r="F38" s="793"/>
      <c r="G38" s="794"/>
      <c r="H38" s="794"/>
      <c r="I38" s="794"/>
      <c r="J38" s="795"/>
      <c r="K38" s="1293"/>
      <c r="L38" s="1300"/>
      <c r="M38" s="1293"/>
      <c r="N38" s="1308"/>
      <c r="O38" s="792"/>
      <c r="P38" s="1308"/>
      <c r="Q38" s="792"/>
      <c r="R38" s="793"/>
      <c r="S38" s="793"/>
      <c r="T38" s="793"/>
      <c r="U38" s="793"/>
      <c r="V38" s="794"/>
      <c r="W38" s="794"/>
      <c r="X38" s="794"/>
      <c r="Y38" s="795"/>
      <c r="Z38" s="1293"/>
      <c r="AA38" s="1300"/>
      <c r="AB38" s="1293"/>
      <c r="AC38" s="1308"/>
      <c r="AD38" s="792"/>
      <c r="AE38" s="793"/>
      <c r="AF38" s="793"/>
      <c r="AG38" s="794"/>
      <c r="AH38" s="795"/>
      <c r="AI38" s="796"/>
      <c r="AJ38" s="797"/>
      <c r="AK38" s="792"/>
      <c r="AL38" s="793"/>
      <c r="AM38" s="793"/>
      <c r="AN38" s="793"/>
      <c r="AO38" s="793"/>
      <c r="AP38" s="794"/>
      <c r="AQ38" s="794"/>
      <c r="AR38" s="794"/>
      <c r="AS38" s="795"/>
      <c r="AT38" s="1293"/>
      <c r="AU38" s="1300"/>
      <c r="AV38" s="1293"/>
      <c r="AW38" s="1308"/>
      <c r="AX38" s="202"/>
    </row>
    <row r="39" spans="1:50" ht="15" customHeight="1" x14ac:dyDescent="0.2">
      <c r="A39" s="818" t="s">
        <v>233</v>
      </c>
      <c r="B39" s="779"/>
      <c r="C39" s="780"/>
      <c r="D39" s="780"/>
      <c r="E39" s="780"/>
      <c r="F39" s="780"/>
      <c r="G39" s="781"/>
      <c r="H39" s="781"/>
      <c r="I39" s="781"/>
      <c r="J39" s="782"/>
      <c r="K39" s="1294"/>
      <c r="L39" s="1299"/>
      <c r="M39" s="1294"/>
      <c r="N39" s="1309"/>
      <c r="O39" s="779"/>
      <c r="P39" s="1309"/>
      <c r="Q39" s="779"/>
      <c r="R39" s="780"/>
      <c r="S39" s="780"/>
      <c r="T39" s="780"/>
      <c r="U39" s="780"/>
      <c r="V39" s="781"/>
      <c r="W39" s="781"/>
      <c r="X39" s="781"/>
      <c r="Y39" s="782"/>
      <c r="Z39" s="1294"/>
      <c r="AA39" s="1299"/>
      <c r="AB39" s="1294"/>
      <c r="AC39" s="1309"/>
      <c r="AD39" s="779"/>
      <c r="AE39" s="780"/>
      <c r="AF39" s="780"/>
      <c r="AG39" s="781"/>
      <c r="AH39" s="782"/>
      <c r="AI39" s="783"/>
      <c r="AJ39" s="784"/>
      <c r="AK39" s="779"/>
      <c r="AL39" s="780"/>
      <c r="AM39" s="780"/>
      <c r="AN39" s="780"/>
      <c r="AO39" s="780"/>
      <c r="AP39" s="781"/>
      <c r="AQ39" s="781"/>
      <c r="AR39" s="781"/>
      <c r="AS39" s="782"/>
      <c r="AT39" s="1294"/>
      <c r="AU39" s="1299"/>
      <c r="AV39" s="1294"/>
      <c r="AW39" s="1309"/>
      <c r="AX39" s="202"/>
    </row>
    <row r="40" spans="1:50" ht="15" customHeight="1" x14ac:dyDescent="0.2">
      <c r="A40" s="818" t="s">
        <v>234</v>
      </c>
      <c r="B40" s="804"/>
      <c r="C40" s="805"/>
      <c r="D40" s="805"/>
      <c r="E40" s="805"/>
      <c r="F40" s="805"/>
      <c r="G40" s="806"/>
      <c r="H40" s="806"/>
      <c r="I40" s="806"/>
      <c r="J40" s="807"/>
      <c r="K40" s="1295"/>
      <c r="L40" s="1301"/>
      <c r="M40" s="1295"/>
      <c r="N40" s="1310"/>
      <c r="O40" s="804"/>
      <c r="P40" s="1310"/>
      <c r="Q40" s="804"/>
      <c r="R40" s="805"/>
      <c r="S40" s="805"/>
      <c r="T40" s="805"/>
      <c r="U40" s="805"/>
      <c r="V40" s="806"/>
      <c r="W40" s="806"/>
      <c r="X40" s="806"/>
      <c r="Y40" s="807"/>
      <c r="Z40" s="1295"/>
      <c r="AA40" s="1301"/>
      <c r="AB40" s="1295"/>
      <c r="AC40" s="1310"/>
      <c r="AD40" s="804"/>
      <c r="AE40" s="805"/>
      <c r="AF40" s="805"/>
      <c r="AG40" s="806"/>
      <c r="AH40" s="807"/>
      <c r="AI40" s="808"/>
      <c r="AJ40" s="809"/>
      <c r="AK40" s="804"/>
      <c r="AL40" s="805"/>
      <c r="AM40" s="805"/>
      <c r="AN40" s="805"/>
      <c r="AO40" s="805"/>
      <c r="AP40" s="806"/>
      <c r="AQ40" s="806"/>
      <c r="AR40" s="806"/>
      <c r="AS40" s="807"/>
      <c r="AT40" s="1295"/>
      <c r="AU40" s="1301"/>
      <c r="AV40" s="1295"/>
      <c r="AW40" s="1310"/>
      <c r="AX40" s="202"/>
    </row>
    <row r="41" spans="1:50" ht="15" customHeight="1" x14ac:dyDescent="0.2">
      <c r="A41" s="818" t="s">
        <v>235</v>
      </c>
      <c r="B41" s="804"/>
      <c r="C41" s="805"/>
      <c r="D41" s="805"/>
      <c r="E41" s="805"/>
      <c r="F41" s="805"/>
      <c r="G41" s="806"/>
      <c r="H41" s="806"/>
      <c r="I41" s="806"/>
      <c r="J41" s="807"/>
      <c r="K41" s="1295"/>
      <c r="L41" s="1301"/>
      <c r="M41" s="1295"/>
      <c r="N41" s="1310"/>
      <c r="O41" s="804"/>
      <c r="P41" s="1310"/>
      <c r="Q41" s="804"/>
      <c r="R41" s="805"/>
      <c r="S41" s="805"/>
      <c r="T41" s="805"/>
      <c r="U41" s="805"/>
      <c r="V41" s="806"/>
      <c r="W41" s="806"/>
      <c r="X41" s="806"/>
      <c r="Y41" s="807"/>
      <c r="Z41" s="1295"/>
      <c r="AA41" s="1301"/>
      <c r="AB41" s="1295"/>
      <c r="AC41" s="1310"/>
      <c r="AD41" s="804"/>
      <c r="AE41" s="805"/>
      <c r="AF41" s="805"/>
      <c r="AG41" s="806"/>
      <c r="AH41" s="807"/>
      <c r="AI41" s="808"/>
      <c r="AJ41" s="809"/>
      <c r="AK41" s="804"/>
      <c r="AL41" s="805"/>
      <c r="AM41" s="805"/>
      <c r="AN41" s="805"/>
      <c r="AO41" s="805"/>
      <c r="AP41" s="806"/>
      <c r="AQ41" s="806"/>
      <c r="AR41" s="806"/>
      <c r="AS41" s="807"/>
      <c r="AT41" s="1295"/>
      <c r="AU41" s="1301"/>
      <c r="AV41" s="1295"/>
      <c r="AW41" s="1310"/>
      <c r="AX41" s="202"/>
    </row>
    <row r="42" spans="1:50" ht="15" customHeight="1" x14ac:dyDescent="0.2">
      <c r="A42" s="818" t="s">
        <v>236</v>
      </c>
      <c r="B42" s="804"/>
      <c r="C42" s="805"/>
      <c r="D42" s="805"/>
      <c r="E42" s="805"/>
      <c r="F42" s="805"/>
      <c r="G42" s="806"/>
      <c r="H42" s="806"/>
      <c r="I42" s="806"/>
      <c r="J42" s="807"/>
      <c r="K42" s="1295"/>
      <c r="L42" s="1301"/>
      <c r="M42" s="1295"/>
      <c r="N42" s="1310"/>
      <c r="O42" s="804"/>
      <c r="P42" s="1310"/>
      <c r="Q42" s="804"/>
      <c r="R42" s="805"/>
      <c r="S42" s="805"/>
      <c r="T42" s="805"/>
      <c r="U42" s="805"/>
      <c r="V42" s="806"/>
      <c r="W42" s="806"/>
      <c r="X42" s="806"/>
      <c r="Y42" s="807"/>
      <c r="Z42" s="1295"/>
      <c r="AA42" s="1301"/>
      <c r="AB42" s="1295"/>
      <c r="AC42" s="1310"/>
      <c r="AD42" s="804"/>
      <c r="AE42" s="805"/>
      <c r="AF42" s="805"/>
      <c r="AG42" s="806"/>
      <c r="AH42" s="807"/>
      <c r="AI42" s="808"/>
      <c r="AJ42" s="809"/>
      <c r="AK42" s="804"/>
      <c r="AL42" s="805"/>
      <c r="AM42" s="805"/>
      <c r="AN42" s="805"/>
      <c r="AO42" s="805"/>
      <c r="AP42" s="806"/>
      <c r="AQ42" s="806"/>
      <c r="AR42" s="806"/>
      <c r="AS42" s="807"/>
      <c r="AT42" s="1295"/>
      <c r="AU42" s="1301"/>
      <c r="AV42" s="1295"/>
      <c r="AW42" s="1310"/>
      <c r="AX42" s="202"/>
    </row>
    <row r="43" spans="1:50" ht="15" customHeight="1" x14ac:dyDescent="0.2">
      <c r="A43" s="818" t="s">
        <v>237</v>
      </c>
      <c r="B43" s="804"/>
      <c r="C43" s="805"/>
      <c r="D43" s="805"/>
      <c r="E43" s="805"/>
      <c r="F43" s="805"/>
      <c r="G43" s="806"/>
      <c r="H43" s="806"/>
      <c r="I43" s="806"/>
      <c r="J43" s="807"/>
      <c r="K43" s="1295"/>
      <c r="L43" s="1301"/>
      <c r="M43" s="1295"/>
      <c r="N43" s="1310"/>
      <c r="O43" s="804"/>
      <c r="P43" s="1310"/>
      <c r="Q43" s="804"/>
      <c r="R43" s="805"/>
      <c r="S43" s="805"/>
      <c r="T43" s="805"/>
      <c r="U43" s="805"/>
      <c r="V43" s="806"/>
      <c r="W43" s="806"/>
      <c r="X43" s="806"/>
      <c r="Y43" s="807"/>
      <c r="Z43" s="1295"/>
      <c r="AA43" s="1301"/>
      <c r="AB43" s="1295"/>
      <c r="AC43" s="1310"/>
      <c r="AD43" s="804"/>
      <c r="AE43" s="805"/>
      <c r="AF43" s="805"/>
      <c r="AG43" s="806"/>
      <c r="AH43" s="807"/>
      <c r="AI43" s="808"/>
      <c r="AJ43" s="809"/>
      <c r="AK43" s="804"/>
      <c r="AL43" s="805"/>
      <c r="AM43" s="805"/>
      <c r="AN43" s="805"/>
      <c r="AO43" s="805"/>
      <c r="AP43" s="806"/>
      <c r="AQ43" s="806"/>
      <c r="AR43" s="806"/>
      <c r="AS43" s="807"/>
      <c r="AT43" s="1295"/>
      <c r="AU43" s="1301"/>
      <c r="AV43" s="1295"/>
      <c r="AW43" s="1310"/>
      <c r="AX43" s="202"/>
    </row>
    <row r="44" spans="1:50" ht="15" customHeight="1" x14ac:dyDescent="0.2">
      <c r="A44" s="818" t="s">
        <v>238</v>
      </c>
      <c r="B44" s="804"/>
      <c r="C44" s="805"/>
      <c r="D44" s="805"/>
      <c r="E44" s="805"/>
      <c r="F44" s="805"/>
      <c r="G44" s="806"/>
      <c r="H44" s="806"/>
      <c r="I44" s="806"/>
      <c r="J44" s="807"/>
      <c r="K44" s="1295"/>
      <c r="L44" s="1301"/>
      <c r="M44" s="1295"/>
      <c r="N44" s="1310"/>
      <c r="O44" s="804"/>
      <c r="P44" s="1310"/>
      <c r="Q44" s="804"/>
      <c r="R44" s="805"/>
      <c r="S44" s="805"/>
      <c r="T44" s="805"/>
      <c r="U44" s="805"/>
      <c r="V44" s="806"/>
      <c r="W44" s="806"/>
      <c r="X44" s="806"/>
      <c r="Y44" s="807"/>
      <c r="Z44" s="1295"/>
      <c r="AA44" s="1301"/>
      <c r="AB44" s="1295"/>
      <c r="AC44" s="1310"/>
      <c r="AD44" s="804"/>
      <c r="AE44" s="805"/>
      <c r="AF44" s="805"/>
      <c r="AG44" s="806"/>
      <c r="AH44" s="807"/>
      <c r="AI44" s="808"/>
      <c r="AJ44" s="809"/>
      <c r="AK44" s="804"/>
      <c r="AL44" s="805"/>
      <c r="AM44" s="805"/>
      <c r="AN44" s="805"/>
      <c r="AO44" s="805"/>
      <c r="AP44" s="806"/>
      <c r="AQ44" s="806"/>
      <c r="AR44" s="806"/>
      <c r="AS44" s="807"/>
      <c r="AT44" s="1295"/>
      <c r="AU44" s="1301"/>
      <c r="AV44" s="1295"/>
      <c r="AW44" s="1310"/>
      <c r="AX44" s="202"/>
    </row>
    <row r="45" spans="1:50" ht="15" customHeight="1" x14ac:dyDescent="0.2">
      <c r="A45" s="810" t="s">
        <v>239</v>
      </c>
      <c r="B45" s="811"/>
      <c r="C45" s="812"/>
      <c r="D45" s="812"/>
      <c r="E45" s="812"/>
      <c r="F45" s="812"/>
      <c r="G45" s="815"/>
      <c r="H45" s="815"/>
      <c r="I45" s="815"/>
      <c r="J45" s="813"/>
      <c r="K45" s="811"/>
      <c r="L45" s="1302"/>
      <c r="M45" s="811"/>
      <c r="N45" s="1307"/>
      <c r="O45" s="811"/>
      <c r="P45" s="1307"/>
      <c r="Q45" s="811"/>
      <c r="R45" s="812"/>
      <c r="S45" s="812"/>
      <c r="T45" s="812"/>
      <c r="U45" s="812"/>
      <c r="V45" s="815"/>
      <c r="W45" s="815"/>
      <c r="X45" s="815"/>
      <c r="Y45" s="813"/>
      <c r="Z45" s="811"/>
      <c r="AA45" s="1302"/>
      <c r="AB45" s="811"/>
      <c r="AC45" s="1307"/>
      <c r="AD45" s="811"/>
      <c r="AE45" s="812"/>
      <c r="AF45" s="812"/>
      <c r="AG45" s="815"/>
      <c r="AH45" s="813"/>
      <c r="AI45" s="816"/>
      <c r="AJ45" s="814"/>
      <c r="AK45" s="811"/>
      <c r="AL45" s="812"/>
      <c r="AM45" s="812"/>
      <c r="AN45" s="812"/>
      <c r="AO45" s="812"/>
      <c r="AP45" s="815"/>
      <c r="AQ45" s="815"/>
      <c r="AR45" s="815"/>
      <c r="AS45" s="813"/>
      <c r="AT45" s="811"/>
      <c r="AU45" s="1302"/>
      <c r="AV45" s="811"/>
      <c r="AW45" s="1307"/>
      <c r="AX45" s="202"/>
    </row>
    <row r="46" spans="1:50" ht="15" customHeight="1" x14ac:dyDescent="0.2">
      <c r="A46" s="735"/>
      <c r="B46" s="202"/>
      <c r="C46" s="202"/>
      <c r="D46" s="202"/>
      <c r="E46" s="202"/>
      <c r="F46" s="202"/>
      <c r="G46" s="202"/>
      <c r="H46" s="202"/>
      <c r="I46" s="202"/>
      <c r="J46" s="202"/>
      <c r="K46" s="202"/>
      <c r="L46" s="202"/>
      <c r="M46" s="202"/>
      <c r="N46" s="202"/>
      <c r="O46" s="202"/>
      <c r="P46" s="202"/>
      <c r="Q46" s="202"/>
      <c r="R46" s="202"/>
      <c r="S46" s="202"/>
      <c r="T46" s="202"/>
      <c r="U46" s="202"/>
      <c r="V46" s="202"/>
      <c r="W46" s="202"/>
      <c r="X46" s="202"/>
      <c r="Y46" s="202"/>
      <c r="Z46" s="202"/>
      <c r="AA46" s="202"/>
      <c r="AB46" s="202"/>
      <c r="AC46" s="202"/>
      <c r="AD46" s="747"/>
      <c r="AE46" s="747"/>
      <c r="AF46" s="747"/>
      <c r="AG46" s="747"/>
      <c r="AH46" s="747"/>
      <c r="AI46" s="747"/>
      <c r="AJ46" s="202"/>
      <c r="AK46" s="202"/>
      <c r="AL46" s="202"/>
      <c r="AM46" s="202"/>
      <c r="AN46" s="202"/>
      <c r="AO46" s="202"/>
      <c r="AP46" s="202"/>
      <c r="AQ46" s="202"/>
      <c r="AR46" s="202"/>
      <c r="AS46" s="202"/>
      <c r="AT46" s="202"/>
      <c r="AU46" s="202"/>
      <c r="AV46" s="202"/>
      <c r="AW46" s="202"/>
      <c r="AX46" s="202"/>
    </row>
    <row r="47" spans="1:50" ht="15" customHeight="1" x14ac:dyDescent="0.2">
      <c r="A47" s="202"/>
      <c r="B47" s="202"/>
      <c r="C47" s="202"/>
      <c r="D47" s="202"/>
      <c r="E47" s="202"/>
      <c r="F47" s="202"/>
      <c r="G47" s="202"/>
      <c r="H47" s="202"/>
      <c r="I47" s="202"/>
      <c r="J47" s="202"/>
      <c r="K47" s="202"/>
      <c r="L47" s="202"/>
      <c r="M47" s="202"/>
      <c r="N47" s="202"/>
      <c r="O47" s="202"/>
      <c r="P47" s="202"/>
      <c r="Q47" s="202"/>
      <c r="R47" s="202"/>
      <c r="S47" s="202"/>
      <c r="T47" s="202"/>
      <c r="U47" s="202"/>
      <c r="V47" s="202"/>
      <c r="W47" s="202"/>
      <c r="X47" s="202"/>
      <c r="Y47" s="202"/>
      <c r="Z47" s="202"/>
      <c r="AA47" s="202"/>
      <c r="AB47" s="202"/>
      <c r="AC47" s="202"/>
      <c r="AD47" s="747"/>
      <c r="AE47" s="747"/>
      <c r="AF47" s="747"/>
      <c r="AG47" s="747"/>
      <c r="AH47" s="747"/>
      <c r="AI47" s="747"/>
      <c r="AJ47" s="202"/>
      <c r="AK47" s="202"/>
      <c r="AL47" s="202"/>
      <c r="AM47" s="202"/>
      <c r="AN47" s="202"/>
      <c r="AO47" s="202"/>
      <c r="AP47" s="202"/>
      <c r="AQ47" s="202"/>
      <c r="AR47" s="202"/>
      <c r="AS47" s="202"/>
      <c r="AT47" s="202"/>
      <c r="AU47" s="202"/>
      <c r="AV47" s="202"/>
      <c r="AW47" s="202"/>
      <c r="AX47" s="202"/>
    </row>
    <row r="48" spans="1:50" ht="15" customHeight="1" x14ac:dyDescent="0.2">
      <c r="A48" s="735" t="s">
        <v>32</v>
      </c>
      <c r="B48" s="736" t="s">
        <v>1058</v>
      </c>
      <c r="C48" s="736"/>
      <c r="D48" s="737"/>
      <c r="E48" s="737"/>
      <c r="F48" s="737"/>
      <c r="G48" s="737"/>
      <c r="H48" s="737"/>
      <c r="I48" s="737"/>
      <c r="J48" s="737"/>
      <c r="K48" s="737"/>
      <c r="L48" s="737"/>
      <c r="M48" s="737"/>
      <c r="N48" s="737"/>
      <c r="O48" s="737"/>
      <c r="P48" s="737"/>
      <c r="Q48" s="737"/>
      <c r="R48" s="737"/>
      <c r="S48" s="737"/>
      <c r="T48" s="737"/>
      <c r="U48" s="737"/>
      <c r="V48" s="737"/>
      <c r="W48" s="737"/>
      <c r="X48" s="737"/>
      <c r="Y48" s="737"/>
      <c r="Z48" s="737"/>
      <c r="AA48" s="737"/>
      <c r="AB48" s="737"/>
      <c r="AC48" s="737"/>
      <c r="AD48" s="819"/>
      <c r="AE48" s="819"/>
      <c r="AF48" s="819"/>
      <c r="AG48" s="819"/>
      <c r="AH48" s="819"/>
      <c r="AI48" s="819"/>
      <c r="AJ48" s="737"/>
      <c r="AK48" s="737"/>
      <c r="AL48" s="737"/>
      <c r="AM48" s="737"/>
      <c r="AN48" s="737"/>
      <c r="AO48" s="737"/>
      <c r="AP48" s="737"/>
      <c r="AQ48" s="737"/>
      <c r="AR48" s="737"/>
      <c r="AS48" s="737"/>
      <c r="AT48" s="737"/>
      <c r="AU48" s="737"/>
      <c r="AV48" s="737"/>
      <c r="AW48" s="1255"/>
      <c r="AX48" s="202"/>
    </row>
    <row r="49" spans="1:50" ht="15" customHeight="1" x14ac:dyDescent="0.2">
      <c r="A49" s="202"/>
      <c r="B49" s="1646"/>
      <c r="C49" s="738"/>
      <c r="D49" s="739"/>
      <c r="E49" s="739"/>
      <c r="F49" s="739"/>
      <c r="G49" s="739"/>
      <c r="H49" s="739"/>
      <c r="I49" s="739"/>
      <c r="J49" s="739"/>
      <c r="K49" s="739"/>
      <c r="L49" s="739"/>
      <c r="M49" s="739"/>
      <c r="N49" s="739"/>
      <c r="O49" s="739"/>
      <c r="P49" s="739"/>
      <c r="Q49" s="739"/>
      <c r="R49" s="739"/>
      <c r="S49" s="739"/>
      <c r="T49" s="739"/>
      <c r="U49" s="739"/>
      <c r="V49" s="739"/>
      <c r="W49" s="739"/>
      <c r="X49" s="739"/>
      <c r="Y49" s="739"/>
      <c r="Z49" s="739"/>
      <c r="AA49" s="739"/>
      <c r="AB49" s="739"/>
      <c r="AC49" s="739"/>
      <c r="AD49" s="820"/>
      <c r="AE49" s="820"/>
      <c r="AF49" s="820"/>
      <c r="AG49" s="820"/>
      <c r="AH49" s="820"/>
      <c r="AI49" s="820"/>
      <c r="AJ49" s="739"/>
      <c r="AK49" s="739"/>
      <c r="AL49" s="739"/>
      <c r="AM49" s="739"/>
      <c r="AN49" s="739"/>
      <c r="AO49" s="739"/>
      <c r="AP49" s="739"/>
      <c r="AQ49" s="739"/>
      <c r="AR49" s="739"/>
      <c r="AS49" s="739"/>
      <c r="AT49" s="739"/>
      <c r="AU49" s="739"/>
      <c r="AV49" s="739"/>
      <c r="AW49" s="1255"/>
      <c r="AX49" s="202"/>
    </row>
    <row r="50" spans="1:50" ht="15" customHeight="1" x14ac:dyDescent="0.2">
      <c r="A50" s="202"/>
      <c r="B50" s="738"/>
      <c r="C50" s="738"/>
      <c r="D50" s="739"/>
      <c r="E50" s="739"/>
      <c r="F50" s="739"/>
      <c r="G50" s="739"/>
      <c r="H50" s="739"/>
      <c r="I50" s="739"/>
      <c r="J50" s="739"/>
      <c r="K50" s="739"/>
      <c r="L50" s="739"/>
      <c r="M50" s="739"/>
      <c r="N50" s="739"/>
      <c r="O50" s="739"/>
      <c r="P50" s="739"/>
      <c r="Q50" s="739"/>
      <c r="R50" s="739"/>
      <c r="S50" s="739"/>
      <c r="T50" s="739"/>
      <c r="U50" s="739"/>
      <c r="V50" s="739"/>
      <c r="W50" s="739"/>
      <c r="X50" s="739"/>
      <c r="Y50" s="739"/>
      <c r="Z50" s="739"/>
      <c r="AA50" s="739"/>
      <c r="AB50" s="739"/>
      <c r="AC50" s="739"/>
      <c r="AD50" s="820"/>
      <c r="AE50" s="820"/>
      <c r="AF50" s="820"/>
      <c r="AG50" s="820"/>
      <c r="AH50" s="820"/>
      <c r="AI50" s="820"/>
      <c r="AJ50" s="739"/>
      <c r="AK50" s="739"/>
      <c r="AL50" s="739"/>
      <c r="AM50" s="739"/>
      <c r="AN50" s="739"/>
      <c r="AO50" s="739"/>
      <c r="AP50" s="739"/>
      <c r="AQ50" s="739"/>
      <c r="AR50" s="739"/>
      <c r="AS50" s="739"/>
      <c r="AT50" s="739"/>
      <c r="AU50" s="739"/>
      <c r="AV50" s="739"/>
      <c r="AW50" s="1255"/>
      <c r="AX50" s="202"/>
    </row>
    <row r="51" spans="1:50" ht="15" customHeight="1" x14ac:dyDescent="0.2">
      <c r="A51" s="202"/>
      <c r="B51" s="738"/>
      <c r="C51" s="738"/>
      <c r="D51" s="739"/>
      <c r="E51" s="739"/>
      <c r="F51" s="739"/>
      <c r="G51" s="739"/>
      <c r="H51" s="739"/>
      <c r="I51" s="739"/>
      <c r="J51" s="739"/>
      <c r="K51" s="739"/>
      <c r="L51" s="739"/>
      <c r="M51" s="739"/>
      <c r="N51" s="739"/>
      <c r="O51" s="739"/>
      <c r="P51" s="739"/>
      <c r="Q51" s="739"/>
      <c r="R51" s="739"/>
      <c r="S51" s="739"/>
      <c r="T51" s="739"/>
      <c r="U51" s="739"/>
      <c r="V51" s="739"/>
      <c r="W51" s="739"/>
      <c r="X51" s="739"/>
      <c r="Y51" s="739"/>
      <c r="Z51" s="739"/>
      <c r="AA51" s="739"/>
      <c r="AB51" s="739"/>
      <c r="AC51" s="739"/>
      <c r="AD51" s="820"/>
      <c r="AE51" s="820"/>
      <c r="AF51" s="820"/>
      <c r="AG51" s="820"/>
      <c r="AH51" s="820"/>
      <c r="AI51" s="820"/>
      <c r="AJ51" s="739"/>
      <c r="AK51" s="739"/>
      <c r="AL51" s="739"/>
      <c r="AM51" s="739"/>
      <c r="AN51" s="739"/>
      <c r="AO51" s="739"/>
      <c r="AP51" s="739"/>
      <c r="AQ51" s="739"/>
      <c r="AR51" s="739"/>
      <c r="AS51" s="739"/>
      <c r="AT51" s="739"/>
      <c r="AU51" s="739"/>
      <c r="AV51" s="739"/>
      <c r="AW51" s="1255"/>
      <c r="AX51" s="202"/>
    </row>
    <row r="52" spans="1:50" ht="15" customHeight="1" x14ac:dyDescent="0.2">
      <c r="A52" s="202"/>
      <c r="B52" s="202"/>
      <c r="C52" s="202"/>
      <c r="D52" s="202"/>
      <c r="E52" s="202"/>
      <c r="F52" s="202"/>
      <c r="G52" s="202"/>
      <c r="H52" s="202"/>
      <c r="I52" s="202"/>
      <c r="J52" s="202"/>
      <c r="K52" s="202"/>
      <c r="L52" s="202"/>
      <c r="M52" s="202"/>
      <c r="N52" s="202"/>
      <c r="O52" s="202"/>
      <c r="P52" s="202"/>
      <c r="Q52" s="202"/>
      <c r="R52" s="202"/>
      <c r="S52" s="202"/>
      <c r="T52" s="202"/>
      <c r="U52" s="202"/>
      <c r="V52" s="202"/>
      <c r="W52" s="202"/>
      <c r="X52" s="202"/>
      <c r="Y52" s="202"/>
      <c r="Z52" s="202"/>
      <c r="AA52" s="202"/>
      <c r="AB52" s="202"/>
      <c r="AC52" s="202"/>
      <c r="AD52" s="747"/>
      <c r="AE52" s="747"/>
      <c r="AF52" s="747"/>
      <c r="AG52" s="747"/>
      <c r="AH52" s="747"/>
      <c r="AI52" s="747"/>
      <c r="AJ52" s="202"/>
      <c r="AK52" s="202"/>
      <c r="AL52" s="202"/>
      <c r="AM52" s="202"/>
      <c r="AN52" s="202"/>
      <c r="AO52" s="202"/>
      <c r="AP52" s="202"/>
      <c r="AQ52" s="202"/>
      <c r="AR52" s="202"/>
      <c r="AS52" s="202"/>
      <c r="AT52" s="202"/>
      <c r="AU52" s="202"/>
      <c r="AV52" s="202"/>
      <c r="AW52" s="202"/>
      <c r="AX52" s="202"/>
    </row>
    <row r="53" spans="1:50" ht="15" customHeight="1" x14ac:dyDescent="0.2">
      <c r="A53" s="735" t="s">
        <v>33</v>
      </c>
      <c r="B53" s="1584" t="s">
        <v>1059</v>
      </c>
      <c r="C53" s="736"/>
      <c r="D53" s="737"/>
      <c r="E53" s="737"/>
      <c r="F53" s="737"/>
      <c r="G53" s="737"/>
      <c r="H53" s="737"/>
      <c r="I53" s="737"/>
      <c r="J53" s="737"/>
      <c r="K53" s="737"/>
      <c r="L53" s="737"/>
      <c r="M53" s="737"/>
      <c r="N53" s="737"/>
      <c r="O53" s="737"/>
      <c r="P53" s="737"/>
      <c r="Q53" s="737"/>
      <c r="R53" s="737"/>
      <c r="S53" s="737"/>
      <c r="T53" s="737"/>
      <c r="U53" s="737"/>
      <c r="V53" s="737"/>
      <c r="W53" s="737"/>
      <c r="X53" s="737"/>
      <c r="Y53" s="737"/>
      <c r="Z53" s="737"/>
      <c r="AA53" s="737"/>
      <c r="AB53" s="737"/>
      <c r="AC53" s="737"/>
      <c r="AD53" s="819"/>
      <c r="AE53" s="819"/>
      <c r="AF53" s="819"/>
      <c r="AG53" s="819"/>
      <c r="AH53" s="819"/>
      <c r="AI53" s="819"/>
      <c r="AJ53" s="737"/>
      <c r="AK53" s="737"/>
      <c r="AL53" s="737"/>
      <c r="AM53" s="737"/>
      <c r="AN53" s="737"/>
      <c r="AO53" s="737"/>
      <c r="AP53" s="737"/>
      <c r="AQ53" s="737"/>
      <c r="AR53" s="737"/>
      <c r="AS53" s="737"/>
      <c r="AT53" s="737"/>
      <c r="AU53" s="737"/>
      <c r="AV53" s="737"/>
      <c r="AW53" s="1255"/>
      <c r="AX53" s="202"/>
    </row>
    <row r="54" spans="1:50" ht="15" customHeight="1" x14ac:dyDescent="0.2">
      <c r="A54" s="735"/>
      <c r="B54" s="738"/>
      <c r="C54" s="738"/>
      <c r="D54" s="739"/>
      <c r="E54" s="739"/>
      <c r="F54" s="739"/>
      <c r="G54" s="739"/>
      <c r="H54" s="739"/>
      <c r="I54" s="739"/>
      <c r="J54" s="739"/>
      <c r="K54" s="739"/>
      <c r="L54" s="739"/>
      <c r="M54" s="739"/>
      <c r="N54" s="739"/>
      <c r="O54" s="739"/>
      <c r="P54" s="739"/>
      <c r="Q54" s="739"/>
      <c r="R54" s="739"/>
      <c r="S54" s="739"/>
      <c r="T54" s="739"/>
      <c r="U54" s="739"/>
      <c r="V54" s="739"/>
      <c r="W54" s="739"/>
      <c r="X54" s="739"/>
      <c r="Y54" s="739"/>
      <c r="Z54" s="739"/>
      <c r="AA54" s="739"/>
      <c r="AB54" s="739"/>
      <c r="AC54" s="739"/>
      <c r="AD54" s="820"/>
      <c r="AE54" s="820"/>
      <c r="AF54" s="820"/>
      <c r="AG54" s="820"/>
      <c r="AH54" s="820"/>
      <c r="AI54" s="820"/>
      <c r="AJ54" s="739"/>
      <c r="AK54" s="739"/>
      <c r="AL54" s="739"/>
      <c r="AM54" s="739"/>
      <c r="AN54" s="739"/>
      <c r="AO54" s="739"/>
      <c r="AP54" s="739"/>
      <c r="AQ54" s="739"/>
      <c r="AR54" s="739"/>
      <c r="AS54" s="739"/>
      <c r="AT54" s="739"/>
      <c r="AU54" s="739"/>
      <c r="AV54" s="739"/>
      <c r="AW54" s="1255"/>
      <c r="AX54" s="202"/>
    </row>
    <row r="55" spans="1:50" ht="15" customHeight="1" x14ac:dyDescent="0.2">
      <c r="A55" s="202"/>
      <c r="B55" s="738"/>
      <c r="C55" s="738"/>
      <c r="D55" s="739"/>
      <c r="E55" s="739"/>
      <c r="F55" s="739"/>
      <c r="G55" s="739"/>
      <c r="H55" s="739"/>
      <c r="I55" s="739"/>
      <c r="J55" s="739"/>
      <c r="K55" s="739"/>
      <c r="L55" s="739"/>
      <c r="M55" s="739"/>
      <c r="N55" s="739"/>
      <c r="O55" s="739"/>
      <c r="P55" s="739"/>
      <c r="Q55" s="739"/>
      <c r="R55" s="739"/>
      <c r="S55" s="739"/>
      <c r="T55" s="739"/>
      <c r="U55" s="739"/>
      <c r="V55" s="739"/>
      <c r="W55" s="739"/>
      <c r="X55" s="739"/>
      <c r="Y55" s="739"/>
      <c r="Z55" s="739"/>
      <c r="AA55" s="739"/>
      <c r="AB55" s="739"/>
      <c r="AC55" s="739"/>
      <c r="AD55" s="820"/>
      <c r="AE55" s="820"/>
      <c r="AF55" s="820"/>
      <c r="AG55" s="820"/>
      <c r="AH55" s="820"/>
      <c r="AI55" s="820"/>
      <c r="AJ55" s="739"/>
      <c r="AK55" s="739"/>
      <c r="AL55" s="739"/>
      <c r="AM55" s="739"/>
      <c r="AN55" s="739"/>
      <c r="AO55" s="739"/>
      <c r="AP55" s="739"/>
      <c r="AQ55" s="739"/>
      <c r="AR55" s="739"/>
      <c r="AS55" s="739"/>
      <c r="AT55" s="739"/>
      <c r="AU55" s="739"/>
      <c r="AV55" s="739"/>
      <c r="AW55" s="1255"/>
      <c r="AX55" s="202"/>
    </row>
    <row r="56" spans="1:50" ht="15" customHeight="1" x14ac:dyDescent="0.2">
      <c r="A56" s="202"/>
      <c r="B56" s="738"/>
      <c r="C56" s="738"/>
      <c r="D56" s="739"/>
      <c r="E56" s="739"/>
      <c r="F56" s="739"/>
      <c r="G56" s="739"/>
      <c r="H56" s="739"/>
      <c r="I56" s="739"/>
      <c r="J56" s="739"/>
      <c r="K56" s="739"/>
      <c r="L56" s="739"/>
      <c r="M56" s="739"/>
      <c r="N56" s="739"/>
      <c r="O56" s="739"/>
      <c r="P56" s="739"/>
      <c r="Q56" s="739"/>
      <c r="R56" s="739"/>
      <c r="S56" s="739"/>
      <c r="T56" s="739"/>
      <c r="U56" s="739"/>
      <c r="V56" s="739"/>
      <c r="W56" s="739"/>
      <c r="X56" s="739"/>
      <c r="Y56" s="739"/>
      <c r="Z56" s="739"/>
      <c r="AA56" s="739"/>
      <c r="AB56" s="739"/>
      <c r="AC56" s="739"/>
      <c r="AD56" s="820"/>
      <c r="AE56" s="820"/>
      <c r="AF56" s="820"/>
      <c r="AG56" s="820"/>
      <c r="AH56" s="820"/>
      <c r="AI56" s="820"/>
      <c r="AJ56" s="739"/>
      <c r="AK56" s="739"/>
      <c r="AL56" s="739"/>
      <c r="AM56" s="739"/>
      <c r="AN56" s="739"/>
      <c r="AO56" s="739"/>
      <c r="AP56" s="739"/>
      <c r="AQ56" s="739"/>
      <c r="AR56" s="739"/>
      <c r="AS56" s="739"/>
      <c r="AT56" s="739"/>
      <c r="AU56" s="739"/>
      <c r="AV56" s="739"/>
      <c r="AW56" s="1255"/>
      <c r="AX56" s="202"/>
    </row>
    <row r="57" spans="1:50" ht="15" customHeight="1" x14ac:dyDescent="0.2">
      <c r="A57" s="202"/>
      <c r="B57" s="202"/>
      <c r="C57" s="202"/>
      <c r="D57" s="202"/>
      <c r="E57" s="202"/>
      <c r="F57" s="202"/>
      <c r="G57" s="202"/>
      <c r="H57" s="202"/>
      <c r="I57" s="202"/>
      <c r="J57" s="202"/>
      <c r="K57" s="202"/>
      <c r="L57" s="202"/>
      <c r="M57" s="202"/>
      <c r="N57" s="202"/>
      <c r="O57" s="202"/>
      <c r="P57" s="202"/>
      <c r="Q57" s="202"/>
      <c r="R57" s="202"/>
      <c r="S57" s="202"/>
      <c r="T57" s="202"/>
      <c r="U57" s="202"/>
      <c r="V57" s="202"/>
      <c r="W57" s="202"/>
      <c r="X57" s="202"/>
      <c r="Y57" s="202"/>
      <c r="Z57" s="202"/>
      <c r="AA57" s="202"/>
      <c r="AB57" s="202"/>
      <c r="AC57" s="202"/>
      <c r="AD57" s="747"/>
      <c r="AE57" s="747"/>
      <c r="AF57" s="747"/>
      <c r="AG57" s="747"/>
      <c r="AH57" s="747"/>
      <c r="AI57" s="747"/>
      <c r="AJ57" s="202"/>
      <c r="AK57" s="202"/>
      <c r="AL57" s="202"/>
      <c r="AM57" s="202"/>
      <c r="AN57" s="202"/>
      <c r="AO57" s="202"/>
      <c r="AP57" s="202"/>
      <c r="AQ57" s="202"/>
      <c r="AR57" s="202"/>
      <c r="AS57" s="202"/>
      <c r="AT57" s="202"/>
      <c r="AU57" s="202"/>
      <c r="AV57" s="202"/>
      <c r="AW57" s="202"/>
      <c r="AX57" s="202"/>
    </row>
    <row r="58" spans="1:50" ht="12.75" x14ac:dyDescent="0.2">
      <c r="A58" s="735" t="s">
        <v>651</v>
      </c>
      <c r="B58" s="202"/>
      <c r="C58" s="202"/>
      <c r="D58" s="202"/>
      <c r="E58" s="202"/>
      <c r="F58" s="202"/>
      <c r="G58" s="202"/>
      <c r="H58" s="202"/>
      <c r="I58" s="202"/>
      <c r="J58" s="202"/>
      <c r="K58" s="202"/>
      <c r="L58" s="202"/>
      <c r="M58" s="202"/>
      <c r="N58" s="202"/>
      <c r="O58" s="202"/>
      <c r="P58" s="202"/>
      <c r="Q58" s="202"/>
      <c r="R58" s="202"/>
      <c r="S58" s="202"/>
      <c r="T58" s="202"/>
      <c r="U58" s="202"/>
      <c r="V58" s="202"/>
      <c r="W58" s="202"/>
      <c r="X58" s="202"/>
      <c r="Y58" s="202"/>
      <c r="Z58" s="202"/>
      <c r="AA58" s="202"/>
      <c r="AB58" s="202"/>
      <c r="AC58" s="202"/>
      <c r="AD58" s="747"/>
      <c r="AE58" s="747"/>
      <c r="AF58" s="747"/>
      <c r="AG58" s="747"/>
      <c r="AH58" s="747"/>
      <c r="AI58" s="747"/>
      <c r="AJ58" s="202"/>
      <c r="AK58" s="202"/>
      <c r="AL58" s="202"/>
      <c r="AM58" s="202"/>
      <c r="AN58" s="202"/>
      <c r="AO58" s="202"/>
      <c r="AP58" s="202"/>
      <c r="AQ58" s="202"/>
      <c r="AR58" s="202"/>
      <c r="AS58" s="202"/>
      <c r="AT58" s="202"/>
      <c r="AU58" s="202"/>
      <c r="AV58" s="202"/>
      <c r="AW58" s="202"/>
      <c r="AX58" s="202"/>
    </row>
    <row r="59" spans="1:50" ht="12.75" x14ac:dyDescent="0.2">
      <c r="A59" s="740"/>
      <c r="B59" s="741"/>
      <c r="C59" s="202"/>
      <c r="D59" s="202"/>
      <c r="E59" s="202"/>
      <c r="F59" s="202"/>
      <c r="G59" s="202"/>
      <c r="H59" s="202"/>
      <c r="I59" s="202"/>
      <c r="J59" s="202"/>
      <c r="K59" s="202"/>
      <c r="L59" s="202"/>
      <c r="M59" s="202"/>
      <c r="N59" s="202"/>
      <c r="O59" s="202"/>
      <c r="P59" s="202"/>
      <c r="Q59" s="202"/>
      <c r="R59" s="202"/>
      <c r="S59" s="202"/>
      <c r="T59" s="202"/>
      <c r="U59" s="202"/>
      <c r="V59" s="202"/>
      <c r="W59" s="202"/>
      <c r="X59" s="202"/>
      <c r="Y59" s="202"/>
      <c r="Z59" s="202"/>
      <c r="AA59" s="202"/>
      <c r="AB59" s="202"/>
      <c r="AC59" s="202"/>
      <c r="AD59" s="747"/>
      <c r="AE59" s="747"/>
      <c r="AF59" s="747"/>
      <c r="AG59" s="747"/>
      <c r="AH59" s="747"/>
      <c r="AI59" s="747"/>
      <c r="AJ59" s="202"/>
      <c r="AK59" s="202"/>
      <c r="AL59" s="202"/>
      <c r="AM59" s="202"/>
      <c r="AN59" s="202"/>
      <c r="AO59" s="202"/>
      <c r="AP59" s="202"/>
      <c r="AQ59" s="202"/>
      <c r="AR59" s="202"/>
      <c r="AS59" s="202"/>
      <c r="AT59" s="202"/>
      <c r="AU59" s="202"/>
      <c r="AV59" s="202"/>
      <c r="AW59" s="202"/>
      <c r="AX59" s="202"/>
    </row>
    <row r="60" spans="1:50" ht="12.75" x14ac:dyDescent="0.2">
      <c r="A60" s="202"/>
      <c r="B60" s="742"/>
      <c r="C60" s="202"/>
      <c r="D60" s="202"/>
      <c r="E60" s="202"/>
      <c r="F60" s="202"/>
      <c r="G60" s="202"/>
      <c r="H60" s="202"/>
      <c r="I60" s="202"/>
      <c r="J60" s="202"/>
      <c r="K60" s="202"/>
      <c r="L60" s="202"/>
      <c r="M60" s="202"/>
      <c r="N60" s="202"/>
      <c r="O60" s="202"/>
      <c r="P60" s="202"/>
      <c r="Q60" s="202"/>
      <c r="R60" s="202"/>
      <c r="S60" s="202"/>
      <c r="T60" s="202"/>
      <c r="U60" s="202"/>
      <c r="V60" s="202"/>
      <c r="W60" s="202"/>
      <c r="X60" s="202"/>
      <c r="Y60" s="202"/>
      <c r="Z60" s="202"/>
      <c r="AA60" s="202"/>
      <c r="AB60" s="202"/>
      <c r="AC60" s="202"/>
      <c r="AD60" s="747"/>
      <c r="AE60" s="747"/>
      <c r="AF60" s="747"/>
      <c r="AG60" s="747"/>
      <c r="AH60" s="747"/>
      <c r="AI60" s="747"/>
      <c r="AJ60" s="202"/>
      <c r="AK60" s="202"/>
      <c r="AL60" s="202"/>
      <c r="AM60" s="202"/>
      <c r="AN60" s="202"/>
      <c r="AO60" s="202"/>
      <c r="AP60" s="202"/>
      <c r="AQ60" s="202"/>
      <c r="AR60" s="202"/>
      <c r="AS60" s="202"/>
      <c r="AT60" s="202"/>
      <c r="AU60" s="202"/>
      <c r="AV60" s="202"/>
      <c r="AW60" s="202"/>
      <c r="AX60" s="202"/>
    </row>
    <row r="61" spans="1:50" ht="12.75" x14ac:dyDescent="0.2">
      <c r="A61" s="202"/>
      <c r="B61" s="742"/>
      <c r="C61" s="202"/>
      <c r="D61" s="202"/>
      <c r="E61" s="202"/>
      <c r="F61" s="202"/>
      <c r="G61" s="202"/>
      <c r="H61" s="202"/>
      <c r="I61" s="202"/>
      <c r="J61" s="202"/>
      <c r="K61" s="202"/>
      <c r="L61" s="202"/>
      <c r="M61" s="202"/>
      <c r="N61" s="202"/>
      <c r="O61" s="202"/>
      <c r="P61" s="202"/>
      <c r="Q61" s="202"/>
      <c r="R61" s="202"/>
      <c r="S61" s="202"/>
      <c r="T61" s="202"/>
      <c r="U61" s="202"/>
      <c r="V61" s="202"/>
      <c r="W61" s="202"/>
      <c r="X61" s="202"/>
      <c r="Y61" s="202"/>
      <c r="Z61" s="202"/>
      <c r="AA61" s="202"/>
      <c r="AB61" s="202"/>
      <c r="AC61" s="202"/>
      <c r="AD61" s="747"/>
      <c r="AE61" s="747"/>
      <c r="AF61" s="747"/>
      <c r="AG61" s="747"/>
      <c r="AH61" s="747"/>
      <c r="AI61" s="747"/>
      <c r="AJ61" s="202"/>
      <c r="AK61" s="202"/>
      <c r="AL61" s="202"/>
      <c r="AM61" s="202"/>
      <c r="AN61" s="202"/>
      <c r="AO61" s="202"/>
      <c r="AP61" s="202"/>
      <c r="AQ61" s="202"/>
      <c r="AR61" s="202"/>
      <c r="AS61" s="202"/>
      <c r="AT61" s="202"/>
      <c r="AU61" s="202"/>
      <c r="AV61" s="202"/>
      <c r="AW61" s="202"/>
      <c r="AX61" s="202"/>
    </row>
    <row r="62" spans="1:50" ht="12.75" x14ac:dyDescent="0.2">
      <c r="A62" s="202"/>
      <c r="B62" s="742"/>
      <c r="C62" s="202"/>
      <c r="D62" s="202"/>
      <c r="E62" s="202"/>
      <c r="F62" s="202"/>
      <c r="G62" s="202"/>
      <c r="H62" s="202"/>
      <c r="I62" s="202"/>
      <c r="J62" s="202"/>
      <c r="K62" s="202"/>
      <c r="L62" s="202"/>
      <c r="M62" s="202"/>
      <c r="N62" s="202"/>
      <c r="O62" s="202"/>
      <c r="P62" s="202"/>
      <c r="Q62" s="202"/>
      <c r="R62" s="202"/>
      <c r="S62" s="202"/>
      <c r="T62" s="202"/>
      <c r="U62" s="202"/>
      <c r="V62" s="202"/>
      <c r="W62" s="202"/>
      <c r="X62" s="202"/>
      <c r="Y62" s="202"/>
      <c r="Z62" s="202"/>
      <c r="AA62" s="202"/>
      <c r="AB62" s="202"/>
      <c r="AC62" s="202"/>
      <c r="AD62" s="747"/>
      <c r="AE62" s="747"/>
      <c r="AF62" s="747"/>
      <c r="AG62" s="747"/>
      <c r="AH62" s="747"/>
      <c r="AI62" s="747"/>
      <c r="AJ62" s="202"/>
      <c r="AK62" s="202"/>
      <c r="AL62" s="202"/>
      <c r="AM62" s="202"/>
      <c r="AN62" s="202"/>
      <c r="AO62" s="202"/>
      <c r="AP62" s="202"/>
      <c r="AQ62" s="202"/>
      <c r="AR62" s="202"/>
      <c r="AS62" s="202"/>
      <c r="AT62" s="202"/>
      <c r="AU62" s="202"/>
      <c r="AV62" s="202"/>
      <c r="AW62" s="202"/>
      <c r="AX62" s="202"/>
    </row>
    <row r="63" spans="1:50" ht="15" customHeight="1" x14ac:dyDescent="0.2">
      <c r="A63" s="202"/>
      <c r="B63" s="202"/>
      <c r="C63" s="202"/>
      <c r="D63" s="202"/>
      <c r="E63" s="202"/>
      <c r="F63" s="202"/>
      <c r="G63" s="202"/>
      <c r="H63" s="202"/>
      <c r="I63" s="202"/>
      <c r="J63" s="202"/>
      <c r="K63" s="202"/>
      <c r="L63" s="202"/>
      <c r="M63" s="202"/>
      <c r="N63" s="202"/>
      <c r="O63" s="202"/>
      <c r="P63" s="202"/>
      <c r="Q63" s="202"/>
      <c r="R63" s="202"/>
      <c r="S63" s="202"/>
      <c r="T63" s="202"/>
      <c r="U63" s="202"/>
      <c r="V63" s="202"/>
      <c r="W63" s="202"/>
      <c r="X63" s="202"/>
      <c r="Y63" s="202"/>
      <c r="Z63" s="202"/>
      <c r="AA63" s="202"/>
      <c r="AB63" s="202"/>
      <c r="AC63" s="202"/>
      <c r="AD63" s="747"/>
      <c r="AE63" s="747"/>
      <c r="AF63" s="747"/>
      <c r="AG63" s="747"/>
      <c r="AH63" s="747"/>
      <c r="AI63" s="747"/>
      <c r="AJ63" s="202"/>
      <c r="AK63" s="202"/>
      <c r="AL63" s="202"/>
      <c r="AM63" s="202"/>
      <c r="AN63" s="202"/>
      <c r="AO63" s="202"/>
      <c r="AP63" s="202"/>
      <c r="AQ63" s="202"/>
      <c r="AR63" s="202"/>
      <c r="AS63" s="202"/>
      <c r="AT63" s="202"/>
      <c r="AU63" s="202"/>
      <c r="AV63" s="202"/>
      <c r="AW63" s="202"/>
      <c r="AX63" s="202"/>
    </row>
  </sheetData>
  <sheetProtection password="CD9E" sheet="1" objects="1" scenarios="1" selectLockedCells="1"/>
  <mergeCells count="20">
    <mergeCell ref="AV13:AW13"/>
    <mergeCell ref="Y13:Z13"/>
    <mergeCell ref="AB13:AC13"/>
    <mergeCell ref="AK13:AL13"/>
    <mergeCell ref="AM13:AN13"/>
    <mergeCell ref="AO13:AP13"/>
    <mergeCell ref="AQ13:AR13"/>
    <mergeCell ref="O12:P12"/>
    <mergeCell ref="Q13:R13"/>
    <mergeCell ref="S13:T13"/>
    <mergeCell ref="U13:V13"/>
    <mergeCell ref="AS13:AT13"/>
    <mergeCell ref="W13:X13"/>
    <mergeCell ref="M13:N13"/>
    <mergeCell ref="O13:P13"/>
    <mergeCell ref="B13:C13"/>
    <mergeCell ref="D13:E13"/>
    <mergeCell ref="F13:G13"/>
    <mergeCell ref="H13:I13"/>
    <mergeCell ref="J13:K13"/>
  </mergeCells>
  <dataValidations count="1">
    <dataValidation type="list" allowBlank="1" showInputMessage="1" showErrorMessage="1" sqref="B59:B62">
      <formula1>ModelQuest</formula1>
    </dataValidation>
  </dataValidations>
  <hyperlinks>
    <hyperlink ref="A2" location="ExplNote!A1" display="Go to explanatory note"/>
    <hyperlink ref="A3" location="Cntry!A1" display="Go to country metadata"/>
    <hyperlink ref="A1" location="'List of tables'!A9" display="'List of tables'!A9"/>
  </hyperlinks>
  <pageMargins left="0.75" right="0.75" top="1" bottom="1" header="0.5" footer="0.5"/>
  <pageSetup paperSize="9" scale="80" orientation="landscape" r:id="rId1"/>
  <headerFooter alignWithMargins="0">
    <oddHeader>&amp;LCDH&amp;C &amp;F&amp;R&amp;A</oddHeader>
    <oddFooter>Page &amp;P of &amp;N</oddFooter>
  </headerFooter>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5">
    <tabColor rgb="FFCCFFCC"/>
    <pageSetUpPr fitToPage="1"/>
  </sheetPr>
  <dimension ref="A1:S43"/>
  <sheetViews>
    <sheetView showGridLines="0" topLeftCell="A13" zoomScale="90" zoomScaleNormal="90" workbookViewId="0">
      <selection activeCell="D22" sqref="D22"/>
    </sheetView>
  </sheetViews>
  <sheetFormatPr baseColWidth="10" defaultColWidth="9.140625" defaultRowHeight="12.75" x14ac:dyDescent="0.2"/>
  <cols>
    <col min="1" max="1" width="57.5703125" style="31" customWidth="1"/>
    <col min="2" max="2" width="13.28515625" style="31" customWidth="1"/>
    <col min="3" max="3" width="6.7109375" style="31" customWidth="1"/>
    <col min="4" max="4" width="13.42578125" style="31" customWidth="1"/>
    <col min="5" max="5" width="6.7109375" style="31" customWidth="1"/>
    <col min="6" max="6" width="13.42578125" style="31" customWidth="1"/>
    <col min="7" max="7" width="6.7109375" style="31" customWidth="1"/>
    <col min="8" max="8" width="13.42578125" style="31" customWidth="1"/>
    <col min="9" max="9" width="6.7109375" style="31" customWidth="1"/>
    <col min="10" max="12" width="13.42578125" style="31" customWidth="1"/>
    <col min="13" max="13" width="6.7109375" style="31" customWidth="1"/>
    <col min="14" max="14" width="13.42578125" style="31" customWidth="1"/>
    <col min="15" max="15" width="6.7109375" style="31" customWidth="1"/>
    <col min="16" max="17" width="11.7109375" style="31" customWidth="1"/>
    <col min="18" max="16384" width="9.140625" style="31"/>
  </cols>
  <sheetData>
    <row r="1" spans="1:19" s="66" customFormat="1" ht="12" customHeight="1" x14ac:dyDescent="0.2">
      <c r="A1" s="26" t="s">
        <v>6</v>
      </c>
    </row>
    <row r="2" spans="1:19" s="66" customFormat="1" ht="12" customHeight="1" x14ac:dyDescent="0.2">
      <c r="A2" s="28" t="s">
        <v>10</v>
      </c>
    </row>
    <row r="3" spans="1:19" s="66" customFormat="1" ht="12" customHeight="1" x14ac:dyDescent="0.2">
      <c r="A3" s="28" t="s">
        <v>7</v>
      </c>
    </row>
    <row r="4" spans="1:19" ht="15" customHeight="1" x14ac:dyDescent="0.2">
      <c r="A4" s="73" t="s">
        <v>245</v>
      </c>
      <c r="B4" s="73"/>
      <c r="C4" s="73"/>
      <c r="D4" s="73"/>
      <c r="E4" s="73"/>
      <c r="F4" s="73"/>
      <c r="G4" s="73"/>
      <c r="H4" s="73"/>
      <c r="I4" s="73"/>
      <c r="J4" s="73"/>
      <c r="K4" s="73"/>
      <c r="L4" s="74"/>
      <c r="M4" s="74"/>
      <c r="N4" s="74"/>
      <c r="O4" s="74"/>
      <c r="P4" s="74"/>
      <c r="Q4" s="74"/>
      <c r="R4" s="74"/>
      <c r="S4" s="74"/>
    </row>
    <row r="5" spans="1:19" s="131" customFormat="1" ht="15" customHeight="1" x14ac:dyDescent="0.2"/>
    <row r="6" spans="1:19" s="131" customFormat="1" ht="15" customHeight="1" x14ac:dyDescent="0.2">
      <c r="A6" s="202"/>
      <c r="B6" s="202"/>
      <c r="C6" s="202"/>
      <c r="D6" s="202"/>
      <c r="E6" s="202"/>
      <c r="F6" s="202"/>
      <c r="G6" s="202"/>
      <c r="H6" s="202"/>
      <c r="I6" s="202"/>
      <c r="J6" s="202"/>
      <c r="K6" s="202"/>
      <c r="L6" s="202"/>
      <c r="M6" s="202"/>
      <c r="N6" s="202"/>
      <c r="O6" s="202"/>
      <c r="P6" s="202"/>
      <c r="Q6" s="202"/>
      <c r="R6" s="202"/>
      <c r="S6" s="202"/>
    </row>
    <row r="7" spans="1:19" ht="18.75" x14ac:dyDescent="0.25">
      <c r="A7" s="76" t="s">
        <v>821</v>
      </c>
      <c r="B7" s="75"/>
      <c r="C7" s="75"/>
      <c r="D7" s="75"/>
      <c r="E7" s="75"/>
      <c r="F7" s="75"/>
      <c r="G7" s="75"/>
      <c r="H7" s="75"/>
      <c r="I7" s="75"/>
      <c r="J7" s="75"/>
      <c r="K7" s="75"/>
      <c r="L7" s="75"/>
      <c r="M7" s="75"/>
      <c r="N7" s="75"/>
      <c r="O7" s="75"/>
      <c r="P7" s="75"/>
      <c r="Q7" s="75"/>
      <c r="R7" s="75"/>
      <c r="S7" s="75"/>
    </row>
    <row r="8" spans="1:19" ht="15" customHeight="1" x14ac:dyDescent="0.2">
      <c r="A8" s="77" t="s">
        <v>297</v>
      </c>
      <c r="B8" s="75"/>
      <c r="C8" s="75"/>
      <c r="D8" s="75"/>
      <c r="E8" s="75"/>
      <c r="F8" s="75"/>
      <c r="G8" s="75"/>
      <c r="H8" s="75"/>
      <c r="I8" s="75"/>
      <c r="J8" s="75"/>
      <c r="K8" s="75"/>
      <c r="L8" s="75"/>
      <c r="M8" s="75"/>
      <c r="N8" s="75"/>
      <c r="O8" s="75"/>
      <c r="P8" s="75"/>
      <c r="Q8" s="75"/>
      <c r="R8" s="75"/>
      <c r="S8" s="75"/>
    </row>
    <row r="9" spans="1:19" ht="15" customHeight="1" x14ac:dyDescent="0.2">
      <c r="A9" s="81"/>
      <c r="B9" s="203" t="s">
        <v>34</v>
      </c>
      <c r="C9" s="203"/>
      <c r="D9" s="385">
        <v>2011</v>
      </c>
      <c r="E9" s="75"/>
      <c r="F9" s="75"/>
      <c r="G9" s="75"/>
      <c r="H9" s="75"/>
      <c r="I9" s="75"/>
      <c r="J9" s="75"/>
      <c r="K9" s="75"/>
      <c r="L9" s="75"/>
      <c r="M9" s="75"/>
      <c r="N9" s="75"/>
      <c r="O9" s="75"/>
      <c r="P9" s="75"/>
      <c r="Q9" s="75"/>
      <c r="R9" s="75"/>
      <c r="S9" s="75"/>
    </row>
    <row r="10" spans="1:19" ht="15" customHeight="1" x14ac:dyDescent="0.2">
      <c r="A10" s="81"/>
      <c r="B10" s="75"/>
      <c r="C10" s="75"/>
      <c r="D10" s="75"/>
      <c r="E10" s="75"/>
      <c r="F10" s="75"/>
      <c r="G10" s="75"/>
      <c r="H10" s="75"/>
      <c r="I10" s="75"/>
      <c r="J10" s="75"/>
      <c r="K10" s="75"/>
      <c r="L10" s="75"/>
      <c r="M10" s="75"/>
      <c r="N10" s="75"/>
      <c r="O10" s="75"/>
      <c r="P10" s="75"/>
      <c r="Q10" s="75"/>
      <c r="R10" s="75"/>
      <c r="S10" s="75"/>
    </row>
    <row r="11" spans="1:19" ht="15" customHeight="1" x14ac:dyDescent="0.2">
      <c r="A11" s="81"/>
      <c r="B11" s="75"/>
      <c r="C11" s="75"/>
      <c r="D11" s="75"/>
      <c r="E11" s="75"/>
      <c r="F11" s="75"/>
      <c r="G11" s="75"/>
      <c r="H11" s="75"/>
      <c r="I11" s="75"/>
      <c r="J11" s="75"/>
      <c r="K11" s="75"/>
      <c r="L11" s="75"/>
      <c r="M11" s="75"/>
      <c r="N11" s="75"/>
      <c r="O11" s="75"/>
      <c r="P11" s="75"/>
      <c r="Q11" s="75"/>
      <c r="R11" s="75"/>
      <c r="S11" s="75"/>
    </row>
    <row r="12" spans="1:19" ht="33.75" customHeight="1" x14ac:dyDescent="0.2">
      <c r="A12" s="204"/>
      <c r="B12" s="597" t="s">
        <v>286</v>
      </c>
      <c r="C12" s="598"/>
      <c r="D12" s="598"/>
      <c r="E12" s="598"/>
      <c r="F12" s="597" t="s">
        <v>287</v>
      </c>
      <c r="G12" s="598"/>
      <c r="H12" s="598"/>
      <c r="I12" s="598"/>
      <c r="J12" s="824" t="s">
        <v>708</v>
      </c>
      <c r="K12" s="225"/>
      <c r="L12" s="1793" t="s">
        <v>654</v>
      </c>
      <c r="M12" s="1794"/>
      <c r="N12" s="1794"/>
      <c r="O12" s="1795"/>
      <c r="P12" s="75"/>
      <c r="Q12" s="75"/>
      <c r="R12" s="75"/>
      <c r="S12" s="75"/>
    </row>
    <row r="13" spans="1:19" ht="42" customHeight="1" x14ac:dyDescent="0.2">
      <c r="A13" s="595" t="s">
        <v>241</v>
      </c>
      <c r="B13" s="1767" t="s">
        <v>231</v>
      </c>
      <c r="C13" s="1768"/>
      <c r="D13" s="1768" t="s">
        <v>232</v>
      </c>
      <c r="E13" s="1796"/>
      <c r="F13" s="1768" t="s">
        <v>231</v>
      </c>
      <c r="G13" s="1768"/>
      <c r="H13" s="1768" t="s">
        <v>232</v>
      </c>
      <c r="I13" s="1796"/>
      <c r="J13" s="220" t="s">
        <v>231</v>
      </c>
      <c r="K13" s="825" t="s">
        <v>232</v>
      </c>
      <c r="L13" s="1767" t="s">
        <v>231</v>
      </c>
      <c r="M13" s="1768"/>
      <c r="N13" s="1768" t="s">
        <v>232</v>
      </c>
      <c r="O13" s="1796"/>
      <c r="P13" s="75"/>
      <c r="Q13" s="75"/>
      <c r="R13" s="75"/>
      <c r="S13" s="75"/>
    </row>
    <row r="14" spans="1:19" s="39" customFormat="1" ht="18" customHeight="1" x14ac:dyDescent="0.2">
      <c r="A14" s="654" t="s">
        <v>669</v>
      </c>
      <c r="B14" s="450">
        <f>SUM(B15:B21)/8</f>
        <v>28081.261125000001</v>
      </c>
      <c r="C14" s="1311"/>
      <c r="D14" s="512">
        <f>SUM(D15:D21)/8</f>
        <v>24062.5</v>
      </c>
      <c r="E14" s="1311"/>
      <c r="F14" s="450">
        <f>SUM(F15:F21)/8</f>
        <v>23250.756000000001</v>
      </c>
      <c r="G14" s="1311"/>
      <c r="H14" s="512">
        <f>SUM(H15:H21)/8</f>
        <v>18312.5</v>
      </c>
      <c r="I14" s="1311"/>
      <c r="J14" s="450"/>
      <c r="K14" s="512"/>
      <c r="L14" s="450">
        <f>SUM(L15:L21)/8</f>
        <v>27494.520624999997</v>
      </c>
      <c r="M14" s="510"/>
      <c r="N14" s="1317">
        <v>27500</v>
      </c>
      <c r="O14" s="642"/>
      <c r="P14" s="650"/>
      <c r="Q14" s="650"/>
      <c r="R14" s="650"/>
      <c r="S14" s="650"/>
    </row>
    <row r="15" spans="1:19" ht="15" customHeight="1" x14ac:dyDescent="0.2">
      <c r="A15" s="596" t="s">
        <v>921</v>
      </c>
      <c r="B15" s="453">
        <v>27722.504000000001</v>
      </c>
      <c r="C15" s="1312"/>
      <c r="D15" s="631">
        <v>27500</v>
      </c>
      <c r="E15" s="1312"/>
      <c r="F15" s="453">
        <v>26149.975999999999</v>
      </c>
      <c r="G15" s="1312"/>
      <c r="H15" s="631">
        <v>16000</v>
      </c>
      <c r="I15" s="1312"/>
      <c r="J15" s="453"/>
      <c r="K15" s="631"/>
      <c r="L15" s="453">
        <v>27499.546999999999</v>
      </c>
      <c r="M15" s="647"/>
      <c r="N15" s="1318">
        <v>27500</v>
      </c>
      <c r="O15" s="641"/>
      <c r="P15" s="75"/>
      <c r="Q15" s="75"/>
      <c r="R15" s="75"/>
      <c r="S15" s="75"/>
    </row>
    <row r="16" spans="1:19" ht="15" customHeight="1" x14ac:dyDescent="0.2">
      <c r="A16" s="596" t="s">
        <v>922</v>
      </c>
      <c r="B16" s="43">
        <v>33053.756999999998</v>
      </c>
      <c r="C16" s="1313"/>
      <c r="D16" s="390">
        <v>27500</v>
      </c>
      <c r="E16" s="1313"/>
      <c r="F16" s="43">
        <v>28042.421999999999</v>
      </c>
      <c r="G16" s="1313"/>
      <c r="H16" s="390">
        <v>27500</v>
      </c>
      <c r="I16" s="1313"/>
      <c r="J16" s="826"/>
      <c r="K16" s="513"/>
      <c r="L16" s="43">
        <v>32355.696</v>
      </c>
      <c r="M16" s="995"/>
      <c r="N16" s="1008">
        <v>27500</v>
      </c>
      <c r="O16" s="599"/>
      <c r="P16" s="75"/>
      <c r="Q16" s="75"/>
      <c r="R16" s="75"/>
      <c r="S16" s="75"/>
    </row>
    <row r="17" spans="1:19" ht="15" customHeight="1" x14ac:dyDescent="0.2">
      <c r="A17" s="596" t="s">
        <v>242</v>
      </c>
      <c r="B17" s="43">
        <v>37729.108999999997</v>
      </c>
      <c r="C17" s="1313"/>
      <c r="D17" s="390">
        <v>27500</v>
      </c>
      <c r="E17" s="1313"/>
      <c r="F17" s="43">
        <v>30680.187999999998</v>
      </c>
      <c r="G17" s="1313"/>
      <c r="H17" s="390">
        <v>16000</v>
      </c>
      <c r="I17" s="1313"/>
      <c r="J17" s="826"/>
      <c r="K17" s="513"/>
      <c r="L17" s="43">
        <v>36877.81</v>
      </c>
      <c r="M17" s="995"/>
      <c r="N17" s="1008">
        <v>27500</v>
      </c>
      <c r="O17" s="599"/>
      <c r="P17" s="75"/>
      <c r="Q17" s="75"/>
      <c r="R17" s="75"/>
      <c r="S17" s="75"/>
    </row>
    <row r="18" spans="1:19" ht="15" customHeight="1" x14ac:dyDescent="0.2">
      <c r="A18" s="596" t="s">
        <v>243</v>
      </c>
      <c r="B18" s="43">
        <v>29454.048999999999</v>
      </c>
      <c r="C18" s="1313"/>
      <c r="D18" s="390">
        <v>27500</v>
      </c>
      <c r="E18" s="1313"/>
      <c r="F18" s="43">
        <v>23019.213</v>
      </c>
      <c r="G18" s="1313"/>
      <c r="H18" s="390">
        <v>27500</v>
      </c>
      <c r="I18" s="1313"/>
      <c r="J18" s="826"/>
      <c r="K18" s="513"/>
      <c r="L18" s="43">
        <v>28667.321</v>
      </c>
      <c r="M18" s="995"/>
      <c r="N18" s="1008">
        <v>27500</v>
      </c>
      <c r="O18" s="599"/>
      <c r="P18" s="75"/>
      <c r="Q18" s="75"/>
      <c r="R18" s="75"/>
      <c r="S18" s="75"/>
    </row>
    <row r="19" spans="1:19" ht="15" customHeight="1" x14ac:dyDescent="0.2">
      <c r="A19" s="596" t="s">
        <v>923</v>
      </c>
      <c r="B19" s="43">
        <v>33872.588000000003</v>
      </c>
      <c r="C19" s="1313"/>
      <c r="D19" s="390">
        <v>27500</v>
      </c>
      <c r="E19" s="1313"/>
      <c r="F19" s="43">
        <v>36009.326000000001</v>
      </c>
      <c r="G19" s="1313"/>
      <c r="H19" s="390">
        <v>27500</v>
      </c>
      <c r="I19" s="1313"/>
      <c r="J19" s="826"/>
      <c r="K19" s="513"/>
      <c r="L19" s="43">
        <v>34109.008999999998</v>
      </c>
      <c r="M19" s="995"/>
      <c r="N19" s="1008">
        <v>27500</v>
      </c>
      <c r="O19" s="599"/>
      <c r="P19" s="75"/>
      <c r="Q19" s="75"/>
      <c r="R19" s="75"/>
      <c r="S19" s="75"/>
    </row>
    <row r="20" spans="1:19" ht="15" customHeight="1" x14ac:dyDescent="0.2">
      <c r="A20" s="596" t="s">
        <v>924</v>
      </c>
      <c r="B20" s="43">
        <v>28946.216</v>
      </c>
      <c r="C20" s="1313"/>
      <c r="D20" s="390">
        <v>27500</v>
      </c>
      <c r="E20" s="1313"/>
      <c r="F20" s="43">
        <v>26104.922999999999</v>
      </c>
      <c r="G20" s="1313"/>
      <c r="H20" s="390">
        <v>16000</v>
      </c>
      <c r="I20" s="1313"/>
      <c r="J20" s="826"/>
      <c r="K20" s="513"/>
      <c r="L20" s="43">
        <v>28300.74</v>
      </c>
      <c r="M20" s="995"/>
      <c r="N20" s="1008">
        <v>27500</v>
      </c>
      <c r="O20" s="599"/>
      <c r="P20" s="75"/>
      <c r="Q20" s="75"/>
      <c r="R20" s="75"/>
      <c r="S20" s="75"/>
    </row>
    <row r="21" spans="1:19" ht="15" customHeight="1" x14ac:dyDescent="0.2">
      <c r="A21" s="596" t="s">
        <v>284</v>
      </c>
      <c r="B21" s="43">
        <v>33871.866000000002</v>
      </c>
      <c r="C21" s="1313"/>
      <c r="D21" s="390">
        <v>27500</v>
      </c>
      <c r="E21" s="1313"/>
      <c r="F21" s="43">
        <v>16000</v>
      </c>
      <c r="G21" s="1313"/>
      <c r="H21" s="390">
        <v>16000</v>
      </c>
      <c r="I21" s="1316"/>
      <c r="J21" s="827"/>
      <c r="K21" s="828"/>
      <c r="L21" s="43">
        <v>32146.042000000001</v>
      </c>
      <c r="M21" s="995"/>
      <c r="N21" s="1008">
        <v>27500</v>
      </c>
      <c r="O21" s="1064"/>
      <c r="P21" s="75"/>
      <c r="Q21" s="75"/>
      <c r="R21" s="75"/>
      <c r="S21" s="75"/>
    </row>
    <row r="22" spans="1:19" ht="15" customHeight="1" x14ac:dyDescent="0.2">
      <c r="A22" s="645" t="s">
        <v>24</v>
      </c>
      <c r="B22" s="639">
        <v>31116.47</v>
      </c>
      <c r="C22" s="1314"/>
      <c r="D22" s="507">
        <v>27500</v>
      </c>
      <c r="E22" s="1314"/>
      <c r="F22" s="639">
        <v>27397.15</v>
      </c>
      <c r="G22" s="1314"/>
      <c r="H22" s="507">
        <v>16000</v>
      </c>
      <c r="I22" s="1314"/>
      <c r="J22" s="639"/>
      <c r="K22" s="646"/>
      <c r="L22" s="639">
        <v>30567.759999999998</v>
      </c>
      <c r="M22" s="506"/>
      <c r="N22" s="1319">
        <v>27500</v>
      </c>
      <c r="O22" s="646"/>
      <c r="P22" s="75"/>
      <c r="Q22" s="75"/>
      <c r="R22" s="75"/>
      <c r="S22" s="75"/>
    </row>
    <row r="23" spans="1:19" ht="19.5" customHeight="1" x14ac:dyDescent="0.2">
      <c r="A23" s="643" t="s">
        <v>244</v>
      </c>
      <c r="B23" s="398">
        <v>1993</v>
      </c>
      <c r="C23" s="1315"/>
      <c r="D23" s="399"/>
      <c r="E23" s="1315"/>
      <c r="F23" s="398">
        <v>340</v>
      </c>
      <c r="G23" s="1315"/>
      <c r="H23" s="399"/>
      <c r="I23" s="1315"/>
      <c r="J23" s="829"/>
      <c r="K23" s="830"/>
      <c r="L23" s="398">
        <v>2333</v>
      </c>
      <c r="M23" s="649"/>
      <c r="N23" s="1320"/>
      <c r="O23" s="644"/>
      <c r="P23" s="75"/>
      <c r="Q23" s="75"/>
      <c r="R23" s="75"/>
      <c r="S23" s="75"/>
    </row>
    <row r="24" spans="1:19" ht="15" customHeight="1" x14ac:dyDescent="0.2">
      <c r="A24" s="1439" t="s">
        <v>650</v>
      </c>
      <c r="B24" s="75"/>
      <c r="C24" s="75"/>
      <c r="D24" s="75"/>
      <c r="E24" s="75"/>
      <c r="F24" s="75"/>
      <c r="G24" s="75"/>
      <c r="H24" s="75"/>
      <c r="I24" s="75"/>
      <c r="J24" s="75"/>
      <c r="K24" s="75"/>
      <c r="L24" s="75"/>
      <c r="M24" s="75"/>
      <c r="N24" s="75"/>
      <c r="O24" s="75"/>
      <c r="P24" s="75"/>
      <c r="Q24" s="75"/>
      <c r="R24" s="75"/>
      <c r="S24" s="75"/>
    </row>
    <row r="25" spans="1:19" ht="15" customHeight="1" x14ac:dyDescent="0.2">
      <c r="A25" s="75"/>
      <c r="B25" s="75"/>
      <c r="C25" s="75"/>
      <c r="D25" s="75"/>
      <c r="E25" s="75"/>
      <c r="F25" s="75"/>
      <c r="G25" s="75"/>
      <c r="H25" s="75"/>
      <c r="I25" s="75"/>
      <c r="J25" s="75"/>
      <c r="K25" s="75"/>
      <c r="L25" s="75"/>
      <c r="M25" s="75"/>
      <c r="N25" s="75"/>
      <c r="O25" s="75"/>
      <c r="P25" s="75"/>
      <c r="Q25" s="75"/>
      <c r="R25" s="75"/>
      <c r="S25" s="75"/>
    </row>
    <row r="26" spans="1:19" ht="15" customHeight="1" x14ac:dyDescent="0.2">
      <c r="A26" s="79" t="s">
        <v>32</v>
      </c>
      <c r="B26" s="736" t="s">
        <v>1058</v>
      </c>
      <c r="C26" s="56"/>
      <c r="D26" s="57"/>
      <c r="E26" s="57"/>
      <c r="F26" s="57"/>
      <c r="G26" s="57"/>
      <c r="H26" s="57"/>
      <c r="I26" s="57"/>
      <c r="J26" s="57"/>
      <c r="K26" s="57"/>
      <c r="L26" s="57"/>
      <c r="M26" s="57"/>
      <c r="N26" s="57"/>
      <c r="O26" s="57"/>
      <c r="P26" s="75"/>
      <c r="Q26" s="75"/>
      <c r="R26" s="75"/>
      <c r="S26" s="75"/>
    </row>
    <row r="27" spans="1:19" ht="15" customHeight="1" x14ac:dyDescent="0.2">
      <c r="A27" s="75"/>
      <c r="B27" s="58"/>
      <c r="C27" s="58"/>
      <c r="D27" s="59"/>
      <c r="E27" s="59"/>
      <c r="F27" s="59"/>
      <c r="G27" s="59"/>
      <c r="H27" s="59"/>
      <c r="I27" s="59"/>
      <c r="J27" s="59"/>
      <c r="K27" s="59"/>
      <c r="L27" s="59"/>
      <c r="M27" s="59"/>
      <c r="N27" s="59"/>
      <c r="O27" s="59"/>
      <c r="P27" s="75"/>
      <c r="Q27" s="75"/>
      <c r="R27" s="75"/>
      <c r="S27" s="75"/>
    </row>
    <row r="28" spans="1:19" ht="15" customHeight="1" x14ac:dyDescent="0.2">
      <c r="A28" s="75"/>
      <c r="B28" s="58"/>
      <c r="C28" s="58"/>
      <c r="D28" s="59"/>
      <c r="E28" s="59"/>
      <c r="F28" s="59"/>
      <c r="G28" s="59"/>
      <c r="H28" s="59"/>
      <c r="I28" s="59"/>
      <c r="J28" s="59"/>
      <c r="K28" s="59"/>
      <c r="L28" s="59"/>
      <c r="M28" s="59"/>
      <c r="N28" s="59"/>
      <c r="O28" s="59"/>
      <c r="P28" s="75"/>
      <c r="Q28" s="75"/>
      <c r="R28" s="75"/>
      <c r="S28" s="75"/>
    </row>
    <row r="29" spans="1:19" ht="15" customHeight="1" x14ac:dyDescent="0.2">
      <c r="A29" s="75"/>
      <c r="B29" s="58"/>
      <c r="C29" s="58"/>
      <c r="D29" s="59"/>
      <c r="E29" s="59"/>
      <c r="F29" s="59"/>
      <c r="G29" s="59"/>
      <c r="H29" s="59"/>
      <c r="I29" s="59"/>
      <c r="J29" s="59"/>
      <c r="K29" s="59"/>
      <c r="L29" s="59"/>
      <c r="M29" s="59"/>
      <c r="N29" s="59"/>
      <c r="O29" s="59"/>
      <c r="P29" s="75"/>
      <c r="Q29" s="75"/>
      <c r="R29" s="75"/>
      <c r="S29" s="75"/>
    </row>
    <row r="30" spans="1:19" ht="15" customHeight="1" x14ac:dyDescent="0.2">
      <c r="A30" s="75"/>
      <c r="B30" s="75"/>
      <c r="C30" s="75"/>
      <c r="D30" s="75"/>
      <c r="E30" s="75"/>
      <c r="F30" s="75"/>
      <c r="G30" s="75"/>
      <c r="H30" s="75"/>
      <c r="I30" s="75"/>
      <c r="J30" s="75"/>
      <c r="K30" s="75"/>
      <c r="L30" s="75"/>
      <c r="M30" s="75"/>
      <c r="N30" s="75"/>
      <c r="O30" s="75"/>
      <c r="P30" s="75"/>
      <c r="Q30" s="75"/>
      <c r="R30" s="75"/>
      <c r="S30" s="75"/>
    </row>
    <row r="31" spans="1:19" ht="15" customHeight="1" x14ac:dyDescent="0.2">
      <c r="A31" s="79" t="s">
        <v>33</v>
      </c>
      <c r="B31" s="1584" t="s">
        <v>1059</v>
      </c>
      <c r="C31" s="56"/>
      <c r="D31" s="57"/>
      <c r="E31" s="57"/>
      <c r="F31" s="57"/>
      <c r="G31" s="57"/>
      <c r="H31" s="57"/>
      <c r="I31" s="57"/>
      <c r="J31" s="57"/>
      <c r="K31" s="57"/>
      <c r="L31" s="57"/>
      <c r="M31" s="57"/>
      <c r="N31" s="57"/>
      <c r="O31" s="57"/>
      <c r="P31" s="75"/>
      <c r="Q31" s="75"/>
      <c r="R31" s="75"/>
      <c r="S31" s="75"/>
    </row>
    <row r="32" spans="1:19" ht="15" customHeight="1" x14ac:dyDescent="0.2">
      <c r="A32" s="75"/>
      <c r="B32" s="58"/>
      <c r="C32" s="58"/>
      <c r="D32" s="59"/>
      <c r="E32" s="59"/>
      <c r="F32" s="59"/>
      <c r="G32" s="59"/>
      <c r="H32" s="59"/>
      <c r="I32" s="59"/>
      <c r="J32" s="59"/>
      <c r="K32" s="59"/>
      <c r="L32" s="59"/>
      <c r="M32" s="59"/>
      <c r="N32" s="59"/>
      <c r="O32" s="59"/>
      <c r="P32" s="75"/>
      <c r="Q32" s="75"/>
      <c r="R32" s="75"/>
      <c r="S32" s="75"/>
    </row>
    <row r="33" spans="1:19" ht="15" customHeight="1" x14ac:dyDescent="0.2">
      <c r="A33" s="75"/>
      <c r="B33" s="58"/>
      <c r="C33" s="58"/>
      <c r="D33" s="59"/>
      <c r="E33" s="59"/>
      <c r="F33" s="59"/>
      <c r="G33" s="59"/>
      <c r="H33" s="59"/>
      <c r="I33" s="59"/>
      <c r="J33" s="59"/>
      <c r="K33" s="59"/>
      <c r="L33" s="59"/>
      <c r="M33" s="59"/>
      <c r="N33" s="59"/>
      <c r="O33" s="59"/>
      <c r="P33" s="75"/>
      <c r="Q33" s="75"/>
      <c r="R33" s="75"/>
      <c r="S33" s="75"/>
    </row>
    <row r="34" spans="1:19" ht="15" customHeight="1" x14ac:dyDescent="0.2">
      <c r="A34" s="75"/>
      <c r="B34" s="58"/>
      <c r="C34" s="58"/>
      <c r="D34" s="59"/>
      <c r="E34" s="59"/>
      <c r="F34" s="59"/>
      <c r="G34" s="59"/>
      <c r="H34" s="59"/>
      <c r="I34" s="59"/>
      <c r="J34" s="59"/>
      <c r="K34" s="59"/>
      <c r="L34" s="59"/>
      <c r="M34" s="59"/>
      <c r="N34" s="59"/>
      <c r="O34" s="59"/>
      <c r="P34" s="75"/>
      <c r="Q34" s="75"/>
      <c r="R34" s="75"/>
      <c r="S34" s="75"/>
    </row>
    <row r="35" spans="1:19" ht="15" customHeight="1" x14ac:dyDescent="0.2">
      <c r="A35" s="75"/>
      <c r="B35" s="75"/>
      <c r="C35" s="75"/>
      <c r="D35" s="75"/>
      <c r="E35" s="75"/>
      <c r="F35" s="75"/>
      <c r="G35" s="75"/>
      <c r="H35" s="75"/>
      <c r="I35" s="75"/>
      <c r="J35" s="75"/>
      <c r="K35" s="75"/>
      <c r="L35" s="75"/>
      <c r="M35" s="75"/>
      <c r="N35" s="75"/>
      <c r="O35" s="75"/>
      <c r="P35" s="75"/>
      <c r="Q35" s="75"/>
      <c r="R35" s="75"/>
      <c r="S35" s="75"/>
    </row>
    <row r="36" spans="1:19" x14ac:dyDescent="0.2">
      <c r="A36" s="79" t="s">
        <v>651</v>
      </c>
      <c r="B36" s="532"/>
      <c r="C36" s="75"/>
      <c r="D36" s="75"/>
      <c r="E36" s="75"/>
      <c r="F36" s="75"/>
      <c r="G36" s="75"/>
      <c r="H36" s="75"/>
      <c r="I36" s="75"/>
      <c r="J36" s="75"/>
      <c r="K36" s="75"/>
      <c r="L36" s="75"/>
      <c r="M36" s="75"/>
      <c r="N36" s="75"/>
      <c r="O36" s="75"/>
      <c r="P36" s="75"/>
      <c r="Q36" s="75"/>
      <c r="R36" s="75"/>
      <c r="S36" s="75"/>
    </row>
    <row r="37" spans="1:19" x14ac:dyDescent="0.2">
      <c r="A37" s="563"/>
      <c r="B37" s="533"/>
      <c r="C37" s="75"/>
      <c r="D37" s="75"/>
      <c r="E37" s="75"/>
      <c r="F37" s="75"/>
      <c r="G37" s="75"/>
      <c r="H37" s="75"/>
      <c r="I37" s="75"/>
      <c r="J37" s="75"/>
      <c r="K37" s="75"/>
      <c r="L37" s="75"/>
      <c r="M37" s="75"/>
      <c r="N37" s="75"/>
      <c r="O37" s="75"/>
      <c r="P37" s="75"/>
      <c r="Q37" s="75"/>
      <c r="R37" s="75"/>
      <c r="S37" s="75"/>
    </row>
    <row r="38" spans="1:19" x14ac:dyDescent="0.2">
      <c r="A38" s="75"/>
      <c r="B38" s="533"/>
      <c r="C38" s="75"/>
      <c r="D38" s="75"/>
      <c r="E38" s="75"/>
      <c r="F38" s="75"/>
      <c r="G38" s="75"/>
      <c r="H38" s="75"/>
      <c r="I38" s="75"/>
      <c r="J38" s="75"/>
      <c r="K38" s="75"/>
      <c r="L38" s="75"/>
      <c r="M38" s="75"/>
      <c r="N38" s="75"/>
      <c r="O38" s="75"/>
      <c r="P38" s="75"/>
      <c r="Q38" s="75"/>
      <c r="R38" s="75"/>
      <c r="S38" s="75"/>
    </row>
    <row r="39" spans="1:19" x14ac:dyDescent="0.2">
      <c r="A39" s="75"/>
      <c r="B39" s="533"/>
      <c r="C39" s="75"/>
      <c r="D39" s="75"/>
      <c r="E39" s="75"/>
      <c r="F39" s="75"/>
      <c r="G39" s="75"/>
      <c r="H39" s="75"/>
      <c r="I39" s="75"/>
      <c r="J39" s="75"/>
      <c r="K39" s="75"/>
      <c r="L39" s="75"/>
      <c r="M39" s="75"/>
      <c r="N39" s="75"/>
      <c r="O39" s="75"/>
      <c r="P39" s="75"/>
      <c r="Q39" s="75"/>
      <c r="R39" s="75"/>
      <c r="S39" s="75"/>
    </row>
    <row r="40" spans="1:19" x14ac:dyDescent="0.2">
      <c r="A40" s="75"/>
      <c r="B40" s="75"/>
      <c r="C40" s="75"/>
      <c r="D40" s="75"/>
      <c r="E40" s="75"/>
      <c r="F40" s="75"/>
      <c r="G40" s="75"/>
      <c r="H40" s="75"/>
      <c r="I40" s="75"/>
      <c r="J40" s="75"/>
      <c r="K40" s="75"/>
      <c r="L40" s="75"/>
      <c r="M40" s="75"/>
      <c r="N40" s="75"/>
      <c r="O40" s="75"/>
      <c r="P40" s="75"/>
      <c r="Q40" s="75"/>
      <c r="R40" s="75"/>
      <c r="S40" s="75"/>
    </row>
    <row r="41" spans="1:19" ht="15" customHeight="1" x14ac:dyDescent="0.2"/>
    <row r="42" spans="1:19" ht="15" customHeight="1" x14ac:dyDescent="0.2"/>
    <row r="43" spans="1:19" ht="15" customHeight="1" x14ac:dyDescent="0.2"/>
  </sheetData>
  <sheetProtection password="CD9E" sheet="1" objects="1" scenarios="1" selectLockedCells="1"/>
  <mergeCells count="7">
    <mergeCell ref="L12:O12"/>
    <mergeCell ref="B13:C13"/>
    <mergeCell ref="D13:E13"/>
    <mergeCell ref="F13:G13"/>
    <mergeCell ref="H13:I13"/>
    <mergeCell ref="L13:M13"/>
    <mergeCell ref="N13:O13"/>
  </mergeCells>
  <dataValidations count="1">
    <dataValidation type="list" allowBlank="1" showInputMessage="1" showErrorMessage="1" sqref="B36:B39">
      <formula1>ModelQuest</formula1>
    </dataValidation>
  </dataValidations>
  <hyperlinks>
    <hyperlink ref="A2" location="ExplNote!A1" display="Go to explanatory note"/>
    <hyperlink ref="A3" location="Cntry!A1" display="Go to country metadata"/>
    <hyperlink ref="A1" location="'List of tables'!A9" display="'List of tables'!A9"/>
  </hyperlinks>
  <pageMargins left="0.55118110236220474" right="0.55118110236220474" top="0.98425196850393704" bottom="0.98425196850393704" header="0.51181102362204722" footer="0.51181102362204722"/>
  <pageSetup paperSize="9" scale="74" orientation="landscape" r:id="rId1"/>
  <headerFooter alignWithMargins="0">
    <oddHeader>&amp;LCDH&amp;C &amp;F&amp;R&amp;A</oddHeader>
    <oddFooter>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K70"/>
  <sheetViews>
    <sheetView showGridLines="0" zoomScaleNormal="100" workbookViewId="0">
      <selection activeCell="D68" sqref="D68"/>
    </sheetView>
  </sheetViews>
  <sheetFormatPr baseColWidth="10" defaultColWidth="9.140625" defaultRowHeight="12.75" x14ac:dyDescent="0.2"/>
  <cols>
    <col min="1" max="1" width="4.7109375" style="31" customWidth="1"/>
    <col min="2" max="2" width="22.42578125" style="31" customWidth="1"/>
    <col min="3" max="3" width="2.85546875" style="31" customWidth="1"/>
    <col min="4" max="4" width="63.5703125" style="31" bestFit="1" customWidth="1"/>
    <col min="5" max="7" width="9.140625" style="31"/>
    <col min="8" max="8" width="26.7109375" style="31" customWidth="1"/>
    <col min="9" max="16384" width="9.140625" style="31"/>
  </cols>
  <sheetData>
    <row r="1" spans="1:11" s="27" customFormat="1" ht="12.75" customHeight="1" x14ac:dyDescent="0.2">
      <c r="A1" s="26" t="s">
        <v>6</v>
      </c>
    </row>
    <row r="2" spans="1:11" s="29" customFormat="1" ht="12.75" customHeight="1" x14ac:dyDescent="0.2">
      <c r="A2" s="26" t="s">
        <v>10</v>
      </c>
    </row>
    <row r="4" spans="1:11" x14ac:dyDescent="0.2">
      <c r="A4" s="109"/>
      <c r="B4" s="109"/>
      <c r="C4" s="109"/>
      <c r="D4" s="109"/>
      <c r="E4" s="109"/>
      <c r="F4" s="109"/>
      <c r="G4" s="109"/>
      <c r="H4" s="109"/>
      <c r="I4" s="109"/>
      <c r="J4" s="109"/>
      <c r="K4" s="109"/>
    </row>
    <row r="5" spans="1:11" ht="15.75" x14ac:dyDescent="0.25">
      <c r="A5" s="110" t="s">
        <v>11</v>
      </c>
      <c r="B5" s="109"/>
      <c r="C5" s="109"/>
      <c r="D5" s="109"/>
      <c r="E5" s="109"/>
      <c r="F5" s="109"/>
      <c r="G5" s="109"/>
      <c r="H5" s="109"/>
      <c r="I5" s="109"/>
      <c r="J5" s="109"/>
      <c r="K5" s="109"/>
    </row>
    <row r="6" spans="1:11" x14ac:dyDescent="0.2">
      <c r="A6" s="109"/>
      <c r="B6" s="109"/>
      <c r="C6" s="109"/>
      <c r="D6" s="109"/>
      <c r="E6" s="109"/>
      <c r="F6" s="109"/>
      <c r="G6" s="109"/>
      <c r="H6" s="109"/>
      <c r="I6" s="109"/>
      <c r="J6" s="109"/>
      <c r="K6" s="109"/>
    </row>
    <row r="7" spans="1:11" x14ac:dyDescent="0.2">
      <c r="A7" s="109"/>
      <c r="B7" s="109"/>
      <c r="C7" s="109"/>
      <c r="D7" s="109"/>
      <c r="E7" s="109"/>
      <c r="F7" s="109"/>
      <c r="G7" s="109"/>
      <c r="H7" s="109"/>
      <c r="I7" s="109"/>
      <c r="J7" s="109"/>
      <c r="K7" s="109"/>
    </row>
    <row r="8" spans="1:11" x14ac:dyDescent="0.2">
      <c r="A8" s="111" t="s">
        <v>12</v>
      </c>
      <c r="B8" s="109"/>
      <c r="C8" s="109"/>
      <c r="D8" s="1579" t="s">
        <v>379</v>
      </c>
      <c r="E8" s="109"/>
      <c r="F8" s="111" t="s">
        <v>34</v>
      </c>
      <c r="G8" s="109"/>
      <c r="H8" s="377">
        <v>2011</v>
      </c>
      <c r="I8" s="109"/>
      <c r="J8" s="109"/>
      <c r="K8" s="109"/>
    </row>
    <row r="9" spans="1:11" x14ac:dyDescent="0.2">
      <c r="A9" s="109"/>
      <c r="B9" s="109"/>
      <c r="C9" s="109"/>
      <c r="D9" s="109"/>
      <c r="E9" s="109"/>
      <c r="F9" s="109"/>
      <c r="G9" s="109"/>
      <c r="H9" s="109"/>
      <c r="I9" s="109"/>
      <c r="J9" s="109"/>
      <c r="K9" s="109"/>
    </row>
    <row r="10" spans="1:11" x14ac:dyDescent="0.2">
      <c r="A10" s="109"/>
      <c r="B10" s="109"/>
      <c r="C10" s="109"/>
      <c r="D10" s="109"/>
      <c r="E10" s="109"/>
      <c r="F10" s="109"/>
      <c r="G10" s="109"/>
      <c r="H10" s="109"/>
      <c r="I10" s="109"/>
      <c r="J10" s="109"/>
      <c r="K10" s="109"/>
    </row>
    <row r="11" spans="1:11" x14ac:dyDescent="0.2">
      <c r="A11" s="111" t="s">
        <v>545</v>
      </c>
      <c r="B11" s="109"/>
      <c r="C11" s="109"/>
      <c r="D11" s="109"/>
      <c r="E11" s="109"/>
      <c r="F11" s="109"/>
      <c r="G11" s="109"/>
      <c r="H11" s="109"/>
      <c r="I11" s="109"/>
      <c r="J11" s="109"/>
      <c r="K11" s="109"/>
    </row>
    <row r="12" spans="1:11" x14ac:dyDescent="0.2">
      <c r="A12" s="109"/>
      <c r="B12" s="112" t="s">
        <v>546</v>
      </c>
      <c r="C12" s="109"/>
      <c r="D12" s="378" t="s">
        <v>757</v>
      </c>
      <c r="E12" s="109"/>
      <c r="F12" s="109"/>
      <c r="G12" s="109"/>
      <c r="H12" s="109"/>
      <c r="I12" s="109"/>
      <c r="J12" s="109"/>
      <c r="K12" s="109"/>
    </row>
    <row r="13" spans="1:11" x14ac:dyDescent="0.2">
      <c r="A13" s="109"/>
      <c r="B13" s="113" t="s">
        <v>547</v>
      </c>
      <c r="C13" s="109"/>
      <c r="D13" s="1648" t="s">
        <v>1070</v>
      </c>
      <c r="E13" s="379"/>
      <c r="F13" s="379"/>
      <c r="G13" s="379"/>
      <c r="H13" s="379"/>
      <c r="I13" s="379"/>
      <c r="J13" s="379"/>
      <c r="K13" s="109"/>
    </row>
    <row r="14" spans="1:11" x14ac:dyDescent="0.2">
      <c r="A14" s="112"/>
      <c r="B14" s="114"/>
      <c r="C14" s="109"/>
      <c r="D14" s="379"/>
      <c r="E14" s="379"/>
      <c r="F14" s="379"/>
      <c r="G14" s="379"/>
      <c r="H14" s="379"/>
      <c r="I14" s="379"/>
      <c r="J14" s="379"/>
      <c r="K14" s="109"/>
    </row>
    <row r="15" spans="1:11" x14ac:dyDescent="0.2">
      <c r="A15" s="112"/>
      <c r="B15" s="114"/>
      <c r="C15" s="109"/>
      <c r="D15" s="379"/>
      <c r="E15" s="379"/>
      <c r="F15" s="379"/>
      <c r="G15" s="379"/>
      <c r="H15" s="379"/>
      <c r="I15" s="379"/>
      <c r="J15" s="379"/>
      <c r="K15" s="109"/>
    </row>
    <row r="16" spans="1:11" x14ac:dyDescent="0.2">
      <c r="A16" s="112"/>
      <c r="B16" s="114"/>
      <c r="C16" s="109"/>
      <c r="D16" s="109"/>
      <c r="E16" s="109"/>
      <c r="F16" s="109"/>
      <c r="G16" s="109"/>
      <c r="H16" s="109"/>
      <c r="I16" s="109"/>
      <c r="J16" s="109"/>
      <c r="K16" s="109"/>
    </row>
    <row r="17" spans="1:11" x14ac:dyDescent="0.2">
      <c r="A17" s="109"/>
      <c r="B17" s="114" t="s">
        <v>14</v>
      </c>
      <c r="C17" s="109"/>
      <c r="D17" s="379" t="s">
        <v>1062</v>
      </c>
      <c r="E17" s="109"/>
      <c r="F17" s="109"/>
      <c r="G17" s="109"/>
      <c r="H17" s="109"/>
      <c r="I17" s="109"/>
      <c r="J17" s="109"/>
      <c r="K17" s="109"/>
    </row>
    <row r="18" spans="1:11" x14ac:dyDescent="0.2">
      <c r="A18" s="109"/>
      <c r="B18" s="109"/>
      <c r="C18" s="109"/>
      <c r="D18" s="109"/>
      <c r="E18" s="109"/>
      <c r="F18" s="109"/>
      <c r="G18" s="109"/>
      <c r="H18" s="109"/>
      <c r="I18" s="109"/>
      <c r="J18" s="109"/>
      <c r="K18" s="109"/>
    </row>
    <row r="19" spans="1:11" x14ac:dyDescent="0.2">
      <c r="A19" s="109"/>
      <c r="B19" s="109"/>
      <c r="C19" s="109"/>
      <c r="D19" s="109"/>
      <c r="E19" s="109"/>
      <c r="F19" s="109"/>
      <c r="G19" s="109"/>
      <c r="H19" s="109"/>
      <c r="I19" s="109"/>
      <c r="J19" s="109"/>
      <c r="K19" s="109"/>
    </row>
    <row r="20" spans="1:11" x14ac:dyDescent="0.2">
      <c r="A20" s="111" t="s">
        <v>548</v>
      </c>
      <c r="B20" s="109"/>
      <c r="C20" s="109"/>
      <c r="D20" s="109"/>
      <c r="E20" s="109"/>
      <c r="F20" s="109"/>
      <c r="G20" s="109"/>
      <c r="H20" s="109"/>
      <c r="I20" s="109"/>
      <c r="J20" s="109"/>
      <c r="K20" s="109"/>
    </row>
    <row r="21" spans="1:11" x14ac:dyDescent="0.2">
      <c r="A21" s="115" t="s">
        <v>549</v>
      </c>
      <c r="B21" s="109"/>
      <c r="C21" s="109"/>
      <c r="D21" s="109"/>
      <c r="E21" s="109"/>
      <c r="F21" s="109"/>
      <c r="G21" s="109"/>
      <c r="H21" s="109"/>
      <c r="I21" s="109"/>
      <c r="J21" s="109"/>
      <c r="K21" s="109"/>
    </row>
    <row r="22" spans="1:11" x14ac:dyDescent="0.2">
      <c r="A22" s="115" t="s">
        <v>550</v>
      </c>
      <c r="B22" s="109"/>
      <c r="C22" s="109"/>
      <c r="D22" s="109"/>
      <c r="E22" s="109"/>
      <c r="F22" s="109"/>
      <c r="G22" s="109"/>
      <c r="H22" s="109"/>
      <c r="I22" s="109"/>
      <c r="J22" s="109"/>
      <c r="K22" s="109"/>
    </row>
    <row r="23" spans="1:11" x14ac:dyDescent="0.2">
      <c r="A23" s="111"/>
      <c r="B23" s="109"/>
      <c r="C23" s="109"/>
      <c r="D23" s="109"/>
      <c r="E23" s="109"/>
      <c r="F23" s="109"/>
      <c r="G23" s="109"/>
      <c r="H23" s="109"/>
      <c r="I23" s="109"/>
      <c r="J23" s="109"/>
      <c r="K23" s="109"/>
    </row>
    <row r="24" spans="1:11" x14ac:dyDescent="0.2">
      <c r="A24" s="111"/>
      <c r="B24" s="109" t="s">
        <v>551</v>
      </c>
      <c r="C24" s="109"/>
      <c r="D24" s="116" t="s">
        <v>799</v>
      </c>
      <c r="E24" s="380" t="s">
        <v>1057</v>
      </c>
      <c r="F24" s="113"/>
      <c r="G24" s="117" t="s">
        <v>552</v>
      </c>
      <c r="H24" s="381"/>
      <c r="I24" s="381"/>
      <c r="J24" s="381"/>
      <c r="K24" s="109"/>
    </row>
    <row r="25" spans="1:11" x14ac:dyDescent="0.2">
      <c r="A25" s="111"/>
      <c r="B25" s="109"/>
      <c r="C25" s="109"/>
      <c r="D25" s="116" t="s">
        <v>709</v>
      </c>
      <c r="E25" s="380" t="s">
        <v>1056</v>
      </c>
      <c r="F25" s="109"/>
      <c r="G25" s="117" t="s">
        <v>553</v>
      </c>
      <c r="H25" s="381"/>
      <c r="I25" s="381"/>
      <c r="J25" s="381"/>
      <c r="K25" s="109"/>
    </row>
    <row r="26" spans="1:11" x14ac:dyDescent="0.2">
      <c r="A26" s="111"/>
      <c r="B26" s="109"/>
      <c r="C26" s="109"/>
      <c r="D26" s="116" t="s">
        <v>710</v>
      </c>
      <c r="E26" s="1647" t="s">
        <v>1061</v>
      </c>
      <c r="F26" s="381"/>
      <c r="G26" s="381"/>
      <c r="H26" s="381"/>
      <c r="I26" s="381"/>
      <c r="J26" s="381"/>
      <c r="K26" s="109"/>
    </row>
    <row r="27" spans="1:11" x14ac:dyDescent="0.2">
      <c r="A27" s="111"/>
      <c r="B27" s="109"/>
      <c r="C27" s="109"/>
      <c r="D27" s="109"/>
      <c r="E27" s="109"/>
      <c r="F27" s="109"/>
      <c r="G27" s="109"/>
      <c r="H27" s="109"/>
      <c r="I27" s="109"/>
      <c r="J27" s="109"/>
      <c r="K27" s="109"/>
    </row>
    <row r="28" spans="1:11" x14ac:dyDescent="0.2">
      <c r="A28" s="111"/>
      <c r="B28" s="108" t="s">
        <v>711</v>
      </c>
      <c r="C28" s="109"/>
      <c r="D28" s="116" t="s">
        <v>554</v>
      </c>
      <c r="E28" s="109"/>
      <c r="F28" s="109"/>
      <c r="G28" s="109"/>
      <c r="H28" s="109"/>
      <c r="I28" s="109"/>
      <c r="J28" s="109"/>
      <c r="K28" s="109"/>
    </row>
    <row r="29" spans="1:11" x14ac:dyDescent="0.2">
      <c r="A29" s="109"/>
      <c r="B29" s="108"/>
      <c r="C29" s="109"/>
      <c r="D29" s="116" t="s">
        <v>555</v>
      </c>
      <c r="E29" s="380" t="s">
        <v>1056</v>
      </c>
      <c r="F29" s="109"/>
      <c r="G29" s="117" t="s">
        <v>553</v>
      </c>
      <c r="H29" s="381"/>
      <c r="I29" s="381"/>
      <c r="J29" s="381"/>
      <c r="K29" s="109"/>
    </row>
    <row r="30" spans="1:11" x14ac:dyDescent="0.2">
      <c r="A30" s="109"/>
      <c r="B30" s="108"/>
      <c r="C30" s="109"/>
      <c r="D30" s="116" t="s">
        <v>556</v>
      </c>
      <c r="E30" s="380" t="s">
        <v>1056</v>
      </c>
      <c r="F30" s="109"/>
      <c r="G30" s="117" t="s">
        <v>553</v>
      </c>
      <c r="H30" s="381"/>
      <c r="I30" s="381"/>
      <c r="J30" s="381"/>
      <c r="K30" s="109"/>
    </row>
    <row r="31" spans="1:11" x14ac:dyDescent="0.2">
      <c r="A31" s="109"/>
      <c r="B31" s="108"/>
      <c r="C31" s="109"/>
      <c r="D31" s="116" t="s">
        <v>557</v>
      </c>
      <c r="E31" s="380" t="s">
        <v>1056</v>
      </c>
      <c r="F31" s="109"/>
      <c r="G31" s="117" t="s">
        <v>553</v>
      </c>
      <c r="H31" s="381"/>
      <c r="I31" s="381"/>
      <c r="J31" s="381"/>
      <c r="K31" s="109"/>
    </row>
    <row r="32" spans="1:11" x14ac:dyDescent="0.2">
      <c r="A32" s="109"/>
      <c r="B32" s="108"/>
      <c r="C32" s="109"/>
      <c r="D32" s="116" t="s">
        <v>712</v>
      </c>
      <c r="E32" s="380" t="s">
        <v>1057</v>
      </c>
      <c r="F32" s="109"/>
      <c r="G32" s="117" t="s">
        <v>553</v>
      </c>
      <c r="H32" s="381" t="s">
        <v>1064</v>
      </c>
      <c r="I32" s="381"/>
      <c r="J32" s="381"/>
      <c r="K32" s="109"/>
    </row>
    <row r="33" spans="1:11" x14ac:dyDescent="0.2">
      <c r="A33" s="109"/>
      <c r="B33" s="108"/>
      <c r="C33" s="109"/>
      <c r="D33" s="116" t="s">
        <v>800</v>
      </c>
      <c r="E33" s="380" t="s">
        <v>1056</v>
      </c>
      <c r="F33" s="109"/>
      <c r="G33" s="117" t="s">
        <v>553</v>
      </c>
      <c r="H33" s="381"/>
      <c r="I33" s="381"/>
      <c r="J33" s="381"/>
      <c r="K33" s="109"/>
    </row>
    <row r="34" spans="1:11" x14ac:dyDescent="0.2">
      <c r="A34" s="109"/>
      <c r="B34" s="118"/>
      <c r="C34" s="109"/>
      <c r="D34" s="109"/>
      <c r="E34" s="109"/>
      <c r="F34" s="109"/>
      <c r="G34" s="109"/>
      <c r="H34" s="109"/>
      <c r="I34" s="109"/>
      <c r="J34" s="109"/>
      <c r="K34" s="109"/>
    </row>
    <row r="35" spans="1:11" x14ac:dyDescent="0.2">
      <c r="A35" s="109"/>
      <c r="B35" s="108" t="s">
        <v>558</v>
      </c>
      <c r="C35" s="109"/>
      <c r="D35" s="119" t="s">
        <v>713</v>
      </c>
      <c r="E35" s="380" t="s">
        <v>1057</v>
      </c>
      <c r="F35" s="109"/>
      <c r="G35" s="117" t="s">
        <v>553</v>
      </c>
      <c r="H35" s="381" t="s">
        <v>1066</v>
      </c>
      <c r="I35" s="381"/>
      <c r="J35" s="381"/>
      <c r="K35" s="109"/>
    </row>
    <row r="36" spans="1:11" x14ac:dyDescent="0.2">
      <c r="A36" s="109"/>
      <c r="B36" s="108"/>
      <c r="C36" s="109"/>
      <c r="D36" s="119" t="s">
        <v>559</v>
      </c>
      <c r="E36" s="57" t="s">
        <v>1056</v>
      </c>
      <c r="F36" s="109"/>
      <c r="G36" s="117" t="s">
        <v>553</v>
      </c>
      <c r="H36" s="381"/>
      <c r="I36" s="381"/>
      <c r="J36" s="381"/>
      <c r="K36" s="109"/>
    </row>
    <row r="37" spans="1:11" x14ac:dyDescent="0.2">
      <c r="A37" s="109"/>
      <c r="B37" s="109"/>
      <c r="C37" s="109"/>
      <c r="D37" s="120"/>
      <c r="E37" s="109"/>
      <c r="F37" s="109"/>
      <c r="G37" s="109"/>
      <c r="H37" s="109"/>
      <c r="I37" s="109"/>
      <c r="J37" s="109"/>
      <c r="K37" s="109"/>
    </row>
    <row r="38" spans="1:11" x14ac:dyDescent="0.2">
      <c r="A38" s="109"/>
      <c r="B38" s="108" t="s">
        <v>560</v>
      </c>
      <c r="C38" s="109"/>
      <c r="D38" s="119" t="s">
        <v>561</v>
      </c>
      <c r="E38" s="57" t="s">
        <v>1056</v>
      </c>
      <c r="F38" s="109"/>
      <c r="G38" s="117" t="s">
        <v>552</v>
      </c>
      <c r="H38" s="381" t="s">
        <v>1063</v>
      </c>
      <c r="I38" s="381"/>
      <c r="J38" s="381"/>
      <c r="K38" s="109"/>
    </row>
    <row r="39" spans="1:11" x14ac:dyDescent="0.2">
      <c r="A39" s="109"/>
      <c r="B39" s="108"/>
      <c r="C39" s="109"/>
      <c r="D39" s="109"/>
      <c r="E39" s="109"/>
      <c r="F39" s="109"/>
      <c r="G39" s="109"/>
      <c r="H39" s="109"/>
      <c r="I39" s="109"/>
      <c r="J39" s="109"/>
      <c r="K39" s="109"/>
    </row>
    <row r="40" spans="1:11" x14ac:dyDescent="0.2">
      <c r="A40" s="109"/>
      <c r="B40" s="109" t="s">
        <v>562</v>
      </c>
      <c r="C40" s="109"/>
      <c r="D40" s="382" t="s">
        <v>759</v>
      </c>
      <c r="E40" s="109"/>
      <c r="F40" s="109"/>
      <c r="G40" s="117" t="s">
        <v>547</v>
      </c>
      <c r="H40" s="381"/>
      <c r="I40" s="381"/>
      <c r="J40" s="381"/>
      <c r="K40" s="109"/>
    </row>
    <row r="41" spans="1:11" x14ac:dyDescent="0.2">
      <c r="A41" s="111"/>
      <c r="B41" s="109"/>
      <c r="C41" s="109"/>
      <c r="D41" s="109"/>
      <c r="E41" s="109"/>
      <c r="F41" s="109"/>
      <c r="G41" s="109"/>
      <c r="H41" s="109"/>
      <c r="I41" s="109"/>
      <c r="J41" s="109"/>
      <c r="K41" s="109"/>
    </row>
    <row r="42" spans="1:11" x14ac:dyDescent="0.2">
      <c r="A42" s="111"/>
      <c r="B42" s="109" t="s">
        <v>563</v>
      </c>
      <c r="C42" s="109"/>
      <c r="D42" s="382" t="s">
        <v>763</v>
      </c>
      <c r="E42" s="109"/>
      <c r="F42" s="109"/>
      <c r="G42" s="117" t="s">
        <v>547</v>
      </c>
      <c r="H42" s="381"/>
      <c r="I42" s="381"/>
      <c r="J42" s="381"/>
      <c r="K42" s="109"/>
    </row>
    <row r="43" spans="1:11" x14ac:dyDescent="0.2">
      <c r="A43" s="109"/>
      <c r="B43" s="118"/>
      <c r="C43" s="109"/>
      <c r="D43" s="109"/>
      <c r="E43" s="109"/>
      <c r="F43" s="109"/>
      <c r="G43" s="109"/>
      <c r="H43" s="109"/>
      <c r="I43" s="109"/>
      <c r="J43" s="109"/>
      <c r="K43" s="109"/>
    </row>
    <row r="44" spans="1:11" x14ac:dyDescent="0.2">
      <c r="A44" s="109"/>
      <c r="B44" s="108" t="s">
        <v>564</v>
      </c>
      <c r="C44" s="109"/>
      <c r="D44" s="116" t="s">
        <v>554</v>
      </c>
      <c r="E44" s="109"/>
      <c r="F44" s="109"/>
      <c r="G44" s="109"/>
      <c r="H44" s="109"/>
      <c r="I44" s="109"/>
      <c r="J44" s="109"/>
      <c r="K44" s="109"/>
    </row>
    <row r="45" spans="1:11" x14ac:dyDescent="0.2">
      <c r="A45" s="109"/>
      <c r="B45" s="108"/>
      <c r="C45" s="109"/>
      <c r="D45" s="119" t="s">
        <v>565</v>
      </c>
      <c r="E45" s="57" t="s">
        <v>1056</v>
      </c>
      <c r="F45" s="109"/>
      <c r="G45" s="117" t="s">
        <v>553</v>
      </c>
      <c r="H45" s="381"/>
      <c r="I45" s="381"/>
      <c r="J45" s="381"/>
      <c r="K45" s="109"/>
    </row>
    <row r="46" spans="1:11" x14ac:dyDescent="0.2">
      <c r="A46" s="109"/>
      <c r="B46" s="108"/>
      <c r="C46" s="109"/>
      <c r="D46" s="119" t="s">
        <v>566</v>
      </c>
      <c r="E46" s="57" t="s">
        <v>1056</v>
      </c>
      <c r="F46" s="109"/>
      <c r="G46" s="117" t="s">
        <v>553</v>
      </c>
      <c r="H46" s="381"/>
      <c r="I46" s="381"/>
      <c r="J46" s="381"/>
      <c r="K46" s="109"/>
    </row>
    <row r="47" spans="1:11" x14ac:dyDescent="0.2">
      <c r="A47" s="109"/>
      <c r="B47" s="108"/>
      <c r="C47" s="109"/>
      <c r="D47" s="119" t="s">
        <v>567</v>
      </c>
      <c r="E47" s="57" t="s">
        <v>1056</v>
      </c>
      <c r="F47" s="109"/>
      <c r="G47" s="117" t="s">
        <v>553</v>
      </c>
      <c r="H47" s="381"/>
      <c r="I47" s="381"/>
      <c r="J47" s="381"/>
      <c r="K47" s="109"/>
    </row>
    <row r="48" spans="1:11" x14ac:dyDescent="0.2">
      <c r="A48" s="109"/>
      <c r="B48" s="108"/>
      <c r="C48" s="109"/>
      <c r="D48" s="119" t="s">
        <v>568</v>
      </c>
      <c r="E48" s="57" t="s">
        <v>1056</v>
      </c>
      <c r="F48" s="109"/>
      <c r="G48" s="117" t="s">
        <v>553</v>
      </c>
      <c r="H48" s="381"/>
      <c r="I48" s="381"/>
      <c r="J48" s="381"/>
      <c r="K48" s="109"/>
    </row>
    <row r="49" spans="1:11" x14ac:dyDescent="0.2">
      <c r="A49" s="109"/>
      <c r="B49" s="108"/>
      <c r="C49" s="109"/>
      <c r="D49" s="119" t="s">
        <v>569</v>
      </c>
      <c r="E49" s="57" t="s">
        <v>1056</v>
      </c>
      <c r="F49" s="109"/>
      <c r="G49" s="117" t="s">
        <v>553</v>
      </c>
      <c r="H49" s="381"/>
      <c r="I49" s="381"/>
      <c r="J49" s="381"/>
      <c r="K49" s="109"/>
    </row>
    <row r="50" spans="1:11" x14ac:dyDescent="0.2">
      <c r="A50" s="109"/>
      <c r="B50" s="108"/>
      <c r="C50" s="109"/>
      <c r="D50" s="119"/>
      <c r="E50" s="119"/>
      <c r="F50" s="119"/>
      <c r="G50" s="119"/>
      <c r="H50" s="119"/>
      <c r="I50" s="119"/>
      <c r="J50" s="119"/>
      <c r="K50" s="119"/>
    </row>
    <row r="51" spans="1:11" x14ac:dyDescent="0.2">
      <c r="A51" s="109"/>
      <c r="B51" s="108" t="s">
        <v>570</v>
      </c>
      <c r="C51" s="109"/>
      <c r="D51" s="120"/>
      <c r="E51" s="109"/>
      <c r="F51" s="109"/>
      <c r="G51" s="109"/>
      <c r="H51" s="109"/>
      <c r="I51" s="109"/>
      <c r="J51" s="109"/>
      <c r="K51" s="109"/>
    </row>
    <row r="52" spans="1:11" x14ac:dyDescent="0.2">
      <c r="A52" s="109"/>
      <c r="B52" s="108"/>
      <c r="C52" s="109"/>
      <c r="D52" s="59"/>
      <c r="E52" s="59"/>
      <c r="F52" s="59"/>
      <c r="G52" s="59"/>
      <c r="H52" s="59"/>
      <c r="I52" s="59"/>
      <c r="J52" s="59"/>
      <c r="K52" s="109"/>
    </row>
    <row r="53" spans="1:11" x14ac:dyDescent="0.2">
      <c r="A53" s="109"/>
      <c r="B53" s="109"/>
      <c r="C53" s="109"/>
      <c r="D53" s="59"/>
      <c r="E53" s="59"/>
      <c r="F53" s="59"/>
      <c r="G53" s="59"/>
      <c r="H53" s="59"/>
      <c r="I53" s="59"/>
      <c r="J53" s="59"/>
      <c r="K53" s="109"/>
    </row>
    <row r="54" spans="1:11" x14ac:dyDescent="0.2">
      <c r="A54" s="109"/>
      <c r="B54" s="109"/>
      <c r="C54" s="109"/>
      <c r="D54" s="59"/>
      <c r="E54" s="59"/>
      <c r="F54" s="59"/>
      <c r="G54" s="59"/>
      <c r="H54" s="59"/>
      <c r="I54" s="59"/>
      <c r="J54" s="59"/>
      <c r="K54" s="109"/>
    </row>
    <row r="55" spans="1:11" x14ac:dyDescent="0.2">
      <c r="A55" s="109"/>
      <c r="B55" s="108"/>
      <c r="C55" s="109"/>
      <c r="D55" s="59"/>
      <c r="E55" s="59"/>
      <c r="F55" s="59"/>
      <c r="G55" s="59"/>
      <c r="H55" s="59"/>
      <c r="I55" s="59"/>
      <c r="J55" s="59"/>
      <c r="K55" s="109"/>
    </row>
    <row r="56" spans="1:11" x14ac:dyDescent="0.2">
      <c r="A56" s="109"/>
      <c r="B56" s="109"/>
      <c r="C56" s="109"/>
      <c r="D56" s="59"/>
      <c r="E56" s="59"/>
      <c r="F56" s="59"/>
      <c r="G56" s="59"/>
      <c r="H56" s="59"/>
      <c r="I56" s="59"/>
      <c r="J56" s="59"/>
      <c r="K56" s="109"/>
    </row>
    <row r="57" spans="1:11" x14ac:dyDescent="0.2">
      <c r="A57" s="109"/>
      <c r="B57" s="109"/>
      <c r="C57" s="109"/>
      <c r="D57" s="59"/>
      <c r="E57" s="59"/>
      <c r="F57" s="59"/>
      <c r="G57" s="59"/>
      <c r="H57" s="59"/>
      <c r="I57" s="59"/>
      <c r="J57" s="59"/>
      <c r="K57" s="109"/>
    </row>
    <row r="58" spans="1:11" x14ac:dyDescent="0.2">
      <c r="A58" s="109"/>
      <c r="B58" s="109"/>
      <c r="C58" s="109"/>
      <c r="D58" s="109"/>
      <c r="E58" s="109"/>
      <c r="F58" s="109"/>
      <c r="G58" s="109"/>
      <c r="H58" s="109"/>
      <c r="I58" s="109"/>
      <c r="J58" s="109"/>
      <c r="K58" s="109"/>
    </row>
    <row r="59" spans="1:11" x14ac:dyDescent="0.2">
      <c r="A59" s="109"/>
      <c r="B59" s="109"/>
      <c r="C59" s="109"/>
      <c r="D59" s="109"/>
      <c r="E59" s="109"/>
      <c r="F59" s="109"/>
      <c r="G59" s="109"/>
      <c r="H59" s="109"/>
      <c r="I59" s="109"/>
      <c r="J59" s="109"/>
      <c r="K59" s="109"/>
    </row>
    <row r="60" spans="1:11" x14ac:dyDescent="0.2">
      <c r="A60" s="111" t="s">
        <v>15</v>
      </c>
      <c r="B60" s="109"/>
      <c r="C60" s="109"/>
      <c r="D60" s="109"/>
      <c r="E60" s="109"/>
      <c r="F60" s="109"/>
      <c r="G60" s="109"/>
      <c r="H60" s="109"/>
      <c r="I60" s="109"/>
      <c r="J60" s="109"/>
      <c r="K60" s="109"/>
    </row>
    <row r="61" spans="1:11" x14ac:dyDescent="0.2">
      <c r="A61" s="111"/>
      <c r="B61" s="114" t="s">
        <v>16</v>
      </c>
      <c r="C61" s="109"/>
      <c r="D61" s="383" t="s">
        <v>1078</v>
      </c>
      <c r="E61" s="109"/>
      <c r="F61" s="114" t="s">
        <v>16</v>
      </c>
      <c r="G61" s="109"/>
      <c r="H61" s="383" t="s">
        <v>1078</v>
      </c>
      <c r="I61" s="383"/>
      <c r="J61" s="383"/>
      <c r="K61" s="109"/>
    </row>
    <row r="62" spans="1:11" x14ac:dyDescent="0.2">
      <c r="A62" s="109"/>
      <c r="B62" s="114" t="s">
        <v>17</v>
      </c>
      <c r="C62" s="109"/>
      <c r="D62" s="383" t="s">
        <v>1071</v>
      </c>
      <c r="E62" s="109"/>
      <c r="F62" s="114" t="s">
        <v>17</v>
      </c>
      <c r="G62" s="109"/>
      <c r="H62" s="383" t="s">
        <v>1072</v>
      </c>
      <c r="I62" s="383"/>
      <c r="J62" s="383"/>
      <c r="K62" s="109"/>
    </row>
    <row r="63" spans="1:11" x14ac:dyDescent="0.2">
      <c r="A63" s="109"/>
      <c r="B63" s="114" t="s">
        <v>571</v>
      </c>
      <c r="C63" s="109"/>
      <c r="D63" s="383" t="s">
        <v>1077</v>
      </c>
      <c r="E63" s="109"/>
      <c r="F63" s="114" t="s">
        <v>571</v>
      </c>
      <c r="G63" s="109"/>
      <c r="H63" s="383" t="s">
        <v>1077</v>
      </c>
      <c r="I63" s="383"/>
      <c r="J63" s="383"/>
      <c r="K63" s="109"/>
    </row>
    <row r="64" spans="1:11" x14ac:dyDescent="0.2">
      <c r="A64" s="109"/>
      <c r="B64" s="114" t="s">
        <v>18</v>
      </c>
      <c r="C64" s="109"/>
      <c r="D64" s="384" t="s">
        <v>1075</v>
      </c>
      <c r="E64" s="109"/>
      <c r="F64" s="114" t="s">
        <v>18</v>
      </c>
      <c r="G64" s="109"/>
      <c r="H64" s="384" t="s">
        <v>1076</v>
      </c>
      <c r="I64" s="384"/>
      <c r="J64" s="384"/>
      <c r="K64" s="109"/>
    </row>
    <row r="65" spans="1:11" x14ac:dyDescent="0.2">
      <c r="A65" s="109"/>
      <c r="B65" s="114"/>
      <c r="C65" s="109"/>
      <c r="D65" s="114"/>
      <c r="E65" s="109"/>
      <c r="F65" s="114"/>
      <c r="G65" s="109"/>
      <c r="H65" s="114"/>
      <c r="I65" s="114"/>
      <c r="J65" s="114"/>
      <c r="K65" s="109"/>
    </row>
    <row r="66" spans="1:11" x14ac:dyDescent="0.2">
      <c r="A66" s="111"/>
      <c r="B66" s="114" t="s">
        <v>16</v>
      </c>
      <c r="C66" s="109"/>
      <c r="D66" s="383" t="s">
        <v>1078</v>
      </c>
      <c r="E66" s="109"/>
      <c r="F66" s="114" t="s">
        <v>16</v>
      </c>
      <c r="G66" s="109"/>
      <c r="H66" s="383"/>
      <c r="I66" s="383"/>
      <c r="J66" s="383"/>
      <c r="K66" s="109"/>
    </row>
    <row r="67" spans="1:11" x14ac:dyDescent="0.2">
      <c r="A67" s="109"/>
      <c r="B67" s="114" t="s">
        <v>17</v>
      </c>
      <c r="C67" s="109"/>
      <c r="D67" s="383" t="s">
        <v>1073</v>
      </c>
      <c r="E67" s="109"/>
      <c r="F67" s="114" t="s">
        <v>17</v>
      </c>
      <c r="G67" s="109"/>
      <c r="H67" s="383"/>
      <c r="I67" s="383"/>
      <c r="J67" s="383"/>
      <c r="K67" s="109"/>
    </row>
    <row r="68" spans="1:11" x14ac:dyDescent="0.2">
      <c r="A68" s="109"/>
      <c r="B68" s="114" t="s">
        <v>571</v>
      </c>
      <c r="C68" s="109"/>
      <c r="D68" s="383" t="s">
        <v>1077</v>
      </c>
      <c r="E68" s="109"/>
      <c r="F68" s="114" t="s">
        <v>571</v>
      </c>
      <c r="G68" s="109"/>
      <c r="H68" s="383"/>
      <c r="I68" s="383"/>
      <c r="J68" s="383"/>
      <c r="K68" s="109"/>
    </row>
    <row r="69" spans="1:11" x14ac:dyDescent="0.2">
      <c r="A69" s="109"/>
      <c r="B69" s="114" t="s">
        <v>18</v>
      </c>
      <c r="C69" s="109"/>
      <c r="D69" s="384" t="s">
        <v>1074</v>
      </c>
      <c r="E69" s="109"/>
      <c r="F69" s="114" t="s">
        <v>18</v>
      </c>
      <c r="G69" s="109"/>
      <c r="H69" s="384"/>
      <c r="I69" s="384"/>
      <c r="J69" s="384"/>
      <c r="K69" s="109"/>
    </row>
    <row r="70" spans="1:11" x14ac:dyDescent="0.2">
      <c r="A70" s="109"/>
      <c r="B70" s="109"/>
      <c r="C70" s="109"/>
      <c r="D70" s="109"/>
      <c r="E70" s="109"/>
      <c r="F70" s="109"/>
      <c r="G70" s="109"/>
      <c r="H70" s="109"/>
      <c r="I70" s="109"/>
      <c r="J70" s="109"/>
      <c r="K70" s="109"/>
    </row>
  </sheetData>
  <sheetProtection password="CD9E" sheet="1" objects="1" scenarios="1" selectLockedCells="1"/>
  <conditionalFormatting sqref="A2">
    <cfRule type="expression" dxfId="5" priority="3" stopIfTrue="1">
      <formula>XEW2&lt;&gt;SUM(XEX1:XEX1048573)</formula>
    </cfRule>
  </conditionalFormatting>
  <conditionalFormatting sqref="A1">
    <cfRule type="expression" dxfId="4" priority="2" stopIfTrue="1">
      <formula>XEW1&lt;&gt;SUM(#REF!)</formula>
    </cfRule>
  </conditionalFormatting>
  <conditionalFormatting sqref="A2">
    <cfRule type="expression" dxfId="3" priority="1" stopIfTrue="1">
      <formula>XEW2&lt;&gt;SUM(#REF!)</formula>
    </cfRule>
  </conditionalFormatting>
  <dataValidations count="4">
    <dataValidation type="list" showInputMessage="1" showErrorMessage="1" sqref="E29:E33 E45:E49 E35:E36 E38 E24:E25">
      <formula1>"Yes,No"</formula1>
    </dataValidation>
    <dataValidation type="list" showInputMessage="1" showErrorMessage="1" sqref="D40">
      <formula1>CtzCov</formula1>
    </dataValidation>
    <dataValidation type="list" showInputMessage="1" showErrorMessage="1" sqref="D42">
      <formula1>GeoCov</formula1>
    </dataValidation>
    <dataValidation type="list" showInputMessage="1" showErrorMessage="1" sqref="D12">
      <formula1>Methodo</formula1>
    </dataValidation>
  </dataValidations>
  <hyperlinks>
    <hyperlink ref="A1" location="'List of tables'!A9" display="'List of tables'!A9"/>
    <hyperlink ref="A2" location="ExplNote!A1" display="Go to explanatory note"/>
  </hyperlinks>
  <pageMargins left="0.7" right="0.7" top="0.75" bottom="0.75" header="0.3" footer="0.3"/>
  <pageSetup paperSize="9"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3">
    <tabColor rgb="FFCCFFCC"/>
  </sheetPr>
  <dimension ref="A1:AV43"/>
  <sheetViews>
    <sheetView showGridLines="0" topLeftCell="A13" zoomScale="90" zoomScaleNormal="90" workbookViewId="0">
      <selection activeCell="F36" sqref="F36"/>
    </sheetView>
  </sheetViews>
  <sheetFormatPr baseColWidth="10" defaultColWidth="9.140625" defaultRowHeight="15" customHeight="1" x14ac:dyDescent="0.2"/>
  <cols>
    <col min="1" max="1" width="45.28515625" style="144" customWidth="1"/>
    <col min="2" max="2" width="12.7109375" style="144" customWidth="1"/>
    <col min="3" max="3" width="5.7109375" style="144" customWidth="1"/>
    <col min="4" max="4" width="12.7109375" style="144" customWidth="1"/>
    <col min="5" max="5" width="5.7109375" style="144" customWidth="1"/>
    <col min="6" max="6" width="12.7109375" style="144" customWidth="1"/>
    <col min="7" max="7" width="5.7109375" style="144" customWidth="1"/>
    <col min="8" max="8" width="12.7109375" style="144" customWidth="1"/>
    <col min="9" max="9" width="5.7109375" style="144" customWidth="1"/>
    <col min="10" max="10" width="12.7109375" style="144" customWidth="1"/>
    <col min="11" max="11" width="5.7109375" style="144" customWidth="1"/>
    <col min="12" max="13" width="12.7109375" style="144" customWidth="1"/>
    <col min="14" max="14" width="5.7109375" style="144" customWidth="1"/>
    <col min="15" max="15" width="12.7109375" style="144" customWidth="1"/>
    <col min="16" max="16" width="5.7109375" style="144" customWidth="1"/>
    <col min="17" max="17" width="12.7109375" style="144" customWidth="1"/>
    <col min="18" max="18" width="5.7109375" style="144" customWidth="1"/>
    <col min="19" max="19" width="12.7109375" style="144" customWidth="1"/>
    <col min="20" max="20" width="5.7109375" style="144" customWidth="1"/>
    <col min="21" max="21" width="12.7109375" style="144" customWidth="1"/>
    <col min="22" max="22" width="5.7109375" style="144" customWidth="1"/>
    <col min="23" max="23" width="12.7109375" style="144" customWidth="1"/>
    <col min="24" max="24" width="5.7109375" style="144" customWidth="1"/>
    <col min="25" max="26" width="12.7109375" style="144" customWidth="1"/>
    <col min="27" max="27" width="5.7109375" style="144" customWidth="1"/>
    <col min="28" max="35" width="12.7109375" style="144" customWidth="1"/>
    <col min="36" max="36" width="5.7109375" style="144" customWidth="1"/>
    <col min="37" max="37" width="12.7109375" style="144" customWidth="1"/>
    <col min="38" max="38" width="5.7109375" style="144" customWidth="1"/>
    <col min="39" max="39" width="12.7109375" style="144" customWidth="1"/>
    <col min="40" max="40" width="5.7109375" style="144" customWidth="1"/>
    <col min="41" max="41" width="12.7109375" style="144" customWidth="1"/>
    <col min="42" max="42" width="5.7109375" style="144" customWidth="1"/>
    <col min="43" max="43" width="12.7109375" style="144" customWidth="1"/>
    <col min="44" max="44" width="5.7109375" style="144" customWidth="1"/>
    <col min="45" max="46" width="12.7109375" style="144" customWidth="1"/>
    <col min="47" max="47" width="5.7109375" style="144" customWidth="1"/>
    <col min="48" max="16384" width="9.140625" style="144"/>
  </cols>
  <sheetData>
    <row r="1" spans="1:48" s="663" customFormat="1" ht="12" customHeight="1" x14ac:dyDescent="0.2">
      <c r="A1" s="26" t="s">
        <v>6</v>
      </c>
    </row>
    <row r="2" spans="1:48" s="663" customFormat="1" ht="12" customHeight="1" x14ac:dyDescent="0.2">
      <c r="A2" s="28" t="s">
        <v>10</v>
      </c>
    </row>
    <row r="3" spans="1:48" s="663" customFormat="1" ht="12" customHeight="1" x14ac:dyDescent="0.2">
      <c r="A3" s="28" t="s">
        <v>7</v>
      </c>
    </row>
    <row r="4" spans="1:48" ht="15" customHeight="1" x14ac:dyDescent="0.2">
      <c r="A4" s="664" t="s">
        <v>245</v>
      </c>
      <c r="B4" s="664"/>
      <c r="C4" s="664"/>
      <c r="D4" s="665"/>
      <c r="E4" s="665"/>
      <c r="F4" s="665"/>
      <c r="G4" s="665"/>
      <c r="H4" s="664"/>
      <c r="I4" s="664"/>
      <c r="J4" s="665"/>
      <c r="K4" s="665"/>
      <c r="L4" s="665"/>
      <c r="M4" s="665"/>
      <c r="N4" s="665"/>
      <c r="O4" s="664"/>
      <c r="P4" s="664"/>
      <c r="Q4" s="665"/>
      <c r="R4" s="665"/>
      <c r="S4" s="665"/>
      <c r="T4" s="665"/>
      <c r="U4" s="665"/>
      <c r="V4" s="664"/>
      <c r="W4" s="664"/>
      <c r="X4" s="665"/>
      <c r="Y4" s="665"/>
      <c r="Z4" s="665"/>
      <c r="AA4" s="665"/>
      <c r="AB4" s="665"/>
      <c r="AC4" s="665"/>
      <c r="AD4" s="665"/>
      <c r="AE4" s="665"/>
      <c r="AF4" s="665"/>
      <c r="AG4" s="665"/>
      <c r="AH4" s="665"/>
      <c r="AI4" s="665"/>
      <c r="AJ4" s="665"/>
      <c r="AK4" s="665"/>
      <c r="AL4" s="665"/>
      <c r="AM4" s="665"/>
      <c r="AN4" s="665"/>
      <c r="AO4" s="665"/>
      <c r="AP4" s="665"/>
      <c r="AQ4" s="665"/>
      <c r="AR4" s="665"/>
      <c r="AS4" s="665"/>
      <c r="AT4" s="665"/>
      <c r="AU4" s="665"/>
      <c r="AV4" s="665"/>
    </row>
    <row r="5" spans="1:48" s="131" customFormat="1" ht="15" customHeight="1" x14ac:dyDescent="0.2">
      <c r="AV5" s="665"/>
    </row>
    <row r="6" spans="1:48" s="131" customFormat="1" ht="15" customHeight="1" x14ac:dyDescent="0.2">
      <c r="A6" s="202"/>
      <c r="B6" s="202"/>
      <c r="C6" s="202"/>
      <c r="D6" s="202"/>
      <c r="E6" s="202"/>
      <c r="F6" s="202"/>
      <c r="G6" s="202"/>
      <c r="H6" s="202"/>
      <c r="I6" s="202"/>
      <c r="J6" s="202"/>
      <c r="K6" s="202"/>
      <c r="L6" s="202"/>
      <c r="M6" s="202"/>
      <c r="N6" s="202"/>
      <c r="O6" s="202"/>
      <c r="P6" s="202"/>
      <c r="Q6" s="202"/>
      <c r="R6" s="202"/>
      <c r="S6" s="202"/>
      <c r="T6" s="202"/>
      <c r="U6" s="202"/>
      <c r="V6" s="202"/>
      <c r="W6" s="202"/>
      <c r="X6" s="202"/>
      <c r="Y6" s="202"/>
      <c r="Z6" s="202"/>
      <c r="AA6" s="202"/>
      <c r="AB6" s="202"/>
      <c r="AC6" s="202"/>
      <c r="AD6" s="202"/>
      <c r="AE6" s="202"/>
      <c r="AF6" s="202"/>
      <c r="AG6" s="202"/>
      <c r="AH6" s="202"/>
      <c r="AI6" s="202"/>
      <c r="AJ6" s="202"/>
      <c r="AK6" s="202"/>
      <c r="AL6" s="202"/>
      <c r="AM6" s="202"/>
      <c r="AN6" s="202"/>
      <c r="AO6" s="202"/>
      <c r="AP6" s="202"/>
      <c r="AQ6" s="202"/>
      <c r="AR6" s="202"/>
      <c r="AS6" s="202"/>
      <c r="AT6" s="202"/>
      <c r="AU6" s="202"/>
      <c r="AV6" s="202"/>
    </row>
    <row r="7" spans="1:48" ht="15" customHeight="1" x14ac:dyDescent="0.25">
      <c r="A7" s="666" t="s">
        <v>797</v>
      </c>
      <c r="B7" s="202"/>
      <c r="C7" s="202"/>
      <c r="D7" s="202"/>
      <c r="E7" s="202"/>
      <c r="F7" s="202"/>
      <c r="G7" s="202"/>
      <c r="H7" s="202"/>
      <c r="I7" s="202"/>
      <c r="J7" s="202"/>
      <c r="K7" s="202"/>
      <c r="L7" s="202"/>
      <c r="M7" s="202"/>
      <c r="N7" s="202"/>
      <c r="O7" s="202"/>
      <c r="P7" s="202"/>
      <c r="Q7" s="202"/>
      <c r="R7" s="202"/>
      <c r="S7" s="202"/>
      <c r="T7" s="202"/>
      <c r="U7" s="202"/>
      <c r="V7" s="202"/>
      <c r="W7" s="202"/>
      <c r="X7" s="202"/>
      <c r="Y7" s="202"/>
      <c r="Z7" s="202"/>
      <c r="AA7" s="202"/>
      <c r="AB7" s="202"/>
      <c r="AC7" s="202"/>
      <c r="AD7" s="202"/>
      <c r="AE7" s="202"/>
      <c r="AF7" s="202"/>
      <c r="AG7" s="202"/>
      <c r="AH7" s="202"/>
      <c r="AI7" s="202"/>
      <c r="AJ7" s="202"/>
      <c r="AK7" s="202"/>
      <c r="AL7" s="202"/>
      <c r="AM7" s="202"/>
      <c r="AN7" s="202"/>
      <c r="AO7" s="202"/>
      <c r="AP7" s="202"/>
      <c r="AQ7" s="202"/>
      <c r="AR7" s="202"/>
      <c r="AS7" s="202"/>
      <c r="AT7" s="202"/>
      <c r="AU7" s="202"/>
      <c r="AV7" s="202"/>
    </row>
    <row r="8" spans="1:48" ht="15" customHeight="1" x14ac:dyDescent="0.2">
      <c r="A8" s="667" t="s">
        <v>21</v>
      </c>
      <c r="B8" s="202"/>
      <c r="C8" s="202"/>
      <c r="D8" s="202"/>
      <c r="E8" s="202"/>
      <c r="F8" s="202"/>
      <c r="G8" s="202"/>
      <c r="H8" s="202"/>
      <c r="I8" s="202"/>
      <c r="J8" s="202"/>
      <c r="K8" s="202"/>
      <c r="L8" s="202"/>
      <c r="M8" s="202"/>
      <c r="N8" s="202"/>
      <c r="O8" s="202"/>
      <c r="P8" s="202"/>
      <c r="Q8" s="202"/>
      <c r="R8" s="202"/>
      <c r="S8" s="202"/>
      <c r="T8" s="202"/>
      <c r="U8" s="202"/>
      <c r="V8" s="202"/>
      <c r="W8" s="202"/>
      <c r="X8" s="202"/>
      <c r="Y8" s="202"/>
      <c r="Z8" s="202"/>
      <c r="AA8" s="202"/>
      <c r="AB8" s="202"/>
      <c r="AC8" s="202"/>
      <c r="AD8" s="202"/>
      <c r="AE8" s="202"/>
      <c r="AF8" s="202"/>
      <c r="AG8" s="202"/>
      <c r="AH8" s="202"/>
      <c r="AI8" s="202"/>
      <c r="AJ8" s="202"/>
      <c r="AK8" s="202"/>
      <c r="AL8" s="202"/>
      <c r="AM8" s="202"/>
      <c r="AN8" s="202"/>
      <c r="AO8" s="202"/>
      <c r="AP8" s="202"/>
      <c r="AQ8" s="202"/>
      <c r="AR8" s="202"/>
      <c r="AS8" s="202"/>
      <c r="AT8" s="202"/>
      <c r="AU8" s="202"/>
      <c r="AV8" s="202"/>
    </row>
    <row r="9" spans="1:48" ht="15" customHeight="1" x14ac:dyDescent="0.2">
      <c r="A9" s="202"/>
      <c r="B9" s="831" t="s">
        <v>34</v>
      </c>
      <c r="C9" s="385">
        <v>2011</v>
      </c>
      <c r="D9" s="202"/>
      <c r="E9" s="202"/>
      <c r="F9" s="202"/>
      <c r="G9" s="202"/>
      <c r="H9" s="202"/>
      <c r="I9" s="202"/>
      <c r="J9" s="831"/>
      <c r="K9" s="202"/>
      <c r="L9" s="202"/>
      <c r="M9" s="202"/>
      <c r="N9" s="202"/>
      <c r="O9" s="202"/>
      <c r="P9" s="202"/>
      <c r="Q9" s="202"/>
      <c r="R9" s="202"/>
      <c r="S9" s="202"/>
      <c r="T9" s="202"/>
      <c r="U9" s="202"/>
      <c r="V9" s="202"/>
      <c r="W9" s="202"/>
      <c r="X9" s="831"/>
      <c r="Y9" s="202"/>
      <c r="Z9" s="202"/>
      <c r="AA9" s="202"/>
      <c r="AB9" s="202"/>
      <c r="AC9" s="202"/>
      <c r="AD9" s="202"/>
      <c r="AE9" s="202"/>
      <c r="AF9" s="202"/>
      <c r="AG9" s="202"/>
      <c r="AH9" s="202"/>
      <c r="AI9" s="202"/>
      <c r="AJ9" s="202"/>
      <c r="AK9" s="202"/>
      <c r="AL9" s="202"/>
      <c r="AM9" s="202"/>
      <c r="AN9" s="202"/>
      <c r="AO9" s="202"/>
      <c r="AP9" s="202"/>
      <c r="AQ9" s="202"/>
      <c r="AR9" s="202"/>
      <c r="AS9" s="202"/>
      <c r="AT9" s="202"/>
      <c r="AU9" s="202"/>
      <c r="AV9" s="202"/>
    </row>
    <row r="10" spans="1:48" ht="15" customHeight="1" x14ac:dyDescent="0.2">
      <c r="A10" s="202"/>
      <c r="B10" s="831"/>
      <c r="C10" s="202"/>
      <c r="D10" s="202"/>
      <c r="E10" s="202"/>
      <c r="F10" s="202"/>
      <c r="G10" s="202"/>
      <c r="H10" s="202"/>
      <c r="I10" s="202"/>
      <c r="J10" s="831"/>
      <c r="K10" s="202"/>
      <c r="L10" s="202"/>
      <c r="M10" s="202"/>
      <c r="N10" s="202"/>
      <c r="O10" s="202"/>
      <c r="P10" s="202"/>
      <c r="Q10" s="202"/>
      <c r="R10" s="202"/>
      <c r="S10" s="202"/>
      <c r="T10" s="202"/>
      <c r="U10" s="202"/>
      <c r="V10" s="202"/>
      <c r="W10" s="202"/>
      <c r="X10" s="831"/>
      <c r="Y10" s="202"/>
      <c r="Z10" s="202"/>
      <c r="AA10" s="202"/>
      <c r="AB10" s="202"/>
      <c r="AC10" s="202"/>
      <c r="AD10" s="202"/>
      <c r="AE10" s="202"/>
      <c r="AF10" s="202"/>
      <c r="AG10" s="202"/>
      <c r="AH10" s="202"/>
      <c r="AI10" s="202"/>
      <c r="AJ10" s="202"/>
      <c r="AK10" s="202"/>
      <c r="AL10" s="202"/>
      <c r="AM10" s="202"/>
      <c r="AN10" s="202"/>
      <c r="AO10" s="202"/>
      <c r="AP10" s="202"/>
      <c r="AQ10" s="202"/>
      <c r="AR10" s="202"/>
      <c r="AS10" s="202"/>
      <c r="AT10" s="202"/>
      <c r="AU10" s="202"/>
      <c r="AV10" s="202"/>
    </row>
    <row r="11" spans="1:48" ht="15" customHeight="1" x14ac:dyDescent="0.2">
      <c r="A11" s="204"/>
      <c r="B11" s="749" t="s">
        <v>286</v>
      </c>
      <c r="C11" s="672"/>
      <c r="D11" s="672"/>
      <c r="E11" s="672"/>
      <c r="F11" s="672"/>
      <c r="G11" s="672"/>
      <c r="H11" s="672"/>
      <c r="I11" s="672"/>
      <c r="J11" s="672"/>
      <c r="K11" s="672"/>
      <c r="L11" s="672"/>
      <c r="M11" s="672"/>
      <c r="N11" s="672"/>
      <c r="O11" s="749" t="s">
        <v>287</v>
      </c>
      <c r="P11" s="672"/>
      <c r="Q11" s="672"/>
      <c r="R11" s="672"/>
      <c r="S11" s="672"/>
      <c r="T11" s="672"/>
      <c r="U11" s="672"/>
      <c r="V11" s="672"/>
      <c r="W11" s="672"/>
      <c r="X11" s="672"/>
      <c r="Y11" s="672"/>
      <c r="Z11" s="673"/>
      <c r="AA11" s="672"/>
      <c r="AB11" s="750" t="s">
        <v>717</v>
      </c>
      <c r="AC11" s="751"/>
      <c r="AD11" s="751"/>
      <c r="AE11" s="751"/>
      <c r="AF11" s="751"/>
      <c r="AG11" s="751"/>
      <c r="AH11" s="673"/>
      <c r="AI11" s="749" t="s">
        <v>663</v>
      </c>
      <c r="AJ11" s="672"/>
      <c r="AK11" s="672"/>
      <c r="AL11" s="672"/>
      <c r="AM11" s="672"/>
      <c r="AN11" s="672"/>
      <c r="AO11" s="672"/>
      <c r="AP11" s="672"/>
      <c r="AQ11" s="672"/>
      <c r="AR11" s="672"/>
      <c r="AS11" s="672"/>
      <c r="AT11" s="673"/>
      <c r="AU11" s="1297"/>
      <c r="AV11" s="202"/>
    </row>
    <row r="12" spans="1:48" ht="18" customHeight="1" x14ac:dyDescent="0.2">
      <c r="A12" s="208"/>
      <c r="B12" s="753" t="s">
        <v>288</v>
      </c>
      <c r="C12" s="754"/>
      <c r="D12" s="754"/>
      <c r="E12" s="754"/>
      <c r="F12" s="754"/>
      <c r="G12" s="754"/>
      <c r="H12" s="754"/>
      <c r="I12" s="754"/>
      <c r="J12" s="754"/>
      <c r="K12" s="754"/>
      <c r="L12" s="754"/>
      <c r="M12" s="673"/>
      <c r="N12" s="1297"/>
      <c r="O12" s="753" t="s">
        <v>288</v>
      </c>
      <c r="P12" s="754"/>
      <c r="Q12" s="754"/>
      <c r="R12" s="754"/>
      <c r="S12" s="754"/>
      <c r="T12" s="754"/>
      <c r="U12" s="754"/>
      <c r="V12" s="754"/>
      <c r="W12" s="754"/>
      <c r="X12" s="754"/>
      <c r="Y12" s="754"/>
      <c r="Z12" s="673"/>
      <c r="AA12" s="754"/>
      <c r="AB12" s="755" t="s">
        <v>288</v>
      </c>
      <c r="AC12" s="756"/>
      <c r="AD12" s="756"/>
      <c r="AE12" s="756"/>
      <c r="AF12" s="756"/>
      <c r="AG12" s="756"/>
      <c r="AH12" s="673"/>
      <c r="AI12" s="753" t="s">
        <v>288</v>
      </c>
      <c r="AJ12" s="754"/>
      <c r="AK12" s="754"/>
      <c r="AL12" s="754"/>
      <c r="AM12" s="754"/>
      <c r="AN12" s="754"/>
      <c r="AO12" s="754"/>
      <c r="AP12" s="754"/>
      <c r="AQ12" s="754"/>
      <c r="AR12" s="754"/>
      <c r="AS12" s="754"/>
      <c r="AT12" s="673"/>
      <c r="AU12" s="1297"/>
      <c r="AV12" s="202"/>
    </row>
    <row r="13" spans="1:48" s="842" customFormat="1" ht="43.5" customHeight="1" x14ac:dyDescent="0.2">
      <c r="A13" s="213"/>
      <c r="B13" s="1783" t="s">
        <v>289</v>
      </c>
      <c r="C13" s="1784"/>
      <c r="D13" s="1784" t="s">
        <v>290</v>
      </c>
      <c r="E13" s="1784"/>
      <c r="F13" s="1784" t="s">
        <v>291</v>
      </c>
      <c r="G13" s="1784"/>
      <c r="H13" s="1784" t="s">
        <v>662</v>
      </c>
      <c r="I13" s="1784"/>
      <c r="J13" s="1784" t="s">
        <v>292</v>
      </c>
      <c r="K13" s="1784"/>
      <c r="L13" s="758" t="s">
        <v>716</v>
      </c>
      <c r="M13" s="1781" t="s">
        <v>42</v>
      </c>
      <c r="N13" s="1782"/>
      <c r="O13" s="1783" t="s">
        <v>289</v>
      </c>
      <c r="P13" s="1784"/>
      <c r="Q13" s="1784" t="s">
        <v>290</v>
      </c>
      <c r="R13" s="1784"/>
      <c r="S13" s="1784" t="s">
        <v>291</v>
      </c>
      <c r="T13" s="1784"/>
      <c r="U13" s="1784" t="s">
        <v>662</v>
      </c>
      <c r="V13" s="1784"/>
      <c r="W13" s="1784" t="s">
        <v>292</v>
      </c>
      <c r="X13" s="1784"/>
      <c r="Y13" s="758" t="s">
        <v>716</v>
      </c>
      <c r="Z13" s="1787" t="s">
        <v>42</v>
      </c>
      <c r="AA13" s="1788"/>
      <c r="AB13" s="760" t="s">
        <v>289</v>
      </c>
      <c r="AC13" s="761" t="s">
        <v>290</v>
      </c>
      <c r="AD13" s="761" t="s">
        <v>291</v>
      </c>
      <c r="AE13" s="761" t="s">
        <v>662</v>
      </c>
      <c r="AF13" s="676" t="s">
        <v>292</v>
      </c>
      <c r="AG13" s="762" t="s">
        <v>716</v>
      </c>
      <c r="AH13" s="1296" t="s">
        <v>42</v>
      </c>
      <c r="AI13" s="1783" t="s">
        <v>289</v>
      </c>
      <c r="AJ13" s="1784"/>
      <c r="AK13" s="1784" t="s">
        <v>290</v>
      </c>
      <c r="AL13" s="1784"/>
      <c r="AM13" s="1784" t="s">
        <v>291</v>
      </c>
      <c r="AN13" s="1784"/>
      <c r="AO13" s="1784" t="s">
        <v>662</v>
      </c>
      <c r="AP13" s="1784"/>
      <c r="AQ13" s="1784" t="s">
        <v>292</v>
      </c>
      <c r="AR13" s="1784"/>
      <c r="AS13" s="758" t="s">
        <v>716</v>
      </c>
      <c r="AT13" s="1785" t="s">
        <v>42</v>
      </c>
      <c r="AU13" s="1786"/>
      <c r="AV13" s="202"/>
    </row>
    <row r="14" spans="1:48" s="729" customFormat="1" ht="15" customHeight="1" x14ac:dyDescent="0.2">
      <c r="A14" s="763" t="s">
        <v>769</v>
      </c>
      <c r="B14" s="764">
        <f>SUM(B15:B16)</f>
        <v>116.94999899999999</v>
      </c>
      <c r="C14" s="765"/>
      <c r="D14" s="765">
        <f t="shared" ref="D14:Z14" si="0">SUM(D15:D16)</f>
        <v>127.89999829999999</v>
      </c>
      <c r="E14" s="765"/>
      <c r="F14" s="765">
        <f t="shared" si="0"/>
        <v>5505.04</v>
      </c>
      <c r="G14" s="768"/>
      <c r="H14" s="768">
        <f t="shared" si="0"/>
        <v>13.569999814000001</v>
      </c>
      <c r="I14" s="768"/>
      <c r="J14" s="766">
        <f t="shared" si="0"/>
        <v>265.11999800000001</v>
      </c>
      <c r="K14" s="1289"/>
      <c r="L14" s="1298">
        <f t="shared" si="0"/>
        <v>330.14</v>
      </c>
      <c r="M14" s="1289">
        <f t="shared" si="0"/>
        <v>6358.719995114001</v>
      </c>
      <c r="N14" s="1303"/>
      <c r="O14" s="764">
        <f t="shared" si="0"/>
        <v>27.610000030000002</v>
      </c>
      <c r="P14" s="765"/>
      <c r="Q14" s="765">
        <f t="shared" si="0"/>
        <v>52.059999500000004</v>
      </c>
      <c r="R14" s="765"/>
      <c r="S14" s="765">
        <f t="shared" si="0"/>
        <v>934.69998999999996</v>
      </c>
      <c r="T14" s="768"/>
      <c r="U14" s="768">
        <f t="shared" si="0"/>
        <v>5.9399998199999997</v>
      </c>
      <c r="V14" s="768"/>
      <c r="W14" s="766">
        <f t="shared" si="0"/>
        <v>44.889999590000002</v>
      </c>
      <c r="X14" s="1289"/>
      <c r="Y14" s="1298">
        <f t="shared" si="0"/>
        <v>35.239999500000003</v>
      </c>
      <c r="Z14" s="1289">
        <f t="shared" si="0"/>
        <v>1100.43998844</v>
      </c>
      <c r="AA14" s="1303"/>
      <c r="AB14" s="769"/>
      <c r="AC14" s="770"/>
      <c r="AD14" s="770"/>
      <c r="AE14" s="771"/>
      <c r="AF14" s="772"/>
      <c r="AG14" s="773"/>
      <c r="AH14" s="767"/>
      <c r="AI14" s="764">
        <f>SUM(AI15:AI16)</f>
        <v>144.57999940000002</v>
      </c>
      <c r="AJ14" s="765"/>
      <c r="AK14" s="765">
        <f t="shared" ref="AK14:AT14" si="1">SUM(AK15:AK16)</f>
        <v>180</v>
      </c>
      <c r="AL14" s="765"/>
      <c r="AM14" s="765">
        <f t="shared" si="1"/>
        <v>6439</v>
      </c>
      <c r="AN14" s="768"/>
      <c r="AO14" s="768">
        <f t="shared" si="1"/>
        <v>19.879999599999998</v>
      </c>
      <c r="AP14" s="768"/>
      <c r="AQ14" s="766">
        <f t="shared" si="1"/>
        <v>311</v>
      </c>
      <c r="AR14" s="1289"/>
      <c r="AS14" s="1298">
        <f t="shared" si="1"/>
        <v>365</v>
      </c>
      <c r="AT14" s="1289">
        <f t="shared" si="1"/>
        <v>7459.4599989999997</v>
      </c>
      <c r="AU14" s="1303"/>
      <c r="AV14" s="202"/>
    </row>
    <row r="15" spans="1:48" ht="25.5" x14ac:dyDescent="0.2">
      <c r="A15" s="832" t="s">
        <v>767</v>
      </c>
      <c r="B15" s="774">
        <v>56.159999599999999</v>
      </c>
      <c r="C15" s="775"/>
      <c r="D15" s="775">
        <v>79.109998899999994</v>
      </c>
      <c r="E15" s="775"/>
      <c r="F15" s="775">
        <v>4169.88</v>
      </c>
      <c r="G15" s="778"/>
      <c r="H15" s="778">
        <v>4.8100000620000003</v>
      </c>
      <c r="I15" s="778"/>
      <c r="J15" s="776">
        <v>158.059999</v>
      </c>
      <c r="K15" s="1290"/>
      <c r="L15" s="1299">
        <v>330.14</v>
      </c>
      <c r="M15" s="1290">
        <f>SUM(L15,J15,H15,F15,D15,B15)</f>
        <v>4798.1599975620011</v>
      </c>
      <c r="N15" s="1304"/>
      <c r="O15" s="774">
        <v>7.8199999299999998</v>
      </c>
      <c r="P15" s="775"/>
      <c r="Q15" s="775">
        <v>21.419999600000001</v>
      </c>
      <c r="R15" s="775"/>
      <c r="S15" s="775">
        <v>728.519993</v>
      </c>
      <c r="T15" s="778"/>
      <c r="U15" s="778">
        <v>2.8199999299999998</v>
      </c>
      <c r="V15" s="778"/>
      <c r="W15" s="776">
        <v>26.469999789999999</v>
      </c>
      <c r="X15" s="1290"/>
      <c r="Y15" s="1299">
        <v>35.239999500000003</v>
      </c>
      <c r="Z15" s="1290">
        <f>SUM(Y15,W15,U15,S15,Q15,O15)</f>
        <v>822.28999175000001</v>
      </c>
      <c r="AA15" s="1304"/>
      <c r="AB15" s="779"/>
      <c r="AC15" s="780"/>
      <c r="AD15" s="780"/>
      <c r="AE15" s="781"/>
      <c r="AF15" s="782"/>
      <c r="AG15" s="783"/>
      <c r="AH15" s="777"/>
      <c r="AI15" s="774">
        <v>64</v>
      </c>
      <c r="AJ15" s="775"/>
      <c r="AK15" s="775">
        <v>101</v>
      </c>
      <c r="AL15" s="775"/>
      <c r="AM15" s="775">
        <v>4898</v>
      </c>
      <c r="AN15" s="778"/>
      <c r="AO15" s="778">
        <v>8</v>
      </c>
      <c r="AP15" s="778"/>
      <c r="AQ15" s="776">
        <v>185</v>
      </c>
      <c r="AR15" s="1290"/>
      <c r="AS15" s="1299">
        <v>365</v>
      </c>
      <c r="AT15" s="1290">
        <f>SUM(AS15,AQ15,AO15,AM15,AK15,AI15)</f>
        <v>5621</v>
      </c>
      <c r="AU15" s="1304"/>
      <c r="AV15" s="202"/>
    </row>
    <row r="16" spans="1:48" ht="15" customHeight="1" x14ac:dyDescent="0.2">
      <c r="A16" s="699" t="s">
        <v>768</v>
      </c>
      <c r="B16" s="774">
        <v>60.789999399999999</v>
      </c>
      <c r="C16" s="775"/>
      <c r="D16" s="775">
        <v>48.789999399999999</v>
      </c>
      <c r="E16" s="775"/>
      <c r="F16" s="775">
        <v>1335.16</v>
      </c>
      <c r="G16" s="778"/>
      <c r="H16" s="778">
        <v>8.7599997520000006</v>
      </c>
      <c r="I16" s="778"/>
      <c r="J16" s="776">
        <v>107.059999</v>
      </c>
      <c r="K16" s="1290"/>
      <c r="L16" s="1299"/>
      <c r="M16" s="1290">
        <f>SUM(L16,J16,H16,F16,D16,B16)</f>
        <v>1560.5599975519999</v>
      </c>
      <c r="N16" s="1304"/>
      <c r="O16" s="774">
        <v>19.7900001</v>
      </c>
      <c r="P16" s="775"/>
      <c r="Q16" s="775">
        <v>30.639999899999999</v>
      </c>
      <c r="R16" s="775"/>
      <c r="S16" s="775">
        <v>206.17999699999999</v>
      </c>
      <c r="T16" s="778"/>
      <c r="U16" s="778">
        <v>3.1199998899999999</v>
      </c>
      <c r="V16" s="778"/>
      <c r="W16" s="776">
        <v>18.419999799999999</v>
      </c>
      <c r="X16" s="1290"/>
      <c r="Y16" s="1299"/>
      <c r="Z16" s="1290">
        <f>SUM(Y16,W16,U16,S16,Q16,O16)</f>
        <v>278.14999668999997</v>
      </c>
      <c r="AA16" s="1304"/>
      <c r="AB16" s="779"/>
      <c r="AC16" s="780"/>
      <c r="AD16" s="780"/>
      <c r="AE16" s="781"/>
      <c r="AF16" s="782"/>
      <c r="AG16" s="783"/>
      <c r="AH16" s="777"/>
      <c r="AI16" s="774">
        <v>80.579999400000005</v>
      </c>
      <c r="AJ16" s="775"/>
      <c r="AK16" s="775">
        <v>79</v>
      </c>
      <c r="AL16" s="775"/>
      <c r="AM16" s="775">
        <v>1541</v>
      </c>
      <c r="AN16" s="778"/>
      <c r="AO16" s="778">
        <v>11.8799996</v>
      </c>
      <c r="AP16" s="778"/>
      <c r="AQ16" s="776">
        <v>126</v>
      </c>
      <c r="AR16" s="1290"/>
      <c r="AS16" s="1299">
        <v>0</v>
      </c>
      <c r="AT16" s="1290">
        <f>SUM(AS16,AQ16,AO16,AM16,AK16,AI16)</f>
        <v>1838.4599989999999</v>
      </c>
      <c r="AU16" s="1304"/>
      <c r="AV16" s="202"/>
    </row>
    <row r="17" spans="1:48" ht="15" customHeight="1" x14ac:dyDescent="0.2">
      <c r="A17" s="833" t="s">
        <v>718</v>
      </c>
      <c r="B17" s="969"/>
      <c r="C17" s="970"/>
      <c r="D17" s="970"/>
      <c r="E17" s="971"/>
      <c r="F17" s="972"/>
      <c r="G17" s="1333"/>
      <c r="H17" s="1332"/>
      <c r="I17" s="970"/>
      <c r="J17" s="970"/>
      <c r="K17" s="973"/>
      <c r="L17" s="973"/>
      <c r="M17" s="1331"/>
      <c r="N17" s="1335"/>
      <c r="O17" s="974"/>
      <c r="P17" s="975"/>
      <c r="Q17" s="975"/>
      <c r="R17" s="976"/>
      <c r="S17" s="977"/>
      <c r="T17" s="978"/>
      <c r="U17" s="976"/>
      <c r="V17" s="1334"/>
      <c r="W17" s="970"/>
      <c r="X17" s="970"/>
      <c r="Y17" s="973"/>
      <c r="Z17" s="1331"/>
      <c r="AA17" s="1335"/>
      <c r="AB17" s="1336"/>
      <c r="AC17" s="1337"/>
      <c r="AD17" s="1337"/>
      <c r="AE17" s="1338"/>
      <c r="AF17" s="1339"/>
      <c r="AG17" s="1340"/>
      <c r="AH17" s="1341"/>
      <c r="AI17" s="1342"/>
      <c r="AJ17" s="1333"/>
      <c r="AK17" s="1333"/>
      <c r="AL17" s="1333"/>
      <c r="AM17" s="1333"/>
      <c r="AN17" s="1343"/>
      <c r="AO17" s="1343"/>
      <c r="AP17" s="1343"/>
      <c r="AQ17" s="1344"/>
      <c r="AR17" s="1345"/>
      <c r="AS17" s="1346"/>
      <c r="AT17" s="1345"/>
      <c r="AU17" s="1335"/>
      <c r="AV17" s="202"/>
    </row>
    <row r="18" spans="1:48" ht="18" customHeight="1" x14ac:dyDescent="0.2">
      <c r="A18" s="834" t="s">
        <v>719</v>
      </c>
      <c r="B18" s="835"/>
      <c r="C18" s="835"/>
      <c r="D18" s="835"/>
      <c r="E18" s="835"/>
      <c r="F18" s="840"/>
      <c r="G18" s="1321"/>
      <c r="H18" s="835"/>
      <c r="I18" s="835"/>
      <c r="J18" s="835"/>
      <c r="K18" s="835"/>
      <c r="L18" s="835"/>
      <c r="M18" s="1322"/>
      <c r="N18" s="1321"/>
      <c r="O18" s="840"/>
      <c r="P18" s="840"/>
      <c r="Q18" s="840"/>
      <c r="R18" s="840"/>
      <c r="S18" s="840"/>
      <c r="T18" s="840"/>
      <c r="U18" s="1322"/>
      <c r="V18" s="835"/>
      <c r="W18" s="835"/>
      <c r="X18" s="835"/>
      <c r="Y18" s="835"/>
      <c r="Z18" s="835"/>
      <c r="AA18" s="1322"/>
      <c r="AB18" s="1321"/>
      <c r="AC18" s="202"/>
      <c r="AD18" s="202"/>
      <c r="AE18" s="202"/>
      <c r="AF18" s="202"/>
      <c r="AG18" s="202"/>
      <c r="AH18" s="202"/>
      <c r="AI18" s="202"/>
      <c r="AJ18" s="202"/>
      <c r="AK18" s="202"/>
      <c r="AL18" s="202"/>
      <c r="AM18" s="202"/>
      <c r="AN18" s="202"/>
      <c r="AO18" s="202"/>
      <c r="AP18" s="202"/>
      <c r="AQ18" s="202"/>
      <c r="AR18" s="202"/>
      <c r="AS18" s="202"/>
      <c r="AT18" s="202"/>
      <c r="AU18" s="202"/>
      <c r="AV18" s="202"/>
    </row>
    <row r="19" spans="1:48" ht="15" customHeight="1" x14ac:dyDescent="0.2">
      <c r="A19" s="836" t="s">
        <v>770</v>
      </c>
      <c r="B19" s="837"/>
      <c r="C19" s="837"/>
      <c r="D19" s="837"/>
      <c r="E19" s="837"/>
      <c r="F19" s="841"/>
      <c r="G19" s="837"/>
      <c r="H19" s="837"/>
      <c r="I19" s="837"/>
      <c r="J19" s="837"/>
      <c r="K19" s="837"/>
      <c r="L19" s="837"/>
      <c r="M19" s="841"/>
      <c r="N19" s="841"/>
      <c r="O19" s="841"/>
      <c r="P19" s="841"/>
      <c r="Q19" s="841"/>
      <c r="R19" s="841"/>
      <c r="S19" s="841"/>
      <c r="T19" s="841"/>
      <c r="U19" s="841"/>
      <c r="V19" s="841"/>
      <c r="W19" s="841"/>
      <c r="X19" s="841"/>
      <c r="Y19" s="841"/>
      <c r="Z19" s="841"/>
      <c r="AA19" s="841"/>
      <c r="AB19" s="841"/>
      <c r="AC19" s="841"/>
      <c r="AD19" s="841"/>
      <c r="AE19" s="841"/>
      <c r="AF19" s="841"/>
      <c r="AG19" s="841"/>
      <c r="AH19" s="841"/>
      <c r="AI19" s="841"/>
      <c r="AJ19" s="841"/>
      <c r="AK19" s="841"/>
      <c r="AL19" s="841"/>
      <c r="AM19" s="841"/>
      <c r="AN19" s="841"/>
      <c r="AO19" s="841"/>
      <c r="AP19" s="841"/>
      <c r="AQ19" s="841"/>
      <c r="AR19" s="841"/>
      <c r="AS19" s="841"/>
      <c r="AT19" s="841"/>
      <c r="AU19" s="841"/>
      <c r="AV19" s="202"/>
    </row>
    <row r="20" spans="1:48" ht="25.5" x14ac:dyDescent="0.2">
      <c r="A20" s="838" t="s">
        <v>720</v>
      </c>
      <c r="B20" s="774"/>
      <c r="C20" s="778"/>
      <c r="D20" s="775"/>
      <c r="E20" s="775"/>
      <c r="F20" s="775"/>
      <c r="G20" s="778"/>
      <c r="H20" s="778"/>
      <c r="I20" s="778"/>
      <c r="J20" s="776"/>
      <c r="K20" s="1290"/>
      <c r="L20" s="1299"/>
      <c r="M20" s="1290"/>
      <c r="N20" s="1304"/>
      <c r="O20" s="774"/>
      <c r="P20" s="775"/>
      <c r="Q20" s="775"/>
      <c r="R20" s="775"/>
      <c r="S20" s="775"/>
      <c r="T20" s="778"/>
      <c r="U20" s="778"/>
      <c r="V20" s="778"/>
      <c r="W20" s="776"/>
      <c r="X20" s="1290"/>
      <c r="Y20" s="1299"/>
      <c r="Z20" s="1290"/>
      <c r="AA20" s="1304"/>
      <c r="AB20" s="779"/>
      <c r="AC20" s="780"/>
      <c r="AD20" s="780"/>
      <c r="AE20" s="781"/>
      <c r="AF20" s="782"/>
      <c r="AG20" s="783"/>
      <c r="AH20" s="777"/>
      <c r="AI20" s="774"/>
      <c r="AJ20" s="775"/>
      <c r="AK20" s="775"/>
      <c r="AL20" s="775"/>
      <c r="AM20" s="775"/>
      <c r="AN20" s="778"/>
      <c r="AO20" s="778"/>
      <c r="AP20" s="778"/>
      <c r="AQ20" s="776"/>
      <c r="AR20" s="1290"/>
      <c r="AS20" s="1299"/>
      <c r="AT20" s="1290"/>
      <c r="AU20" s="1304"/>
      <c r="AV20" s="202"/>
    </row>
    <row r="21" spans="1:48" ht="15" customHeight="1" x14ac:dyDescent="0.2">
      <c r="A21" s="798" t="s">
        <v>290</v>
      </c>
      <c r="B21" s="774"/>
      <c r="C21" s="775"/>
      <c r="D21" s="775"/>
      <c r="E21" s="775"/>
      <c r="F21" s="775"/>
      <c r="G21" s="778"/>
      <c r="H21" s="778"/>
      <c r="I21" s="778"/>
      <c r="J21" s="776"/>
      <c r="K21" s="1290"/>
      <c r="L21" s="1299"/>
      <c r="M21" s="1290"/>
      <c r="N21" s="1304"/>
      <c r="O21" s="774"/>
      <c r="P21" s="775"/>
      <c r="Q21" s="775"/>
      <c r="R21" s="775"/>
      <c r="S21" s="775"/>
      <c r="T21" s="778"/>
      <c r="U21" s="778"/>
      <c r="V21" s="778"/>
      <c r="W21" s="776"/>
      <c r="X21" s="1290"/>
      <c r="Y21" s="1299"/>
      <c r="Z21" s="1290"/>
      <c r="AA21" s="1304"/>
      <c r="AB21" s="779"/>
      <c r="AC21" s="780"/>
      <c r="AD21" s="780"/>
      <c r="AE21" s="781"/>
      <c r="AF21" s="782"/>
      <c r="AG21" s="783"/>
      <c r="AH21" s="777"/>
      <c r="AI21" s="774"/>
      <c r="AJ21" s="775"/>
      <c r="AK21" s="775"/>
      <c r="AL21" s="775"/>
      <c r="AM21" s="775"/>
      <c r="AN21" s="778"/>
      <c r="AO21" s="778"/>
      <c r="AP21" s="778"/>
      <c r="AQ21" s="776"/>
      <c r="AR21" s="1290"/>
      <c r="AS21" s="1299"/>
      <c r="AT21" s="1290"/>
      <c r="AU21" s="1304"/>
      <c r="AV21" s="202"/>
    </row>
    <row r="22" spans="1:48" ht="15" customHeight="1" x14ac:dyDescent="0.2">
      <c r="A22" s="798" t="s">
        <v>291</v>
      </c>
      <c r="B22" s="774"/>
      <c r="C22" s="775"/>
      <c r="D22" s="775"/>
      <c r="E22" s="775"/>
      <c r="F22" s="775"/>
      <c r="G22" s="778"/>
      <c r="H22" s="778"/>
      <c r="I22" s="778"/>
      <c r="J22" s="776"/>
      <c r="K22" s="1290"/>
      <c r="L22" s="1299"/>
      <c r="M22" s="1290"/>
      <c r="N22" s="1304"/>
      <c r="O22" s="774"/>
      <c r="P22" s="775"/>
      <c r="Q22" s="775"/>
      <c r="R22" s="775"/>
      <c r="S22" s="775"/>
      <c r="T22" s="778"/>
      <c r="U22" s="778"/>
      <c r="V22" s="778"/>
      <c r="W22" s="776"/>
      <c r="X22" s="1290"/>
      <c r="Y22" s="1299"/>
      <c r="Z22" s="1290"/>
      <c r="AA22" s="1304"/>
      <c r="AB22" s="779"/>
      <c r="AC22" s="780"/>
      <c r="AD22" s="780"/>
      <c r="AE22" s="781"/>
      <c r="AF22" s="782"/>
      <c r="AG22" s="783"/>
      <c r="AH22" s="777"/>
      <c r="AI22" s="774"/>
      <c r="AJ22" s="775"/>
      <c r="AK22" s="775"/>
      <c r="AL22" s="775"/>
      <c r="AM22" s="775"/>
      <c r="AN22" s="778"/>
      <c r="AO22" s="778"/>
      <c r="AP22" s="778"/>
      <c r="AQ22" s="776"/>
      <c r="AR22" s="1290"/>
      <c r="AS22" s="1299"/>
      <c r="AT22" s="1290"/>
      <c r="AU22" s="1304"/>
      <c r="AV22" s="202"/>
    </row>
    <row r="23" spans="1:48" ht="15" customHeight="1" x14ac:dyDescent="0.2">
      <c r="A23" s="798" t="s">
        <v>662</v>
      </c>
      <c r="B23" s="774"/>
      <c r="C23" s="775"/>
      <c r="D23" s="775"/>
      <c r="E23" s="775"/>
      <c r="F23" s="775"/>
      <c r="G23" s="778"/>
      <c r="H23" s="778"/>
      <c r="I23" s="778"/>
      <c r="J23" s="776"/>
      <c r="K23" s="1290"/>
      <c r="L23" s="1299"/>
      <c r="M23" s="1290"/>
      <c r="N23" s="1304"/>
      <c r="O23" s="774"/>
      <c r="P23" s="775"/>
      <c r="Q23" s="775"/>
      <c r="R23" s="775"/>
      <c r="S23" s="775"/>
      <c r="T23" s="778"/>
      <c r="U23" s="778"/>
      <c r="V23" s="778"/>
      <c r="W23" s="776"/>
      <c r="X23" s="1290"/>
      <c r="Y23" s="1299"/>
      <c r="Z23" s="1290"/>
      <c r="AA23" s="1304"/>
      <c r="AB23" s="779"/>
      <c r="AC23" s="780"/>
      <c r="AD23" s="780"/>
      <c r="AE23" s="781"/>
      <c r="AF23" s="782"/>
      <c r="AG23" s="783"/>
      <c r="AH23" s="777"/>
      <c r="AI23" s="774"/>
      <c r="AJ23" s="775"/>
      <c r="AK23" s="775"/>
      <c r="AL23" s="775"/>
      <c r="AM23" s="775"/>
      <c r="AN23" s="778"/>
      <c r="AO23" s="778"/>
      <c r="AP23" s="778"/>
      <c r="AQ23" s="776"/>
      <c r="AR23" s="1290"/>
      <c r="AS23" s="1299"/>
      <c r="AT23" s="1290"/>
      <c r="AU23" s="1304"/>
      <c r="AV23" s="202"/>
    </row>
    <row r="24" spans="1:48" ht="15" customHeight="1" x14ac:dyDescent="0.2">
      <c r="A24" s="798" t="s">
        <v>292</v>
      </c>
      <c r="B24" s="774"/>
      <c r="C24" s="775"/>
      <c r="D24" s="775"/>
      <c r="E24" s="775"/>
      <c r="F24" s="775"/>
      <c r="G24" s="778"/>
      <c r="H24" s="778"/>
      <c r="I24" s="778"/>
      <c r="J24" s="776"/>
      <c r="K24" s="1290"/>
      <c r="L24" s="1299"/>
      <c r="M24" s="1290"/>
      <c r="N24" s="1304"/>
      <c r="O24" s="774"/>
      <c r="P24" s="775"/>
      <c r="Q24" s="775"/>
      <c r="R24" s="775"/>
      <c r="S24" s="775"/>
      <c r="T24" s="778"/>
      <c r="U24" s="778"/>
      <c r="V24" s="778"/>
      <c r="W24" s="776"/>
      <c r="X24" s="1290"/>
      <c r="Y24" s="1299"/>
      <c r="Z24" s="1290"/>
      <c r="AA24" s="1304"/>
      <c r="AB24" s="779"/>
      <c r="AC24" s="780"/>
      <c r="AD24" s="780"/>
      <c r="AE24" s="781"/>
      <c r="AF24" s="782"/>
      <c r="AG24" s="783"/>
      <c r="AH24" s="777"/>
      <c r="AI24" s="774"/>
      <c r="AJ24" s="775"/>
      <c r="AK24" s="775"/>
      <c r="AL24" s="775"/>
      <c r="AM24" s="775"/>
      <c r="AN24" s="778"/>
      <c r="AO24" s="778"/>
      <c r="AP24" s="778"/>
      <c r="AQ24" s="776"/>
      <c r="AR24" s="1290"/>
      <c r="AS24" s="1299"/>
      <c r="AT24" s="1290"/>
      <c r="AU24" s="1304"/>
      <c r="AV24" s="202"/>
    </row>
    <row r="25" spans="1:48" ht="15" customHeight="1" x14ac:dyDescent="0.2">
      <c r="A25" s="839" t="s">
        <v>716</v>
      </c>
      <c r="B25" s="1323"/>
      <c r="C25" s="1324"/>
      <c r="D25" s="1324"/>
      <c r="E25" s="1324"/>
      <c r="F25" s="1324"/>
      <c r="G25" s="1325"/>
      <c r="H25" s="1325"/>
      <c r="I25" s="1325"/>
      <c r="J25" s="1326"/>
      <c r="K25" s="1327"/>
      <c r="L25" s="1302"/>
      <c r="M25" s="1327"/>
      <c r="N25" s="1328"/>
      <c r="O25" s="1323"/>
      <c r="P25" s="1324"/>
      <c r="Q25" s="1324"/>
      <c r="R25" s="1324"/>
      <c r="S25" s="1324"/>
      <c r="T25" s="1325"/>
      <c r="U25" s="1325"/>
      <c r="V25" s="1325"/>
      <c r="W25" s="1326"/>
      <c r="X25" s="1327"/>
      <c r="Y25" s="1302"/>
      <c r="Z25" s="1327"/>
      <c r="AA25" s="1328"/>
      <c r="AB25" s="1329"/>
      <c r="AC25" s="812"/>
      <c r="AD25" s="812"/>
      <c r="AE25" s="815"/>
      <c r="AF25" s="813"/>
      <c r="AG25" s="816"/>
      <c r="AH25" s="1330"/>
      <c r="AI25" s="1323"/>
      <c r="AJ25" s="1324"/>
      <c r="AK25" s="1324"/>
      <c r="AL25" s="1324"/>
      <c r="AM25" s="1324"/>
      <c r="AN25" s="1325"/>
      <c r="AO25" s="1325"/>
      <c r="AP25" s="1325"/>
      <c r="AQ25" s="1326"/>
      <c r="AR25" s="1327"/>
      <c r="AS25" s="1302"/>
      <c r="AT25" s="1327"/>
      <c r="AU25" s="1328"/>
      <c r="AV25" s="202"/>
    </row>
    <row r="26" spans="1:48" ht="15" customHeight="1" x14ac:dyDescent="0.2">
      <c r="A26" s="735"/>
      <c r="B26" s="202"/>
      <c r="C26" s="202"/>
      <c r="D26" s="202"/>
      <c r="E26" s="202"/>
      <c r="F26" s="202"/>
      <c r="G26" s="202"/>
      <c r="H26" s="202"/>
      <c r="I26" s="202"/>
      <c r="J26" s="202"/>
      <c r="K26" s="202"/>
      <c r="L26" s="202"/>
      <c r="M26" s="202"/>
      <c r="N26" s="202"/>
      <c r="O26" s="202"/>
      <c r="P26" s="202"/>
      <c r="Q26" s="202"/>
      <c r="R26" s="202"/>
      <c r="S26" s="202"/>
      <c r="T26" s="202"/>
      <c r="U26" s="202"/>
      <c r="V26" s="202"/>
      <c r="W26" s="202"/>
      <c r="X26" s="202"/>
      <c r="Y26" s="202"/>
      <c r="Z26" s="202"/>
      <c r="AA26" s="202"/>
      <c r="AB26" s="202"/>
      <c r="AC26" s="202"/>
      <c r="AD26" s="202"/>
      <c r="AE26" s="202"/>
      <c r="AF26" s="202"/>
      <c r="AG26" s="202"/>
      <c r="AH26" s="202"/>
      <c r="AI26" s="202"/>
      <c r="AJ26" s="202"/>
      <c r="AK26" s="202"/>
      <c r="AL26" s="202"/>
      <c r="AM26" s="202"/>
      <c r="AN26" s="202"/>
      <c r="AO26" s="202"/>
      <c r="AP26" s="202"/>
      <c r="AQ26" s="202"/>
      <c r="AR26" s="202"/>
      <c r="AS26" s="202"/>
      <c r="AT26" s="202"/>
      <c r="AU26" s="202"/>
      <c r="AV26" s="202"/>
    </row>
    <row r="27" spans="1:48" ht="15" customHeight="1" x14ac:dyDescent="0.2">
      <c r="A27" s="202"/>
      <c r="B27" s="202"/>
      <c r="C27" s="202"/>
      <c r="D27" s="202"/>
      <c r="E27" s="202"/>
      <c r="F27" s="202"/>
      <c r="G27" s="202"/>
      <c r="H27" s="202"/>
      <c r="I27" s="202"/>
      <c r="J27" s="202"/>
      <c r="K27" s="202"/>
      <c r="L27" s="202"/>
      <c r="M27" s="202"/>
      <c r="N27" s="202"/>
      <c r="O27" s="202"/>
      <c r="P27" s="202"/>
      <c r="Q27" s="202"/>
      <c r="R27" s="202"/>
      <c r="S27" s="202"/>
      <c r="T27" s="202"/>
      <c r="U27" s="202"/>
      <c r="V27" s="202"/>
      <c r="W27" s="202"/>
      <c r="X27" s="202"/>
      <c r="Y27" s="202"/>
      <c r="Z27" s="202"/>
      <c r="AA27" s="202"/>
      <c r="AB27" s="202"/>
      <c r="AC27" s="202"/>
      <c r="AD27" s="202"/>
      <c r="AE27" s="202"/>
      <c r="AF27" s="202"/>
      <c r="AG27" s="202"/>
      <c r="AH27" s="202"/>
      <c r="AI27" s="202"/>
      <c r="AJ27" s="202"/>
      <c r="AK27" s="202"/>
      <c r="AL27" s="202"/>
      <c r="AM27" s="202"/>
      <c r="AN27" s="202"/>
      <c r="AO27" s="202"/>
      <c r="AP27" s="202"/>
      <c r="AQ27" s="202"/>
      <c r="AR27" s="202"/>
      <c r="AS27" s="202"/>
      <c r="AT27" s="202"/>
      <c r="AU27" s="202"/>
      <c r="AV27" s="202"/>
    </row>
    <row r="28" spans="1:48" ht="15" customHeight="1" x14ac:dyDescent="0.2">
      <c r="A28" s="735" t="s">
        <v>32</v>
      </c>
      <c r="B28" s="1646" t="s">
        <v>1080</v>
      </c>
      <c r="C28" s="737"/>
      <c r="D28" s="737"/>
      <c r="E28" s="737"/>
      <c r="F28" s="737"/>
      <c r="G28" s="737"/>
      <c r="H28" s="737"/>
      <c r="I28" s="737"/>
      <c r="J28" s="737"/>
      <c r="K28" s="737"/>
      <c r="L28" s="737"/>
      <c r="M28" s="737"/>
      <c r="N28" s="737"/>
      <c r="O28" s="737"/>
      <c r="P28" s="737"/>
      <c r="Q28" s="737"/>
      <c r="R28" s="737"/>
      <c r="S28" s="737"/>
      <c r="T28" s="737"/>
      <c r="U28" s="737"/>
      <c r="V28" s="737"/>
      <c r="W28" s="737"/>
      <c r="X28" s="737"/>
      <c r="Y28" s="737"/>
      <c r="Z28" s="737"/>
      <c r="AA28" s="737"/>
      <c r="AB28" s="737"/>
      <c r="AC28" s="737"/>
      <c r="AD28" s="737"/>
      <c r="AE28" s="737"/>
      <c r="AF28" s="737"/>
      <c r="AG28" s="737"/>
      <c r="AH28" s="737"/>
      <c r="AI28" s="737"/>
      <c r="AJ28" s="737"/>
      <c r="AK28" s="737"/>
      <c r="AL28" s="737"/>
      <c r="AM28" s="737"/>
      <c r="AN28" s="737"/>
      <c r="AO28" s="737"/>
      <c r="AP28" s="737"/>
      <c r="AQ28" s="737"/>
      <c r="AR28" s="737"/>
      <c r="AS28" s="737"/>
      <c r="AT28" s="737"/>
      <c r="AU28" s="737"/>
      <c r="AV28" s="202"/>
    </row>
    <row r="29" spans="1:48" ht="15" customHeight="1" x14ac:dyDescent="0.2">
      <c r="A29" s="202"/>
      <c r="B29" s="739"/>
      <c r="C29" s="739"/>
      <c r="D29" s="739"/>
      <c r="E29" s="739"/>
      <c r="F29" s="739"/>
      <c r="G29" s="739"/>
      <c r="H29" s="739"/>
      <c r="I29" s="739"/>
      <c r="J29" s="739"/>
      <c r="K29" s="739"/>
      <c r="L29" s="739"/>
      <c r="M29" s="739"/>
      <c r="N29" s="739"/>
      <c r="O29" s="739"/>
      <c r="P29" s="739"/>
      <c r="Q29" s="739"/>
      <c r="R29" s="739"/>
      <c r="S29" s="739"/>
      <c r="T29" s="739"/>
      <c r="U29" s="739"/>
      <c r="V29" s="739"/>
      <c r="W29" s="739"/>
      <c r="X29" s="739"/>
      <c r="Y29" s="739"/>
      <c r="Z29" s="739"/>
      <c r="AA29" s="739"/>
      <c r="AB29" s="739"/>
      <c r="AC29" s="739"/>
      <c r="AD29" s="739"/>
      <c r="AE29" s="739"/>
      <c r="AF29" s="739"/>
      <c r="AG29" s="739"/>
      <c r="AH29" s="739"/>
      <c r="AI29" s="739"/>
      <c r="AJ29" s="739"/>
      <c r="AK29" s="739"/>
      <c r="AL29" s="739"/>
      <c r="AM29" s="739"/>
      <c r="AN29" s="739"/>
      <c r="AO29" s="739"/>
      <c r="AP29" s="739"/>
      <c r="AQ29" s="739"/>
      <c r="AR29" s="739"/>
      <c r="AS29" s="739"/>
      <c r="AT29" s="739"/>
      <c r="AU29" s="739"/>
      <c r="AV29" s="202"/>
    </row>
    <row r="30" spans="1:48" ht="15" customHeight="1" x14ac:dyDescent="0.2">
      <c r="A30" s="202"/>
      <c r="B30" s="737" t="s">
        <v>1054</v>
      </c>
      <c r="C30" s="739"/>
      <c r="D30" s="739"/>
      <c r="E30" s="739"/>
      <c r="F30" s="739"/>
      <c r="G30" s="739"/>
      <c r="H30" s="739"/>
      <c r="I30" s="739"/>
      <c r="J30" s="739"/>
      <c r="K30" s="739"/>
      <c r="L30" s="739"/>
      <c r="M30" s="739"/>
      <c r="N30" s="739"/>
      <c r="O30" s="739"/>
      <c r="P30" s="739"/>
      <c r="Q30" s="739"/>
      <c r="R30" s="739"/>
      <c r="S30" s="739"/>
      <c r="T30" s="739"/>
      <c r="U30" s="739"/>
      <c r="V30" s="739"/>
      <c r="W30" s="739"/>
      <c r="X30" s="739"/>
      <c r="Y30" s="739"/>
      <c r="Z30" s="739"/>
      <c r="AA30" s="739"/>
      <c r="AB30" s="739"/>
      <c r="AC30" s="739"/>
      <c r="AD30" s="739"/>
      <c r="AE30" s="739"/>
      <c r="AF30" s="739"/>
      <c r="AG30" s="739"/>
      <c r="AH30" s="739"/>
      <c r="AI30" s="739"/>
      <c r="AJ30" s="739"/>
      <c r="AK30" s="739"/>
      <c r="AL30" s="739"/>
      <c r="AM30" s="739"/>
      <c r="AN30" s="739"/>
      <c r="AO30" s="739"/>
      <c r="AP30" s="739"/>
      <c r="AQ30" s="739"/>
      <c r="AR30" s="739"/>
      <c r="AS30" s="739"/>
      <c r="AT30" s="739"/>
      <c r="AU30" s="739"/>
      <c r="AV30" s="202"/>
    </row>
    <row r="31" spans="1:48" ht="15" customHeight="1" x14ac:dyDescent="0.2">
      <c r="A31" s="202"/>
      <c r="B31" s="1646"/>
      <c r="C31" s="739"/>
      <c r="D31" s="739"/>
      <c r="E31" s="739"/>
      <c r="F31" s="739"/>
      <c r="G31" s="739"/>
      <c r="H31" s="739"/>
      <c r="I31" s="739"/>
      <c r="J31" s="739"/>
      <c r="K31" s="739"/>
      <c r="L31" s="739"/>
      <c r="M31" s="739"/>
      <c r="N31" s="739"/>
      <c r="O31" s="739"/>
      <c r="P31" s="739"/>
      <c r="Q31" s="739"/>
      <c r="R31" s="739"/>
      <c r="S31" s="739"/>
      <c r="T31" s="739"/>
      <c r="U31" s="739"/>
      <c r="V31" s="739"/>
      <c r="W31" s="739"/>
      <c r="X31" s="739"/>
      <c r="Y31" s="739"/>
      <c r="Z31" s="739"/>
      <c r="AA31" s="739"/>
      <c r="AB31" s="739"/>
      <c r="AC31" s="739"/>
      <c r="AD31" s="739"/>
      <c r="AE31" s="739"/>
      <c r="AF31" s="739"/>
      <c r="AG31" s="739"/>
      <c r="AH31" s="739"/>
      <c r="AI31" s="739"/>
      <c r="AJ31" s="739"/>
      <c r="AK31" s="739"/>
      <c r="AL31" s="739"/>
      <c r="AM31" s="739"/>
      <c r="AN31" s="739"/>
      <c r="AO31" s="739"/>
      <c r="AP31" s="739"/>
      <c r="AQ31" s="739"/>
      <c r="AR31" s="739"/>
      <c r="AS31" s="739"/>
      <c r="AT31" s="739"/>
      <c r="AU31" s="739"/>
      <c r="AV31" s="202"/>
    </row>
    <row r="32" spans="1:48" ht="15" customHeight="1" x14ac:dyDescent="0.2">
      <c r="A32" s="202"/>
      <c r="B32" s="202"/>
      <c r="C32" s="202"/>
      <c r="D32" s="202"/>
      <c r="E32" s="202"/>
      <c r="F32" s="202"/>
      <c r="G32" s="202"/>
      <c r="H32" s="202"/>
      <c r="I32" s="202"/>
      <c r="J32" s="202"/>
      <c r="K32" s="202"/>
      <c r="L32" s="202"/>
      <c r="M32" s="202"/>
      <c r="N32" s="202"/>
      <c r="O32" s="202"/>
      <c r="P32" s="202"/>
      <c r="Q32" s="202"/>
      <c r="R32" s="202"/>
      <c r="S32" s="202"/>
      <c r="T32" s="202"/>
      <c r="U32" s="202"/>
      <c r="V32" s="202"/>
      <c r="W32" s="202"/>
      <c r="X32" s="202"/>
      <c r="Y32" s="202"/>
      <c r="Z32" s="202"/>
      <c r="AA32" s="202"/>
      <c r="AB32" s="202"/>
      <c r="AC32" s="202"/>
      <c r="AD32" s="202"/>
      <c r="AE32" s="202"/>
      <c r="AF32" s="202"/>
      <c r="AG32" s="202"/>
      <c r="AH32" s="202"/>
      <c r="AI32" s="202"/>
      <c r="AJ32" s="202"/>
      <c r="AK32" s="202"/>
      <c r="AL32" s="202"/>
      <c r="AM32" s="202"/>
      <c r="AN32" s="202"/>
      <c r="AO32" s="202"/>
      <c r="AP32" s="202"/>
      <c r="AQ32" s="202"/>
      <c r="AR32" s="202"/>
      <c r="AS32" s="202"/>
      <c r="AT32" s="202"/>
      <c r="AU32" s="202"/>
      <c r="AV32" s="202"/>
    </row>
    <row r="33" spans="1:48" ht="15" customHeight="1" x14ac:dyDescent="0.2">
      <c r="A33" s="735" t="s">
        <v>33</v>
      </c>
      <c r="B33" s="1584" t="s">
        <v>1059</v>
      </c>
      <c r="C33" s="737"/>
      <c r="D33" s="737"/>
      <c r="E33" s="737"/>
      <c r="F33" s="737"/>
      <c r="G33" s="737"/>
      <c r="H33" s="737"/>
      <c r="I33" s="737"/>
      <c r="J33" s="737"/>
      <c r="K33" s="737"/>
      <c r="L33" s="737"/>
      <c r="M33" s="737"/>
      <c r="N33" s="737"/>
      <c r="O33" s="737"/>
      <c r="P33" s="737"/>
      <c r="Q33" s="737"/>
      <c r="R33" s="737"/>
      <c r="S33" s="737"/>
      <c r="T33" s="737"/>
      <c r="U33" s="737"/>
      <c r="V33" s="737"/>
      <c r="W33" s="737"/>
      <c r="X33" s="737"/>
      <c r="Y33" s="737"/>
      <c r="Z33" s="737"/>
      <c r="AA33" s="737"/>
      <c r="AB33" s="737"/>
      <c r="AC33" s="737"/>
      <c r="AD33" s="737"/>
      <c r="AE33" s="737"/>
      <c r="AF33" s="737"/>
      <c r="AG33" s="737"/>
      <c r="AH33" s="737"/>
      <c r="AI33" s="737"/>
      <c r="AJ33" s="737"/>
      <c r="AK33" s="737"/>
      <c r="AL33" s="737"/>
      <c r="AM33" s="737"/>
      <c r="AN33" s="737"/>
      <c r="AO33" s="737"/>
      <c r="AP33" s="737"/>
      <c r="AQ33" s="737"/>
      <c r="AR33" s="737"/>
      <c r="AS33" s="737"/>
      <c r="AT33" s="737"/>
      <c r="AU33" s="737"/>
      <c r="AV33" s="202"/>
    </row>
    <row r="34" spans="1:48" ht="15" customHeight="1" x14ac:dyDescent="0.2">
      <c r="A34" s="735"/>
      <c r="B34" s="739"/>
      <c r="C34" s="739"/>
      <c r="D34" s="739"/>
      <c r="E34" s="739"/>
      <c r="F34" s="739"/>
      <c r="G34" s="739"/>
      <c r="H34" s="739"/>
      <c r="I34" s="739"/>
      <c r="J34" s="739"/>
      <c r="K34" s="739"/>
      <c r="L34" s="739"/>
      <c r="M34" s="739"/>
      <c r="N34" s="739"/>
      <c r="O34" s="739"/>
      <c r="P34" s="739"/>
      <c r="Q34" s="739"/>
      <c r="R34" s="739"/>
      <c r="S34" s="739"/>
      <c r="T34" s="739"/>
      <c r="U34" s="739"/>
      <c r="V34" s="739"/>
      <c r="W34" s="739"/>
      <c r="X34" s="739"/>
      <c r="Y34" s="739"/>
      <c r="Z34" s="739"/>
      <c r="AA34" s="739"/>
      <c r="AB34" s="739"/>
      <c r="AC34" s="739"/>
      <c r="AD34" s="739"/>
      <c r="AE34" s="739"/>
      <c r="AF34" s="739"/>
      <c r="AG34" s="739"/>
      <c r="AH34" s="739"/>
      <c r="AI34" s="739"/>
      <c r="AJ34" s="739"/>
      <c r="AK34" s="739"/>
      <c r="AL34" s="739"/>
      <c r="AM34" s="739"/>
      <c r="AN34" s="739"/>
      <c r="AO34" s="739"/>
      <c r="AP34" s="739"/>
      <c r="AQ34" s="739"/>
      <c r="AR34" s="739"/>
      <c r="AS34" s="739"/>
      <c r="AT34" s="739"/>
      <c r="AU34" s="739"/>
      <c r="AV34" s="202"/>
    </row>
    <row r="35" spans="1:48" ht="15" customHeight="1" x14ac:dyDescent="0.2">
      <c r="A35" s="202"/>
      <c r="B35" s="739"/>
      <c r="C35" s="739"/>
      <c r="D35" s="739"/>
      <c r="E35" s="739"/>
      <c r="F35" s="739"/>
      <c r="G35" s="739"/>
      <c r="H35" s="739"/>
      <c r="I35" s="739"/>
      <c r="J35" s="739"/>
      <c r="K35" s="739"/>
      <c r="L35" s="739"/>
      <c r="M35" s="739"/>
      <c r="N35" s="739"/>
      <c r="O35" s="739"/>
      <c r="P35" s="739"/>
      <c r="Q35" s="739"/>
      <c r="R35" s="739"/>
      <c r="S35" s="739"/>
      <c r="T35" s="739"/>
      <c r="U35" s="739"/>
      <c r="V35" s="739"/>
      <c r="W35" s="739"/>
      <c r="X35" s="739"/>
      <c r="Y35" s="739"/>
      <c r="Z35" s="739"/>
      <c r="AA35" s="739"/>
      <c r="AB35" s="739"/>
      <c r="AC35" s="739"/>
      <c r="AD35" s="739"/>
      <c r="AE35" s="739"/>
      <c r="AF35" s="739"/>
      <c r="AG35" s="739"/>
      <c r="AH35" s="739"/>
      <c r="AI35" s="739"/>
      <c r="AJ35" s="739"/>
      <c r="AK35" s="739"/>
      <c r="AL35" s="739"/>
      <c r="AM35" s="739"/>
      <c r="AN35" s="739"/>
      <c r="AO35" s="739"/>
      <c r="AP35" s="739"/>
      <c r="AQ35" s="739"/>
      <c r="AR35" s="739"/>
      <c r="AS35" s="739"/>
      <c r="AT35" s="739"/>
      <c r="AU35" s="739"/>
      <c r="AV35" s="202"/>
    </row>
    <row r="36" spans="1:48" ht="15" customHeight="1" x14ac:dyDescent="0.2">
      <c r="A36" s="202"/>
      <c r="B36" s="739"/>
      <c r="C36" s="739"/>
      <c r="D36" s="739"/>
      <c r="E36" s="739"/>
      <c r="F36" s="739"/>
      <c r="G36" s="739"/>
      <c r="H36" s="739"/>
      <c r="I36" s="739"/>
      <c r="J36" s="739"/>
      <c r="K36" s="739"/>
      <c r="L36" s="739"/>
      <c r="M36" s="739"/>
      <c r="N36" s="739"/>
      <c r="O36" s="739"/>
      <c r="P36" s="739"/>
      <c r="Q36" s="739"/>
      <c r="R36" s="739"/>
      <c r="S36" s="739"/>
      <c r="T36" s="739"/>
      <c r="U36" s="739"/>
      <c r="V36" s="739"/>
      <c r="W36" s="739"/>
      <c r="X36" s="739"/>
      <c r="Y36" s="739"/>
      <c r="Z36" s="739"/>
      <c r="AA36" s="739"/>
      <c r="AB36" s="739"/>
      <c r="AC36" s="739"/>
      <c r="AD36" s="739"/>
      <c r="AE36" s="739"/>
      <c r="AF36" s="739"/>
      <c r="AG36" s="739"/>
      <c r="AH36" s="739"/>
      <c r="AI36" s="739"/>
      <c r="AJ36" s="739"/>
      <c r="AK36" s="739"/>
      <c r="AL36" s="739"/>
      <c r="AM36" s="739"/>
      <c r="AN36" s="739"/>
      <c r="AO36" s="739"/>
      <c r="AP36" s="739"/>
      <c r="AQ36" s="739"/>
      <c r="AR36" s="739"/>
      <c r="AS36" s="739"/>
      <c r="AT36" s="739"/>
      <c r="AU36" s="739"/>
      <c r="AV36" s="202"/>
    </row>
    <row r="37" spans="1:48" ht="15" customHeight="1" x14ac:dyDescent="0.2">
      <c r="A37" s="202"/>
      <c r="B37" s="202"/>
      <c r="C37" s="202"/>
      <c r="D37" s="202"/>
      <c r="E37" s="202"/>
      <c r="F37" s="202"/>
      <c r="G37" s="202"/>
      <c r="H37" s="202"/>
      <c r="I37" s="202"/>
      <c r="J37" s="202"/>
      <c r="K37" s="202"/>
      <c r="L37" s="202"/>
      <c r="M37" s="202"/>
      <c r="N37" s="202"/>
      <c r="O37" s="202"/>
      <c r="P37" s="202"/>
      <c r="Q37" s="202"/>
      <c r="R37" s="202"/>
      <c r="S37" s="202"/>
      <c r="T37" s="202"/>
      <c r="U37" s="202"/>
      <c r="V37" s="202"/>
      <c r="W37" s="202"/>
      <c r="X37" s="202"/>
      <c r="Y37" s="202"/>
      <c r="Z37" s="202"/>
      <c r="AA37" s="202"/>
      <c r="AB37" s="202"/>
      <c r="AC37" s="202"/>
      <c r="AD37" s="202"/>
      <c r="AE37" s="202"/>
      <c r="AF37" s="202"/>
      <c r="AG37" s="202"/>
      <c r="AH37" s="202"/>
      <c r="AI37" s="202"/>
      <c r="AJ37" s="202"/>
      <c r="AK37" s="202"/>
      <c r="AL37" s="202"/>
      <c r="AM37" s="202"/>
      <c r="AN37" s="202"/>
      <c r="AO37" s="202"/>
      <c r="AP37" s="202"/>
      <c r="AQ37" s="202"/>
      <c r="AR37" s="202"/>
      <c r="AS37" s="202"/>
      <c r="AT37" s="202"/>
      <c r="AU37" s="202"/>
      <c r="AV37" s="202"/>
    </row>
    <row r="38" spans="1:48" ht="12.75" x14ac:dyDescent="0.2">
      <c r="A38" s="735" t="s">
        <v>651</v>
      </c>
      <c r="B38" s="202"/>
      <c r="C38" s="202"/>
      <c r="D38" s="202"/>
      <c r="E38" s="202"/>
      <c r="F38" s="202"/>
      <c r="G38" s="202"/>
      <c r="H38" s="202"/>
      <c r="I38" s="202"/>
      <c r="J38" s="202"/>
      <c r="K38" s="202"/>
      <c r="L38" s="202"/>
      <c r="M38" s="202"/>
      <c r="N38" s="202"/>
      <c r="O38" s="202"/>
      <c r="P38" s="202"/>
      <c r="Q38" s="202"/>
      <c r="R38" s="202"/>
      <c r="S38" s="202"/>
      <c r="T38" s="202"/>
      <c r="U38" s="202"/>
      <c r="V38" s="202"/>
      <c r="W38" s="202"/>
      <c r="X38" s="202"/>
      <c r="Y38" s="202"/>
      <c r="Z38" s="202"/>
      <c r="AA38" s="202"/>
      <c r="AB38" s="202"/>
      <c r="AC38" s="202"/>
      <c r="AD38" s="202"/>
      <c r="AE38" s="202"/>
      <c r="AF38" s="202"/>
      <c r="AG38" s="202"/>
      <c r="AH38" s="202"/>
      <c r="AI38" s="202"/>
      <c r="AJ38" s="202"/>
      <c r="AK38" s="202"/>
      <c r="AL38" s="202"/>
      <c r="AM38" s="202"/>
      <c r="AN38" s="202"/>
      <c r="AO38" s="202"/>
      <c r="AP38" s="202"/>
      <c r="AQ38" s="202"/>
      <c r="AR38" s="202"/>
      <c r="AS38" s="202"/>
      <c r="AT38" s="202"/>
      <c r="AU38" s="202"/>
      <c r="AV38" s="202"/>
    </row>
    <row r="39" spans="1:48" ht="12.75" x14ac:dyDescent="0.2">
      <c r="A39" s="740"/>
      <c r="B39" s="532"/>
      <c r="C39" s="202"/>
      <c r="D39" s="202"/>
      <c r="E39" s="202"/>
      <c r="F39" s="202"/>
      <c r="G39" s="202"/>
      <c r="H39" s="202"/>
      <c r="I39" s="202"/>
      <c r="J39" s="202"/>
      <c r="K39" s="202"/>
      <c r="L39" s="202"/>
      <c r="M39" s="202"/>
      <c r="N39" s="202"/>
      <c r="O39" s="202"/>
      <c r="P39" s="202"/>
      <c r="Q39" s="202"/>
      <c r="R39" s="202"/>
      <c r="S39" s="202"/>
      <c r="T39" s="202"/>
      <c r="U39" s="202"/>
      <c r="V39" s="202"/>
      <c r="W39" s="202"/>
      <c r="X39" s="202"/>
      <c r="Y39" s="202"/>
      <c r="Z39" s="202"/>
      <c r="AA39" s="202"/>
      <c r="AB39" s="202"/>
      <c r="AC39" s="202"/>
      <c r="AD39" s="202"/>
      <c r="AE39" s="202"/>
      <c r="AF39" s="202"/>
      <c r="AG39" s="202"/>
      <c r="AH39" s="202"/>
      <c r="AI39" s="202"/>
      <c r="AJ39" s="202"/>
      <c r="AK39" s="202"/>
      <c r="AL39" s="202"/>
      <c r="AM39" s="202"/>
      <c r="AN39" s="202"/>
      <c r="AO39" s="202"/>
      <c r="AP39" s="202"/>
      <c r="AQ39" s="202"/>
      <c r="AR39" s="202"/>
      <c r="AS39" s="202"/>
      <c r="AT39" s="202"/>
      <c r="AU39" s="202"/>
      <c r="AV39" s="202"/>
    </row>
    <row r="40" spans="1:48" ht="12.75" x14ac:dyDescent="0.2">
      <c r="A40" s="202"/>
      <c r="B40" s="533"/>
      <c r="C40" s="202"/>
      <c r="D40" s="202"/>
      <c r="E40" s="202"/>
      <c r="F40" s="202"/>
      <c r="G40" s="202"/>
      <c r="H40" s="202"/>
      <c r="I40" s="202"/>
      <c r="J40" s="202"/>
      <c r="K40" s="202"/>
      <c r="L40" s="202"/>
      <c r="M40" s="202"/>
      <c r="N40" s="202"/>
      <c r="O40" s="202"/>
      <c r="P40" s="202"/>
      <c r="Q40" s="202"/>
      <c r="R40" s="202"/>
      <c r="S40" s="202"/>
      <c r="T40" s="202"/>
      <c r="U40" s="202"/>
      <c r="V40" s="202"/>
      <c r="W40" s="202"/>
      <c r="X40" s="202"/>
      <c r="Y40" s="202"/>
      <c r="Z40" s="202"/>
      <c r="AA40" s="202"/>
      <c r="AB40" s="202"/>
      <c r="AC40" s="202"/>
      <c r="AD40" s="202"/>
      <c r="AE40" s="202"/>
      <c r="AF40" s="202"/>
      <c r="AG40" s="202"/>
      <c r="AH40" s="202"/>
      <c r="AI40" s="202"/>
      <c r="AJ40" s="202"/>
      <c r="AK40" s="202"/>
      <c r="AL40" s="202"/>
      <c r="AM40" s="202"/>
      <c r="AN40" s="202"/>
      <c r="AO40" s="202"/>
      <c r="AP40" s="202"/>
      <c r="AQ40" s="202"/>
      <c r="AR40" s="202"/>
      <c r="AS40" s="202"/>
      <c r="AT40" s="202"/>
      <c r="AU40" s="202"/>
      <c r="AV40" s="202"/>
    </row>
    <row r="41" spans="1:48" ht="12.75" x14ac:dyDescent="0.2">
      <c r="A41" s="202"/>
      <c r="B41" s="533"/>
      <c r="C41" s="202"/>
      <c r="D41" s="202"/>
      <c r="E41" s="202"/>
      <c r="F41" s="202"/>
      <c r="G41" s="202"/>
      <c r="H41" s="202"/>
      <c r="I41" s="202"/>
      <c r="J41" s="202"/>
      <c r="K41" s="202"/>
      <c r="L41" s="202"/>
      <c r="M41" s="202"/>
      <c r="N41" s="202"/>
      <c r="O41" s="202"/>
      <c r="P41" s="202"/>
      <c r="Q41" s="202"/>
      <c r="R41" s="202"/>
      <c r="S41" s="202"/>
      <c r="T41" s="202"/>
      <c r="U41" s="202"/>
      <c r="V41" s="202"/>
      <c r="W41" s="202"/>
      <c r="X41" s="202"/>
      <c r="Y41" s="202"/>
      <c r="Z41" s="202"/>
      <c r="AA41" s="202"/>
      <c r="AB41" s="202"/>
      <c r="AC41" s="202"/>
      <c r="AD41" s="202"/>
      <c r="AE41" s="202"/>
      <c r="AF41" s="202"/>
      <c r="AG41" s="202"/>
      <c r="AH41" s="202"/>
      <c r="AI41" s="202"/>
      <c r="AJ41" s="202"/>
      <c r="AK41" s="202"/>
      <c r="AL41" s="202"/>
      <c r="AM41" s="202"/>
      <c r="AN41" s="202"/>
      <c r="AO41" s="202"/>
      <c r="AP41" s="202"/>
      <c r="AQ41" s="202"/>
      <c r="AR41" s="202"/>
      <c r="AS41" s="202"/>
      <c r="AT41" s="202"/>
      <c r="AU41" s="202"/>
      <c r="AV41" s="202"/>
    </row>
    <row r="42" spans="1:48" ht="12.75" x14ac:dyDescent="0.2">
      <c r="A42" s="202"/>
      <c r="B42" s="533"/>
      <c r="C42" s="202"/>
      <c r="D42" s="202"/>
      <c r="E42" s="202"/>
      <c r="F42" s="202"/>
      <c r="G42" s="202"/>
      <c r="H42" s="202"/>
      <c r="I42" s="202"/>
      <c r="J42" s="202"/>
      <c r="K42" s="202"/>
      <c r="L42" s="202"/>
      <c r="M42" s="202"/>
      <c r="N42" s="202"/>
      <c r="O42" s="202"/>
      <c r="P42" s="202"/>
      <c r="Q42" s="202"/>
      <c r="R42" s="202"/>
      <c r="S42" s="202"/>
      <c r="T42" s="202"/>
      <c r="U42" s="202"/>
      <c r="V42" s="202"/>
      <c r="W42" s="202"/>
      <c r="X42" s="202"/>
      <c r="Y42" s="202"/>
      <c r="Z42" s="202"/>
      <c r="AA42" s="202"/>
      <c r="AB42" s="202"/>
      <c r="AC42" s="202"/>
      <c r="AD42" s="202"/>
      <c r="AE42" s="202"/>
      <c r="AF42" s="202"/>
      <c r="AG42" s="202"/>
      <c r="AH42" s="202"/>
      <c r="AI42" s="202"/>
      <c r="AJ42" s="202"/>
      <c r="AK42" s="202"/>
      <c r="AL42" s="202"/>
      <c r="AM42" s="202"/>
      <c r="AN42" s="202"/>
      <c r="AO42" s="202"/>
      <c r="AP42" s="202"/>
      <c r="AQ42" s="202"/>
      <c r="AR42" s="202"/>
      <c r="AS42" s="202"/>
      <c r="AT42" s="202"/>
      <c r="AU42" s="202"/>
      <c r="AV42" s="202"/>
    </row>
    <row r="43" spans="1:48" ht="15" customHeight="1" x14ac:dyDescent="0.2">
      <c r="A43" s="202"/>
      <c r="B43" s="202"/>
      <c r="C43" s="202"/>
      <c r="D43" s="202"/>
      <c r="E43" s="202"/>
      <c r="F43" s="202"/>
      <c r="G43" s="202"/>
      <c r="H43" s="202"/>
      <c r="I43" s="202"/>
      <c r="J43" s="202"/>
      <c r="K43" s="202"/>
      <c r="L43" s="202"/>
      <c r="M43" s="202"/>
      <c r="N43" s="202"/>
      <c r="O43" s="202"/>
      <c r="P43" s="202"/>
      <c r="Q43" s="202"/>
      <c r="R43" s="202"/>
      <c r="S43" s="202"/>
      <c r="T43" s="202"/>
      <c r="U43" s="202"/>
      <c r="V43" s="202"/>
      <c r="W43" s="202"/>
      <c r="X43" s="202"/>
      <c r="Y43" s="202"/>
      <c r="Z43" s="202"/>
      <c r="AA43" s="202"/>
      <c r="AB43" s="202"/>
      <c r="AC43" s="202"/>
      <c r="AD43" s="202"/>
      <c r="AE43" s="202"/>
      <c r="AF43" s="202"/>
      <c r="AG43" s="202"/>
      <c r="AH43" s="202"/>
      <c r="AI43" s="202"/>
      <c r="AJ43" s="202"/>
      <c r="AK43" s="202"/>
      <c r="AL43" s="202"/>
      <c r="AM43" s="202"/>
      <c r="AN43" s="202"/>
      <c r="AO43" s="202"/>
      <c r="AP43" s="202"/>
      <c r="AQ43" s="202"/>
      <c r="AR43" s="202"/>
      <c r="AS43" s="202"/>
      <c r="AT43" s="202"/>
      <c r="AU43" s="202"/>
      <c r="AV43" s="202"/>
    </row>
  </sheetData>
  <sheetProtection password="CD9E" sheet="1" objects="1" scenarios="1" selectLockedCells="1"/>
  <mergeCells count="18">
    <mergeCell ref="M13:N13"/>
    <mergeCell ref="B13:C13"/>
    <mergeCell ref="D13:E13"/>
    <mergeCell ref="F13:G13"/>
    <mergeCell ref="H13:I13"/>
    <mergeCell ref="J13:K13"/>
    <mergeCell ref="AT13:AU13"/>
    <mergeCell ref="O13:P13"/>
    <mergeCell ref="Q13:R13"/>
    <mergeCell ref="S13:T13"/>
    <mergeCell ref="U13:V13"/>
    <mergeCell ref="W13:X13"/>
    <mergeCell ref="Z13:AA13"/>
    <mergeCell ref="AI13:AJ13"/>
    <mergeCell ref="AK13:AL13"/>
    <mergeCell ref="AM13:AN13"/>
    <mergeCell ref="AO13:AP13"/>
    <mergeCell ref="AQ13:AR13"/>
  </mergeCells>
  <dataValidations disablePrompts="1" count="1">
    <dataValidation type="list" allowBlank="1" showInputMessage="1" showErrorMessage="1" sqref="B39:B42">
      <formula1>ModelQuest</formula1>
    </dataValidation>
  </dataValidations>
  <hyperlinks>
    <hyperlink ref="A2" location="ExplNote!A1" display="Go to explanatory note"/>
    <hyperlink ref="A3" location="Cntry!A1" display="Go to country metadata"/>
    <hyperlink ref="A1" location="'List of tables'!A9" display="'List of tables'!A9"/>
  </hyperlinks>
  <pageMargins left="0.55118110236220474" right="0.55118110236220474" top="0.98425196850393704" bottom="0.98425196850393704" header="0.51181102362204722" footer="0.51181102362204722"/>
  <pageSetup paperSize="9" orientation="landscape" r:id="rId1"/>
  <headerFooter alignWithMargins="0">
    <oddHeader>&amp;LCDH&amp;C &amp;F&amp;R&amp;A</oddHeader>
    <oddFooter>Page &amp;P of &amp;N</oddFooter>
  </headerFooter>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CFFCC"/>
  </sheetPr>
  <dimension ref="A1:BK72"/>
  <sheetViews>
    <sheetView showGridLines="0" topLeftCell="A40" workbookViewId="0">
      <selection activeCell="E9" sqref="E9"/>
    </sheetView>
  </sheetViews>
  <sheetFormatPr baseColWidth="10" defaultColWidth="9.140625" defaultRowHeight="12.75" x14ac:dyDescent="0.2"/>
  <cols>
    <col min="2" max="2" width="15.7109375" customWidth="1"/>
    <col min="3" max="3" width="17.7109375" customWidth="1"/>
    <col min="4" max="4" width="67.5703125" customWidth="1"/>
    <col min="5" max="5" width="10.7109375" customWidth="1"/>
    <col min="6" max="6" width="5.7109375" customWidth="1"/>
    <col min="7" max="7" width="10.7109375" customWidth="1"/>
    <col min="8" max="8" width="5.7109375" customWidth="1"/>
    <col min="9" max="10" width="10.7109375" customWidth="1"/>
    <col min="11" max="11" width="5.7109375" customWidth="1"/>
    <col min="12" max="12" width="10.7109375" customWidth="1"/>
    <col min="13" max="13" width="5.7109375" customWidth="1"/>
    <col min="14" max="14" width="10.7109375" customWidth="1"/>
    <col min="15" max="15" width="5.7109375" customWidth="1"/>
    <col min="16" max="17" width="10.7109375" customWidth="1"/>
    <col min="18" max="18" width="5.7109375" customWidth="1"/>
    <col min="19" max="19" width="10.7109375" customWidth="1"/>
    <col min="20" max="20" width="5.7109375" customWidth="1"/>
    <col min="21" max="21" width="10.7109375" customWidth="1"/>
    <col min="22" max="22" width="5.7109375" customWidth="1"/>
    <col min="23" max="24" width="10.7109375" customWidth="1"/>
    <col min="25" max="25" width="5.7109375" customWidth="1"/>
    <col min="26" max="26" width="10.7109375" customWidth="1"/>
    <col min="27" max="27" width="5.7109375" customWidth="1"/>
    <col min="28" max="28" width="10.7109375" customWidth="1"/>
    <col min="29" max="29" width="5.7109375" customWidth="1"/>
    <col min="30" max="31" width="10.7109375" customWidth="1"/>
    <col min="32" max="32" width="5.7109375" customWidth="1"/>
  </cols>
  <sheetData>
    <row r="1" spans="1:34" x14ac:dyDescent="0.2">
      <c r="A1" s="1455" t="s">
        <v>6</v>
      </c>
      <c r="C1" s="1456"/>
      <c r="D1" s="1456"/>
      <c r="E1" s="1456"/>
      <c r="F1" s="1456"/>
      <c r="G1" s="1456"/>
      <c r="H1" s="1456"/>
      <c r="I1" s="1456"/>
      <c r="J1" s="1456"/>
      <c r="K1" s="1456"/>
      <c r="L1" s="1456"/>
      <c r="M1" s="1456"/>
      <c r="N1" s="1456"/>
      <c r="O1" s="1456"/>
      <c r="P1" s="1456"/>
      <c r="Q1" s="1456"/>
      <c r="R1" s="1456"/>
      <c r="S1" s="1456"/>
      <c r="T1" s="1456"/>
      <c r="U1" s="1456"/>
      <c r="V1" s="1456"/>
      <c r="W1" s="1456"/>
      <c r="X1" s="1456"/>
      <c r="Y1" s="1456"/>
      <c r="Z1" s="1456"/>
      <c r="AA1" s="1456"/>
      <c r="AB1" s="1456"/>
      <c r="AC1" s="1456"/>
      <c r="AD1" s="1456"/>
      <c r="AE1" s="1456"/>
      <c r="AF1" s="1456"/>
      <c r="AG1" s="1456"/>
      <c r="AH1" s="1456"/>
    </row>
    <row r="2" spans="1:34" x14ac:dyDescent="0.2">
      <c r="A2" s="1457" t="s">
        <v>10</v>
      </c>
      <c r="C2" s="1456"/>
      <c r="D2" s="1456"/>
      <c r="E2" s="1456"/>
      <c r="F2" s="1456"/>
      <c r="G2" s="1456"/>
      <c r="H2" s="1456"/>
      <c r="I2" s="1456"/>
      <c r="J2" s="1456"/>
      <c r="K2" s="1456"/>
      <c r="L2" s="1456"/>
      <c r="M2" s="1456"/>
      <c r="N2" s="1456"/>
      <c r="O2" s="1456"/>
      <c r="P2" s="1456"/>
      <c r="Q2" s="1456"/>
      <c r="R2" s="1456"/>
      <c r="S2" s="1456"/>
      <c r="T2" s="1456"/>
      <c r="U2" s="1456"/>
      <c r="V2" s="1456"/>
      <c r="W2" s="1456"/>
      <c r="X2" s="1456"/>
      <c r="Y2" s="1456"/>
      <c r="Z2" s="1456"/>
      <c r="AA2" s="1456"/>
      <c r="AB2" s="1456"/>
      <c r="AC2" s="1456"/>
      <c r="AD2" s="1456"/>
      <c r="AE2" s="1456"/>
      <c r="AF2" s="1456"/>
      <c r="AG2" s="1456"/>
      <c r="AH2" s="1456"/>
    </row>
    <row r="3" spans="1:34" x14ac:dyDescent="0.2">
      <c r="A3" s="1457" t="s">
        <v>7</v>
      </c>
      <c r="C3" s="1456"/>
      <c r="D3" s="1456"/>
      <c r="E3" s="1456"/>
      <c r="F3" s="1456"/>
      <c r="G3" s="1456"/>
      <c r="H3" s="1456"/>
      <c r="I3" s="1456"/>
      <c r="J3" s="1456"/>
      <c r="K3" s="1456"/>
      <c r="L3" s="1456"/>
      <c r="M3" s="1456"/>
      <c r="N3" s="1456"/>
      <c r="O3" s="1456"/>
      <c r="P3" s="1456"/>
      <c r="Q3" s="1456"/>
      <c r="R3" s="1456"/>
      <c r="S3" s="1456"/>
      <c r="T3" s="1456"/>
      <c r="U3" s="1456"/>
      <c r="V3" s="1456"/>
      <c r="W3" s="1456"/>
      <c r="X3" s="1456"/>
      <c r="Y3" s="1456"/>
      <c r="Z3" s="1456"/>
      <c r="AA3" s="1456"/>
      <c r="AB3" s="1456"/>
      <c r="AC3" s="1456"/>
      <c r="AD3" s="1456"/>
      <c r="AE3" s="1456"/>
      <c r="AF3" s="1456"/>
      <c r="AG3" s="1456"/>
      <c r="AH3" s="1456"/>
    </row>
    <row r="4" spans="1:34" x14ac:dyDescent="0.2">
      <c r="A4" s="664" t="s">
        <v>245</v>
      </c>
      <c r="B4" s="664"/>
      <c r="C4" s="664"/>
      <c r="D4" s="664"/>
      <c r="E4" s="665"/>
      <c r="F4" s="665"/>
      <c r="G4" s="665"/>
      <c r="H4" s="665"/>
      <c r="I4" s="664"/>
      <c r="J4" s="664"/>
      <c r="K4" s="665"/>
      <c r="L4" s="665"/>
      <c r="M4" s="665"/>
      <c r="N4" s="665"/>
      <c r="O4" s="665"/>
      <c r="P4" s="664"/>
      <c r="Q4" s="664"/>
      <c r="R4" s="665"/>
      <c r="S4" s="665"/>
      <c r="T4" s="665"/>
      <c r="U4" s="665"/>
      <c r="V4" s="665"/>
      <c r="W4" s="664"/>
      <c r="X4" s="664"/>
      <c r="Y4" s="665"/>
      <c r="Z4" s="665"/>
      <c r="AA4" s="665"/>
      <c r="AB4" s="665"/>
      <c r="AC4" s="665"/>
      <c r="AD4" s="665"/>
      <c r="AE4" s="665"/>
      <c r="AF4" s="665"/>
      <c r="AG4" s="665"/>
      <c r="AH4" s="665"/>
    </row>
    <row r="5" spans="1:34" s="1448" customFormat="1" x14ac:dyDescent="0.2">
      <c r="A5" s="1458"/>
      <c r="B5" s="1458"/>
      <c r="C5" s="1458"/>
      <c r="D5" s="1458"/>
      <c r="E5" s="1458"/>
      <c r="F5" s="1458"/>
      <c r="G5" s="1458"/>
      <c r="H5" s="1458"/>
      <c r="I5" s="1458"/>
      <c r="J5" s="1458"/>
      <c r="K5" s="1458"/>
      <c r="L5" s="1458"/>
      <c r="M5" s="1458"/>
      <c r="N5" s="1458"/>
      <c r="O5" s="1458"/>
      <c r="P5" s="1458"/>
      <c r="Q5" s="1458"/>
      <c r="R5" s="1458"/>
      <c r="S5" s="1458"/>
      <c r="T5" s="1458"/>
      <c r="U5" s="1458"/>
      <c r="V5" s="1458"/>
      <c r="W5" s="1458"/>
      <c r="X5" s="1458"/>
      <c r="Y5" s="1458"/>
      <c r="Z5" s="1458"/>
      <c r="AA5" s="1458"/>
      <c r="AB5" s="1458"/>
      <c r="AC5" s="1458"/>
      <c r="AD5" s="1458"/>
      <c r="AE5" s="1458"/>
      <c r="AF5" s="1458"/>
      <c r="AG5" s="1458"/>
      <c r="AH5" s="1458"/>
    </row>
    <row r="6" spans="1:34" x14ac:dyDescent="0.2">
      <c r="A6" s="202"/>
      <c r="B6" s="202"/>
      <c r="C6" s="202"/>
      <c r="D6" s="202"/>
      <c r="E6" s="202"/>
      <c r="F6" s="202"/>
      <c r="G6" s="202"/>
      <c r="H6" s="202"/>
      <c r="I6" s="202"/>
      <c r="J6" s="202"/>
      <c r="K6" s="202"/>
      <c r="L6" s="202"/>
      <c r="M6" s="202"/>
      <c r="N6" s="202"/>
      <c r="O6" s="202"/>
      <c r="P6" s="202"/>
      <c r="Q6" s="202"/>
      <c r="R6" s="202"/>
      <c r="S6" s="202"/>
      <c r="T6" s="202"/>
      <c r="U6" s="202"/>
      <c r="V6" s="202"/>
      <c r="W6" s="202"/>
      <c r="X6" s="202"/>
      <c r="Y6" s="202"/>
      <c r="Z6" s="202"/>
      <c r="AA6" s="202"/>
      <c r="AB6" s="202"/>
      <c r="AC6" s="202"/>
      <c r="AD6" s="202"/>
      <c r="AE6" s="202"/>
      <c r="AF6" s="202"/>
      <c r="AG6" s="202"/>
      <c r="AH6" s="202"/>
    </row>
    <row r="7" spans="1:34" ht="15.75" x14ac:dyDescent="0.25">
      <c r="A7" s="666" t="s">
        <v>872</v>
      </c>
      <c r="B7" s="202"/>
      <c r="C7" s="202"/>
      <c r="D7" s="202"/>
      <c r="E7" s="202"/>
      <c r="F7" s="202"/>
      <c r="G7" s="202"/>
      <c r="H7" s="202"/>
      <c r="I7" s="202"/>
      <c r="J7" s="202"/>
      <c r="K7" s="202"/>
      <c r="L7" s="202"/>
      <c r="M7" s="202"/>
      <c r="N7" s="202"/>
      <c r="O7" s="202"/>
      <c r="P7" s="202"/>
      <c r="Q7" s="202"/>
      <c r="R7" s="202"/>
      <c r="S7" s="202"/>
      <c r="T7" s="202"/>
      <c r="U7" s="202"/>
      <c r="V7" s="202"/>
      <c r="W7" s="202"/>
      <c r="X7" s="202"/>
      <c r="Y7" s="202"/>
      <c r="Z7" s="202"/>
      <c r="AA7" s="202"/>
      <c r="AB7" s="202"/>
      <c r="AC7" s="202"/>
      <c r="AD7" s="202"/>
      <c r="AE7" s="202"/>
      <c r="AF7" s="202"/>
      <c r="AG7" s="202"/>
      <c r="AH7" s="202"/>
    </row>
    <row r="8" spans="1:34" x14ac:dyDescent="0.2">
      <c r="A8" s="667" t="s">
        <v>21</v>
      </c>
      <c r="B8" s="202"/>
      <c r="C8" s="202"/>
      <c r="D8" s="202"/>
      <c r="E8" s="202"/>
      <c r="F8" s="202"/>
      <c r="G8" s="202"/>
      <c r="H8" s="202"/>
      <c r="I8" s="202"/>
      <c r="J8" s="202"/>
      <c r="K8" s="202"/>
      <c r="L8" s="202"/>
      <c r="M8" s="202"/>
      <c r="N8" s="202"/>
      <c r="O8" s="202"/>
      <c r="P8" s="202"/>
      <c r="Q8" s="202"/>
      <c r="R8" s="202"/>
      <c r="S8" s="202"/>
      <c r="T8" s="202"/>
      <c r="U8" s="202"/>
      <c r="V8" s="202"/>
      <c r="W8" s="202"/>
      <c r="X8" s="202"/>
      <c r="Y8" s="202"/>
      <c r="Z8" s="202"/>
      <c r="AA8" s="202"/>
      <c r="AB8" s="202"/>
      <c r="AC8" s="202"/>
      <c r="AD8" s="202"/>
      <c r="AE8" s="202"/>
      <c r="AF8" s="202"/>
      <c r="AG8" s="202"/>
      <c r="AH8" s="202"/>
    </row>
    <row r="9" spans="1:34" x14ac:dyDescent="0.2">
      <c r="A9" s="202"/>
      <c r="B9" s="831"/>
      <c r="C9" s="831"/>
      <c r="D9" s="831" t="s">
        <v>34</v>
      </c>
      <c r="E9" s="385">
        <v>2011</v>
      </c>
      <c r="F9" s="202"/>
      <c r="G9" s="202"/>
      <c r="H9" s="202"/>
      <c r="I9" s="202"/>
      <c r="J9" s="202"/>
      <c r="K9" s="831"/>
      <c r="L9" s="202"/>
      <c r="M9" s="202"/>
      <c r="N9" s="202"/>
      <c r="O9" s="202"/>
      <c r="P9" s="202"/>
      <c r="Q9" s="202"/>
      <c r="R9" s="202"/>
      <c r="S9" s="202"/>
      <c r="T9" s="202"/>
      <c r="U9" s="202"/>
      <c r="V9" s="202"/>
      <c r="W9" s="202"/>
      <c r="X9" s="202"/>
      <c r="Y9" s="831"/>
      <c r="Z9" s="202"/>
      <c r="AA9" s="202"/>
      <c r="AB9" s="202"/>
      <c r="AC9" s="202"/>
      <c r="AD9" s="202"/>
      <c r="AE9" s="202"/>
      <c r="AF9" s="202"/>
      <c r="AG9" s="202"/>
      <c r="AH9" s="202"/>
    </row>
    <row r="10" spans="1:34" x14ac:dyDescent="0.2">
      <c r="A10" s="202"/>
      <c r="B10" s="831"/>
      <c r="C10" s="831"/>
      <c r="D10" s="202"/>
      <c r="E10" s="202"/>
      <c r="F10" s="202"/>
      <c r="G10" s="202"/>
      <c r="H10" s="202"/>
      <c r="I10" s="202"/>
      <c r="J10" s="202"/>
      <c r="K10" s="831"/>
      <c r="L10" s="202"/>
      <c r="M10" s="202"/>
      <c r="N10" s="202"/>
      <c r="O10" s="202"/>
      <c r="P10" s="202"/>
      <c r="Q10" s="202"/>
      <c r="R10" s="202"/>
      <c r="S10" s="202"/>
      <c r="T10" s="202"/>
      <c r="U10" s="202"/>
      <c r="V10" s="202"/>
      <c r="W10" s="202"/>
      <c r="X10" s="202"/>
      <c r="Y10" s="831"/>
      <c r="Z10" s="202"/>
      <c r="AA10" s="202"/>
      <c r="AB10" s="202"/>
      <c r="AC10" s="202"/>
      <c r="AD10" s="202"/>
      <c r="AE10" s="202"/>
      <c r="AF10" s="202"/>
      <c r="AG10" s="202"/>
      <c r="AH10" s="202"/>
    </row>
    <row r="11" spans="1:34" x14ac:dyDescent="0.2">
      <c r="A11" s="564"/>
      <c r="B11" s="564"/>
      <c r="C11" s="564"/>
      <c r="D11" s="564"/>
      <c r="E11" s="564"/>
      <c r="F11" s="564"/>
      <c r="G11" s="564"/>
      <c r="H11" s="564"/>
      <c r="I11" s="564"/>
      <c r="J11" s="564"/>
      <c r="K11" s="564"/>
      <c r="L11" s="564"/>
      <c r="M11" s="564"/>
      <c r="N11" s="564"/>
      <c r="O11" s="564"/>
      <c r="P11" s="564"/>
      <c r="Q11" s="564"/>
      <c r="R11" s="564"/>
      <c r="S11" s="564"/>
      <c r="T11" s="564"/>
      <c r="U11" s="564"/>
      <c r="V11" s="564"/>
      <c r="W11" s="564"/>
      <c r="X11" s="564"/>
      <c r="Y11" s="564"/>
      <c r="Z11" s="564"/>
      <c r="AA11" s="564"/>
      <c r="AB11" s="564"/>
      <c r="AC11" s="564"/>
      <c r="AD11" s="564"/>
      <c r="AE11" s="564"/>
      <c r="AF11" s="564"/>
      <c r="AG11" s="564"/>
      <c r="AH11" s="564"/>
    </row>
    <row r="12" spans="1:34" ht="18" customHeight="1" x14ac:dyDescent="0.2">
      <c r="A12" s="1805" t="s">
        <v>920</v>
      </c>
      <c r="B12" s="1805"/>
      <c r="C12" s="1467"/>
      <c r="D12" s="1468"/>
      <c r="E12" s="1806" t="s">
        <v>286</v>
      </c>
      <c r="F12" s="1807"/>
      <c r="G12" s="1807"/>
      <c r="H12" s="1807"/>
      <c r="I12" s="1807"/>
      <c r="J12" s="1807"/>
      <c r="K12" s="1807"/>
      <c r="L12" s="1806" t="s">
        <v>287</v>
      </c>
      <c r="M12" s="1807"/>
      <c r="N12" s="1807"/>
      <c r="O12" s="1807"/>
      <c r="P12" s="1807"/>
      <c r="Q12" s="1807"/>
      <c r="R12" s="1807"/>
      <c r="S12" s="1808" t="s">
        <v>708</v>
      </c>
      <c r="T12" s="1809"/>
      <c r="U12" s="1809"/>
      <c r="V12" s="1809"/>
      <c r="W12" s="1809"/>
      <c r="X12" s="1809"/>
      <c r="Y12" s="1809"/>
      <c r="Z12" s="1806" t="s">
        <v>814</v>
      </c>
      <c r="AA12" s="1807"/>
      <c r="AB12" s="1807"/>
      <c r="AC12" s="1807"/>
      <c r="AD12" s="1807"/>
      <c r="AE12" s="1807"/>
      <c r="AF12" s="1810"/>
      <c r="AG12" s="564"/>
      <c r="AH12" s="564"/>
    </row>
    <row r="13" spans="1:34" ht="15.75" customHeight="1" thickBot="1" x14ac:dyDescent="0.25">
      <c r="A13" s="1811" t="s">
        <v>930</v>
      </c>
      <c r="B13" s="1811"/>
      <c r="C13" s="1440" t="s">
        <v>823</v>
      </c>
      <c r="D13" s="1440"/>
      <c r="E13" s="1804" t="s">
        <v>22</v>
      </c>
      <c r="F13" s="1797"/>
      <c r="G13" s="1797" t="s">
        <v>23</v>
      </c>
      <c r="H13" s="1797"/>
      <c r="I13" s="1449" t="s">
        <v>871</v>
      </c>
      <c r="J13" s="1798" t="s">
        <v>42</v>
      </c>
      <c r="K13" s="1799"/>
      <c r="L13" s="1804" t="s">
        <v>22</v>
      </c>
      <c r="M13" s="1797"/>
      <c r="N13" s="1797" t="s">
        <v>23</v>
      </c>
      <c r="O13" s="1797"/>
      <c r="P13" s="1449" t="s">
        <v>871</v>
      </c>
      <c r="Q13" s="1798" t="s">
        <v>42</v>
      </c>
      <c r="R13" s="1799"/>
      <c r="S13" s="1800" t="s">
        <v>22</v>
      </c>
      <c r="T13" s="1801"/>
      <c r="U13" s="1801" t="s">
        <v>23</v>
      </c>
      <c r="V13" s="1801"/>
      <c r="W13" s="1451" t="s">
        <v>871</v>
      </c>
      <c r="X13" s="1802" t="s">
        <v>42</v>
      </c>
      <c r="Y13" s="1803"/>
      <c r="Z13" s="1804" t="s">
        <v>22</v>
      </c>
      <c r="AA13" s="1797"/>
      <c r="AB13" s="1797" t="s">
        <v>23</v>
      </c>
      <c r="AC13" s="1797"/>
      <c r="AD13" s="1449" t="s">
        <v>871</v>
      </c>
      <c r="AE13" s="1798" t="s">
        <v>42</v>
      </c>
      <c r="AF13" s="1799"/>
      <c r="AG13" s="564"/>
      <c r="AH13" s="564"/>
    </row>
    <row r="14" spans="1:34" ht="13.5" thickTop="1" x14ac:dyDescent="0.2">
      <c r="A14" s="1469" t="s">
        <v>931</v>
      </c>
      <c r="B14" s="1470" t="s">
        <v>868</v>
      </c>
      <c r="C14" s="1443" t="s">
        <v>868</v>
      </c>
      <c r="D14" s="1444" t="s">
        <v>869</v>
      </c>
      <c r="E14" s="1520"/>
      <c r="F14" s="1521"/>
      <c r="G14" s="1521"/>
      <c r="H14" s="1521"/>
      <c r="I14" s="1522"/>
      <c r="J14" s="1523"/>
      <c r="K14" s="1524"/>
      <c r="L14" s="1520"/>
      <c r="M14" s="1521"/>
      <c r="N14" s="1521"/>
      <c r="O14" s="1521"/>
      <c r="P14" s="1522"/>
      <c r="Q14" s="1523"/>
      <c r="R14" s="1524"/>
      <c r="S14" s="1520"/>
      <c r="T14" s="1521"/>
      <c r="U14" s="1521"/>
      <c r="V14" s="1521"/>
      <c r="W14" s="1522"/>
      <c r="X14" s="1523"/>
      <c r="Y14" s="1524"/>
      <c r="Z14" s="1520"/>
      <c r="AA14" s="1521"/>
      <c r="AB14" s="1521"/>
      <c r="AC14" s="1521"/>
      <c r="AD14" s="1522"/>
      <c r="AE14" s="1523"/>
      <c r="AF14" s="1524"/>
      <c r="AG14" s="564"/>
      <c r="AH14" s="564"/>
    </row>
    <row r="15" spans="1:34" x14ac:dyDescent="0.2">
      <c r="A15" s="1471" t="s">
        <v>874</v>
      </c>
      <c r="B15" s="1454" t="s">
        <v>824</v>
      </c>
      <c r="C15" s="1441" t="s">
        <v>824</v>
      </c>
      <c r="D15" s="1445" t="s">
        <v>825</v>
      </c>
      <c r="E15" s="1525"/>
      <c r="F15" s="1526"/>
      <c r="G15" s="1526"/>
      <c r="H15" s="1526"/>
      <c r="I15" s="1527"/>
      <c r="J15" s="1528"/>
      <c r="K15" s="1529"/>
      <c r="L15" s="1525"/>
      <c r="M15" s="1526"/>
      <c r="N15" s="1526"/>
      <c r="O15" s="1526"/>
      <c r="P15" s="1527"/>
      <c r="Q15" s="1528"/>
      <c r="R15" s="1529"/>
      <c r="S15" s="1525"/>
      <c r="T15" s="1526"/>
      <c r="U15" s="1526"/>
      <c r="V15" s="1526"/>
      <c r="W15" s="1527"/>
      <c r="X15" s="1528"/>
      <c r="Y15" s="1529"/>
      <c r="Z15" s="1525"/>
      <c r="AA15" s="1526"/>
      <c r="AB15" s="1526"/>
      <c r="AC15" s="1526"/>
      <c r="AD15" s="1527"/>
      <c r="AE15" s="1528"/>
      <c r="AF15" s="1529"/>
      <c r="AG15" s="564"/>
      <c r="AH15" s="564"/>
    </row>
    <row r="16" spans="1:34" x14ac:dyDescent="0.2">
      <c r="A16" s="1471" t="s">
        <v>876</v>
      </c>
      <c r="B16" s="1454" t="s">
        <v>826</v>
      </c>
      <c r="C16" s="1441" t="s">
        <v>826</v>
      </c>
      <c r="D16" s="1445" t="s">
        <v>827</v>
      </c>
      <c r="E16" s="1530"/>
      <c r="F16" s="1531"/>
      <c r="G16" s="1531"/>
      <c r="H16" s="1531"/>
      <c r="I16" s="1532"/>
      <c r="J16" s="1533"/>
      <c r="K16" s="1534"/>
      <c r="L16" s="1530"/>
      <c r="M16" s="1531"/>
      <c r="N16" s="1531"/>
      <c r="O16" s="1531"/>
      <c r="P16" s="1532"/>
      <c r="Q16" s="1533"/>
      <c r="R16" s="1534"/>
      <c r="S16" s="1530"/>
      <c r="T16" s="1531"/>
      <c r="U16" s="1531"/>
      <c r="V16" s="1531"/>
      <c r="W16" s="1532"/>
      <c r="X16" s="1533"/>
      <c r="Y16" s="1534"/>
      <c r="Z16" s="1530"/>
      <c r="AA16" s="1531"/>
      <c r="AB16" s="1531"/>
      <c r="AC16" s="1531"/>
      <c r="AD16" s="1532"/>
      <c r="AE16" s="1533"/>
      <c r="AF16" s="1534"/>
      <c r="AG16" s="564"/>
      <c r="AH16" s="564"/>
    </row>
    <row r="17" spans="1:34" x14ac:dyDescent="0.2">
      <c r="A17" s="1471"/>
      <c r="B17" s="1454" t="s">
        <v>932</v>
      </c>
      <c r="C17" s="1454" t="s">
        <v>932</v>
      </c>
      <c r="D17" s="1472" t="s">
        <v>933</v>
      </c>
      <c r="E17" s="1535"/>
      <c r="F17" s="1536"/>
      <c r="G17" s="1536"/>
      <c r="H17" s="1536"/>
      <c r="I17" s="1537"/>
      <c r="J17" s="1538"/>
      <c r="K17" s="1539"/>
      <c r="L17" s="1535"/>
      <c r="M17" s="1536"/>
      <c r="N17" s="1536"/>
      <c r="O17" s="1536"/>
      <c r="P17" s="1537"/>
      <c r="Q17" s="1538"/>
      <c r="R17" s="1539"/>
      <c r="S17" s="1535"/>
      <c r="T17" s="1536"/>
      <c r="U17" s="1536"/>
      <c r="V17" s="1536"/>
      <c r="W17" s="1537"/>
      <c r="X17" s="1538"/>
      <c r="Y17" s="1539"/>
      <c r="Z17" s="1535"/>
      <c r="AA17" s="1536"/>
      <c r="AB17" s="1536"/>
      <c r="AC17" s="1536"/>
      <c r="AD17" s="1537"/>
      <c r="AE17" s="1538"/>
      <c r="AF17" s="1539"/>
      <c r="AG17" s="564"/>
      <c r="AH17" s="564"/>
    </row>
    <row r="18" spans="1:34" x14ac:dyDescent="0.2">
      <c r="A18" s="1471" t="s">
        <v>878</v>
      </c>
      <c r="B18" s="1454" t="s">
        <v>828</v>
      </c>
      <c r="C18" s="1454" t="s">
        <v>828</v>
      </c>
      <c r="D18" s="1445" t="s">
        <v>829</v>
      </c>
      <c r="E18" s="1540"/>
      <c r="F18" s="1541"/>
      <c r="G18" s="1541"/>
      <c r="H18" s="1541"/>
      <c r="I18" s="1542"/>
      <c r="J18" s="1543"/>
      <c r="K18" s="1544"/>
      <c r="L18" s="1540"/>
      <c r="M18" s="1541"/>
      <c r="N18" s="1541"/>
      <c r="O18" s="1541"/>
      <c r="P18" s="1542"/>
      <c r="Q18" s="1543"/>
      <c r="R18" s="1544"/>
      <c r="S18" s="1540"/>
      <c r="T18" s="1541"/>
      <c r="U18" s="1541"/>
      <c r="V18" s="1541"/>
      <c r="W18" s="1542"/>
      <c r="X18" s="1543"/>
      <c r="Y18" s="1544"/>
      <c r="Z18" s="1540"/>
      <c r="AA18" s="1541"/>
      <c r="AB18" s="1541"/>
      <c r="AC18" s="1541"/>
      <c r="AD18" s="1542"/>
      <c r="AE18" s="1543"/>
      <c r="AF18" s="1544"/>
      <c r="AG18" s="564"/>
      <c r="AH18" s="564"/>
    </row>
    <row r="19" spans="1:34" x14ac:dyDescent="0.2">
      <c r="A19" s="1471"/>
      <c r="B19" s="1454" t="s">
        <v>830</v>
      </c>
      <c r="C19" s="1454" t="s">
        <v>830</v>
      </c>
      <c r="D19" s="1472" t="s">
        <v>934</v>
      </c>
      <c r="E19" s="1535"/>
      <c r="F19" s="1536"/>
      <c r="G19" s="1536"/>
      <c r="H19" s="1536"/>
      <c r="I19" s="1537"/>
      <c r="J19" s="1538"/>
      <c r="K19" s="1539"/>
      <c r="L19" s="1535"/>
      <c r="M19" s="1536"/>
      <c r="N19" s="1536"/>
      <c r="O19" s="1536"/>
      <c r="P19" s="1537"/>
      <c r="Q19" s="1538"/>
      <c r="R19" s="1539"/>
      <c r="S19" s="1535"/>
      <c r="T19" s="1536"/>
      <c r="U19" s="1536"/>
      <c r="V19" s="1536"/>
      <c r="W19" s="1537"/>
      <c r="X19" s="1538"/>
      <c r="Y19" s="1539"/>
      <c r="Z19" s="1535"/>
      <c r="AA19" s="1536"/>
      <c r="AB19" s="1536"/>
      <c r="AC19" s="1536"/>
      <c r="AD19" s="1537"/>
      <c r="AE19" s="1538"/>
      <c r="AF19" s="1539"/>
      <c r="AG19" s="564"/>
      <c r="AH19" s="564"/>
    </row>
    <row r="20" spans="1:34" x14ac:dyDescent="0.2">
      <c r="A20" s="1471"/>
      <c r="B20" s="1454" t="s">
        <v>831</v>
      </c>
      <c r="C20" s="1454" t="s">
        <v>831</v>
      </c>
      <c r="D20" s="1472" t="s">
        <v>832</v>
      </c>
      <c r="E20" s="1535"/>
      <c r="F20" s="1536"/>
      <c r="G20" s="1536"/>
      <c r="H20" s="1536"/>
      <c r="I20" s="1537"/>
      <c r="J20" s="1538"/>
      <c r="K20" s="1539"/>
      <c r="L20" s="1535"/>
      <c r="M20" s="1536"/>
      <c r="N20" s="1536"/>
      <c r="O20" s="1536"/>
      <c r="P20" s="1537"/>
      <c r="Q20" s="1538"/>
      <c r="R20" s="1539"/>
      <c r="S20" s="1535"/>
      <c r="T20" s="1536"/>
      <c r="U20" s="1536"/>
      <c r="V20" s="1536"/>
      <c r="W20" s="1537"/>
      <c r="X20" s="1538"/>
      <c r="Y20" s="1539"/>
      <c r="Z20" s="1535"/>
      <c r="AA20" s="1536"/>
      <c r="AB20" s="1536"/>
      <c r="AC20" s="1536"/>
      <c r="AD20" s="1537"/>
      <c r="AE20" s="1538"/>
      <c r="AF20" s="1539"/>
      <c r="AG20" s="564"/>
      <c r="AH20" s="564"/>
    </row>
    <row r="21" spans="1:34" x14ac:dyDescent="0.2">
      <c r="A21" s="1471"/>
      <c r="B21" s="1454" t="s">
        <v>833</v>
      </c>
      <c r="C21" s="1454" t="s">
        <v>833</v>
      </c>
      <c r="D21" s="1445" t="s">
        <v>935</v>
      </c>
      <c r="E21" s="1535"/>
      <c r="F21" s="1536"/>
      <c r="G21" s="1536"/>
      <c r="H21" s="1536"/>
      <c r="I21" s="1537"/>
      <c r="J21" s="1538"/>
      <c r="K21" s="1539"/>
      <c r="L21" s="1535"/>
      <c r="M21" s="1536"/>
      <c r="N21" s="1536"/>
      <c r="O21" s="1536"/>
      <c r="P21" s="1537"/>
      <c r="Q21" s="1538"/>
      <c r="R21" s="1539"/>
      <c r="S21" s="1535"/>
      <c r="T21" s="1536"/>
      <c r="U21" s="1536"/>
      <c r="V21" s="1536"/>
      <c r="W21" s="1537"/>
      <c r="X21" s="1538"/>
      <c r="Y21" s="1539"/>
      <c r="Z21" s="1535"/>
      <c r="AA21" s="1536"/>
      <c r="AB21" s="1536"/>
      <c r="AC21" s="1536"/>
      <c r="AD21" s="1537"/>
      <c r="AE21" s="1538"/>
      <c r="AF21" s="1539"/>
      <c r="AG21" s="564"/>
      <c r="AH21" s="564"/>
    </row>
    <row r="22" spans="1:34" x14ac:dyDescent="0.2">
      <c r="A22" s="1471"/>
      <c r="B22" s="1454" t="s">
        <v>834</v>
      </c>
      <c r="C22" s="1454" t="s">
        <v>834</v>
      </c>
      <c r="D22" s="1472" t="s">
        <v>835</v>
      </c>
      <c r="E22" s="1535"/>
      <c r="F22" s="1536"/>
      <c r="G22" s="1536"/>
      <c r="H22" s="1536"/>
      <c r="I22" s="1537"/>
      <c r="J22" s="1538"/>
      <c r="K22" s="1539"/>
      <c r="L22" s="1535"/>
      <c r="M22" s="1536"/>
      <c r="N22" s="1536"/>
      <c r="O22" s="1536"/>
      <c r="P22" s="1537"/>
      <c r="Q22" s="1538"/>
      <c r="R22" s="1539"/>
      <c r="S22" s="1535"/>
      <c r="T22" s="1536"/>
      <c r="U22" s="1536"/>
      <c r="V22" s="1536"/>
      <c r="W22" s="1537"/>
      <c r="X22" s="1538"/>
      <c r="Y22" s="1539"/>
      <c r="Z22" s="1535"/>
      <c r="AA22" s="1536"/>
      <c r="AB22" s="1536"/>
      <c r="AC22" s="1536"/>
      <c r="AD22" s="1537"/>
      <c r="AE22" s="1538"/>
      <c r="AF22" s="1539"/>
      <c r="AG22" s="564"/>
      <c r="AH22" s="564"/>
    </row>
    <row r="23" spans="1:34" ht="25.5" x14ac:dyDescent="0.2">
      <c r="A23" s="1471"/>
      <c r="B23" s="1454" t="s">
        <v>936</v>
      </c>
      <c r="C23" s="1454" t="s">
        <v>936</v>
      </c>
      <c r="D23" s="1472" t="s">
        <v>937</v>
      </c>
      <c r="E23" s="1535"/>
      <c r="F23" s="1536"/>
      <c r="G23" s="1536"/>
      <c r="H23" s="1536"/>
      <c r="I23" s="1537"/>
      <c r="J23" s="1538"/>
      <c r="K23" s="1539"/>
      <c r="L23" s="1535"/>
      <c r="M23" s="1536"/>
      <c r="N23" s="1536"/>
      <c r="O23" s="1536"/>
      <c r="P23" s="1537"/>
      <c r="Q23" s="1538"/>
      <c r="R23" s="1539"/>
      <c r="S23" s="1535"/>
      <c r="T23" s="1536"/>
      <c r="U23" s="1536"/>
      <c r="V23" s="1536"/>
      <c r="W23" s="1537"/>
      <c r="X23" s="1538"/>
      <c r="Y23" s="1539"/>
      <c r="Z23" s="1535"/>
      <c r="AA23" s="1536"/>
      <c r="AB23" s="1536"/>
      <c r="AC23" s="1536"/>
      <c r="AD23" s="1537"/>
      <c r="AE23" s="1538"/>
      <c r="AF23" s="1539"/>
      <c r="AG23" s="564"/>
      <c r="AH23" s="564"/>
    </row>
    <row r="24" spans="1:34" x14ac:dyDescent="0.2">
      <c r="A24" s="1471" t="s">
        <v>880</v>
      </c>
      <c r="B24" s="1454" t="s">
        <v>938</v>
      </c>
      <c r="C24" s="1454" t="s">
        <v>938</v>
      </c>
      <c r="D24" s="1445" t="s">
        <v>939</v>
      </c>
      <c r="E24" s="1530"/>
      <c r="F24" s="1531"/>
      <c r="G24" s="1531"/>
      <c r="H24" s="1531"/>
      <c r="I24" s="1532"/>
      <c r="J24" s="1533"/>
      <c r="K24" s="1534"/>
      <c r="L24" s="1530"/>
      <c r="M24" s="1531"/>
      <c r="N24" s="1531"/>
      <c r="O24" s="1531"/>
      <c r="P24" s="1532"/>
      <c r="Q24" s="1533"/>
      <c r="R24" s="1534"/>
      <c r="S24" s="1530"/>
      <c r="T24" s="1531"/>
      <c r="U24" s="1531"/>
      <c r="V24" s="1531"/>
      <c r="W24" s="1532"/>
      <c r="X24" s="1533"/>
      <c r="Y24" s="1534"/>
      <c r="Z24" s="1530"/>
      <c r="AA24" s="1531"/>
      <c r="AB24" s="1531"/>
      <c r="AC24" s="1531"/>
      <c r="AD24" s="1532"/>
      <c r="AE24" s="1533"/>
      <c r="AF24" s="1534"/>
      <c r="AG24" s="564"/>
      <c r="AH24" s="564"/>
    </row>
    <row r="25" spans="1:34" ht="12.75" customHeight="1" x14ac:dyDescent="0.2">
      <c r="A25" s="1471" t="s">
        <v>882</v>
      </c>
      <c r="B25" s="1454" t="s">
        <v>940</v>
      </c>
      <c r="C25" s="1454" t="s">
        <v>940</v>
      </c>
      <c r="D25" s="1445" t="s">
        <v>941</v>
      </c>
      <c r="E25" s="1545"/>
      <c r="F25" s="1546"/>
      <c r="G25" s="1546"/>
      <c r="H25" s="1546"/>
      <c r="I25" s="1547"/>
      <c r="J25" s="1548"/>
      <c r="K25" s="1549"/>
      <c r="L25" s="1545"/>
      <c r="M25" s="1546"/>
      <c r="N25" s="1546"/>
      <c r="O25" s="1546"/>
      <c r="P25" s="1547"/>
      <c r="Q25" s="1548"/>
      <c r="R25" s="1549"/>
      <c r="S25" s="1545"/>
      <c r="T25" s="1546"/>
      <c r="U25" s="1546"/>
      <c r="V25" s="1546"/>
      <c r="W25" s="1547"/>
      <c r="X25" s="1548"/>
      <c r="Y25" s="1549"/>
      <c r="Z25" s="1545"/>
      <c r="AA25" s="1546"/>
      <c r="AB25" s="1546"/>
      <c r="AC25" s="1546"/>
      <c r="AD25" s="1547"/>
      <c r="AE25" s="1548"/>
      <c r="AF25" s="1549"/>
      <c r="AG25" s="564"/>
      <c r="AH25" s="564"/>
    </row>
    <row r="26" spans="1:34" x14ac:dyDescent="0.2">
      <c r="A26" s="1473" t="s">
        <v>884</v>
      </c>
      <c r="B26" s="1474" t="s">
        <v>836</v>
      </c>
      <c r="C26" s="1442" t="s">
        <v>836</v>
      </c>
      <c r="D26" s="1446" t="s">
        <v>837</v>
      </c>
      <c r="E26" s="1530"/>
      <c r="F26" s="1531"/>
      <c r="G26" s="1531"/>
      <c r="H26" s="1531"/>
      <c r="I26" s="1532"/>
      <c r="J26" s="1533"/>
      <c r="K26" s="1534"/>
      <c r="L26" s="1530"/>
      <c r="M26" s="1531"/>
      <c r="N26" s="1531"/>
      <c r="O26" s="1531"/>
      <c r="P26" s="1532"/>
      <c r="Q26" s="1533"/>
      <c r="R26" s="1534"/>
      <c r="S26" s="1530"/>
      <c r="T26" s="1531"/>
      <c r="U26" s="1531"/>
      <c r="V26" s="1531"/>
      <c r="W26" s="1532"/>
      <c r="X26" s="1533"/>
      <c r="Y26" s="1534"/>
      <c r="Z26" s="1530"/>
      <c r="AA26" s="1531"/>
      <c r="AB26" s="1531"/>
      <c r="AC26" s="1531"/>
      <c r="AD26" s="1532"/>
      <c r="AE26" s="1533"/>
      <c r="AF26" s="1534"/>
      <c r="AG26" s="564"/>
      <c r="AH26" s="564"/>
    </row>
    <row r="27" spans="1:34" ht="12.75" customHeight="1" x14ac:dyDescent="0.2">
      <c r="A27" s="1471" t="s">
        <v>942</v>
      </c>
      <c r="B27" s="1454" t="s">
        <v>838</v>
      </c>
      <c r="C27" s="1441" t="s">
        <v>838</v>
      </c>
      <c r="D27" s="1446" t="s">
        <v>943</v>
      </c>
      <c r="E27" s="1530"/>
      <c r="F27" s="1531"/>
      <c r="G27" s="1531"/>
      <c r="H27" s="1531"/>
      <c r="I27" s="1532"/>
      <c r="J27" s="1533"/>
      <c r="K27" s="1534"/>
      <c r="L27" s="1530"/>
      <c r="M27" s="1531"/>
      <c r="N27" s="1531"/>
      <c r="O27" s="1531"/>
      <c r="P27" s="1532"/>
      <c r="Q27" s="1533"/>
      <c r="R27" s="1534"/>
      <c r="S27" s="1530"/>
      <c r="T27" s="1531"/>
      <c r="U27" s="1531"/>
      <c r="V27" s="1531"/>
      <c r="W27" s="1532"/>
      <c r="X27" s="1533"/>
      <c r="Y27" s="1534"/>
      <c r="Z27" s="1530"/>
      <c r="AA27" s="1531"/>
      <c r="AB27" s="1531"/>
      <c r="AC27" s="1531"/>
      <c r="AD27" s="1532"/>
      <c r="AE27" s="1533"/>
      <c r="AF27" s="1534"/>
      <c r="AG27" s="564"/>
      <c r="AH27" s="564"/>
    </row>
    <row r="28" spans="1:34" x14ac:dyDescent="0.2">
      <c r="A28" s="1471" t="s">
        <v>886</v>
      </c>
      <c r="B28" s="1454" t="s">
        <v>839</v>
      </c>
      <c r="C28" s="1441" t="s">
        <v>839</v>
      </c>
      <c r="D28" s="1446" t="s">
        <v>944</v>
      </c>
      <c r="E28" s="1530"/>
      <c r="F28" s="1531"/>
      <c r="G28" s="1531"/>
      <c r="H28" s="1531"/>
      <c r="I28" s="1532"/>
      <c r="J28" s="1533"/>
      <c r="K28" s="1534"/>
      <c r="L28" s="1530"/>
      <c r="M28" s="1531"/>
      <c r="N28" s="1531"/>
      <c r="O28" s="1531"/>
      <c r="P28" s="1532"/>
      <c r="Q28" s="1533"/>
      <c r="R28" s="1534"/>
      <c r="S28" s="1530"/>
      <c r="T28" s="1531"/>
      <c r="U28" s="1531"/>
      <c r="V28" s="1531"/>
      <c r="W28" s="1532"/>
      <c r="X28" s="1533"/>
      <c r="Y28" s="1534"/>
      <c r="Z28" s="1530"/>
      <c r="AA28" s="1531"/>
      <c r="AB28" s="1531"/>
      <c r="AC28" s="1531"/>
      <c r="AD28" s="1532"/>
      <c r="AE28" s="1533"/>
      <c r="AF28" s="1534"/>
      <c r="AG28" s="564"/>
      <c r="AH28" s="564"/>
    </row>
    <row r="29" spans="1:34" x14ac:dyDescent="0.2">
      <c r="A29" s="1471"/>
      <c r="B29" s="1454" t="s">
        <v>840</v>
      </c>
      <c r="C29" s="1454" t="s">
        <v>840</v>
      </c>
      <c r="D29" s="1472" t="s">
        <v>841</v>
      </c>
      <c r="E29" s="1535"/>
      <c r="F29" s="1536"/>
      <c r="G29" s="1536"/>
      <c r="H29" s="1536"/>
      <c r="I29" s="1537"/>
      <c r="J29" s="1538"/>
      <c r="K29" s="1539"/>
      <c r="L29" s="1535"/>
      <c r="M29" s="1536"/>
      <c r="N29" s="1536"/>
      <c r="O29" s="1536"/>
      <c r="P29" s="1537"/>
      <c r="Q29" s="1538"/>
      <c r="R29" s="1539"/>
      <c r="S29" s="1535"/>
      <c r="T29" s="1536"/>
      <c r="U29" s="1536"/>
      <c r="V29" s="1536"/>
      <c r="W29" s="1537"/>
      <c r="X29" s="1538"/>
      <c r="Y29" s="1539"/>
      <c r="Z29" s="1535"/>
      <c r="AA29" s="1536"/>
      <c r="AB29" s="1536"/>
      <c r="AC29" s="1536"/>
      <c r="AD29" s="1537"/>
      <c r="AE29" s="1538"/>
      <c r="AF29" s="1539"/>
      <c r="AG29" s="564"/>
      <c r="AH29" s="564"/>
    </row>
    <row r="30" spans="1:34" x14ac:dyDescent="0.2">
      <c r="A30" s="1471"/>
      <c r="B30" s="1454" t="s">
        <v>842</v>
      </c>
      <c r="C30" s="1454" t="s">
        <v>842</v>
      </c>
      <c r="D30" s="1472" t="s">
        <v>843</v>
      </c>
      <c r="E30" s="1535"/>
      <c r="F30" s="1536"/>
      <c r="G30" s="1536"/>
      <c r="H30" s="1536"/>
      <c r="I30" s="1537"/>
      <c r="J30" s="1538"/>
      <c r="K30" s="1539"/>
      <c r="L30" s="1535"/>
      <c r="M30" s="1536"/>
      <c r="N30" s="1536"/>
      <c r="O30" s="1536"/>
      <c r="P30" s="1537"/>
      <c r="Q30" s="1538"/>
      <c r="R30" s="1539"/>
      <c r="S30" s="1535"/>
      <c r="T30" s="1536"/>
      <c r="U30" s="1536"/>
      <c r="V30" s="1536"/>
      <c r="W30" s="1537"/>
      <c r="X30" s="1538"/>
      <c r="Y30" s="1539"/>
      <c r="Z30" s="1535"/>
      <c r="AA30" s="1536"/>
      <c r="AB30" s="1536"/>
      <c r="AC30" s="1536"/>
      <c r="AD30" s="1537"/>
      <c r="AE30" s="1538"/>
      <c r="AF30" s="1539"/>
      <c r="AG30" s="564"/>
      <c r="AH30" s="564"/>
    </row>
    <row r="31" spans="1:34" x14ac:dyDescent="0.2">
      <c r="A31" s="1471" t="s">
        <v>945</v>
      </c>
      <c r="B31" s="1454" t="s">
        <v>946</v>
      </c>
      <c r="C31" s="1454" t="s">
        <v>946</v>
      </c>
      <c r="D31" s="1446" t="s">
        <v>947</v>
      </c>
      <c r="E31" s="1545"/>
      <c r="F31" s="1546"/>
      <c r="G31" s="1546"/>
      <c r="H31" s="1546"/>
      <c r="I31" s="1547"/>
      <c r="J31" s="1548"/>
      <c r="K31" s="1549"/>
      <c r="L31" s="1545"/>
      <c r="M31" s="1546"/>
      <c r="N31" s="1546"/>
      <c r="O31" s="1546"/>
      <c r="P31" s="1547"/>
      <c r="Q31" s="1548"/>
      <c r="R31" s="1549"/>
      <c r="S31" s="1545"/>
      <c r="T31" s="1546"/>
      <c r="U31" s="1546"/>
      <c r="V31" s="1546"/>
      <c r="W31" s="1547"/>
      <c r="X31" s="1548"/>
      <c r="Y31" s="1549"/>
      <c r="Z31" s="1545"/>
      <c r="AA31" s="1546"/>
      <c r="AB31" s="1546"/>
      <c r="AC31" s="1546"/>
      <c r="AD31" s="1547"/>
      <c r="AE31" s="1548"/>
      <c r="AF31" s="1549"/>
      <c r="AG31" s="564"/>
      <c r="AH31" s="564"/>
    </row>
    <row r="32" spans="1:34" x14ac:dyDescent="0.2">
      <c r="A32" s="1475" t="s">
        <v>948</v>
      </c>
      <c r="B32" s="1476" t="s">
        <v>844</v>
      </c>
      <c r="C32" s="1476" t="s">
        <v>844</v>
      </c>
      <c r="D32" s="1477" t="s">
        <v>949</v>
      </c>
      <c r="E32" s="1535"/>
      <c r="F32" s="1536"/>
      <c r="G32" s="1536"/>
      <c r="H32" s="1536"/>
      <c r="I32" s="465"/>
      <c r="J32" s="1538"/>
      <c r="K32" s="1539"/>
      <c r="L32" s="1535"/>
      <c r="M32" s="1536"/>
      <c r="N32" s="1536"/>
      <c r="O32" s="1536"/>
      <c r="P32" s="465"/>
      <c r="Q32" s="1538"/>
      <c r="R32" s="1539"/>
      <c r="S32" s="1535"/>
      <c r="T32" s="1536"/>
      <c r="U32" s="1536"/>
      <c r="V32" s="1536"/>
      <c r="W32" s="465"/>
      <c r="X32" s="1538"/>
      <c r="Y32" s="1539"/>
      <c r="Z32" s="1535"/>
      <c r="AA32" s="1536"/>
      <c r="AB32" s="1536"/>
      <c r="AC32" s="1536"/>
      <c r="AD32" s="465"/>
      <c r="AE32" s="1538"/>
      <c r="AF32" s="1539"/>
      <c r="AG32" s="564"/>
      <c r="AH32" s="564"/>
    </row>
    <row r="33" spans="1:34" x14ac:dyDescent="0.2">
      <c r="A33" s="1471"/>
      <c r="B33" s="1454" t="s">
        <v>845</v>
      </c>
      <c r="C33" s="1441" t="s">
        <v>845</v>
      </c>
      <c r="D33" s="1472" t="s">
        <v>846</v>
      </c>
      <c r="E33" s="1530"/>
      <c r="F33" s="1531"/>
      <c r="G33" s="1531"/>
      <c r="H33" s="1531"/>
      <c r="I33" s="1532"/>
      <c r="J33" s="1533"/>
      <c r="K33" s="1534"/>
      <c r="L33" s="1530"/>
      <c r="M33" s="1531"/>
      <c r="N33" s="1531"/>
      <c r="O33" s="1531"/>
      <c r="P33" s="1532"/>
      <c r="Q33" s="1533"/>
      <c r="R33" s="1534"/>
      <c r="S33" s="1530"/>
      <c r="T33" s="1531"/>
      <c r="U33" s="1531"/>
      <c r="V33" s="1531"/>
      <c r="W33" s="1532"/>
      <c r="X33" s="1533"/>
      <c r="Y33" s="1534"/>
      <c r="Z33" s="1530"/>
      <c r="AA33" s="1531"/>
      <c r="AB33" s="1531"/>
      <c r="AC33" s="1531"/>
      <c r="AD33" s="1532"/>
      <c r="AE33" s="1533"/>
      <c r="AF33" s="1534"/>
      <c r="AG33" s="564"/>
      <c r="AH33" s="564"/>
    </row>
    <row r="34" spans="1:34" x14ac:dyDescent="0.2">
      <c r="A34" s="1471"/>
      <c r="B34" s="1454" t="s">
        <v>847</v>
      </c>
      <c r="C34" s="1441" t="s">
        <v>847</v>
      </c>
      <c r="D34" s="1472" t="s">
        <v>848</v>
      </c>
      <c r="E34" s="1530"/>
      <c r="F34" s="1531"/>
      <c r="G34" s="1531"/>
      <c r="H34" s="1531"/>
      <c r="I34" s="1532"/>
      <c r="J34" s="1533"/>
      <c r="K34" s="1534"/>
      <c r="L34" s="1530"/>
      <c r="M34" s="1531"/>
      <c r="N34" s="1531"/>
      <c r="O34" s="1531"/>
      <c r="P34" s="1532"/>
      <c r="Q34" s="1533"/>
      <c r="R34" s="1534"/>
      <c r="S34" s="1530"/>
      <c r="T34" s="1531"/>
      <c r="U34" s="1531"/>
      <c r="V34" s="1531"/>
      <c r="W34" s="1532"/>
      <c r="X34" s="1533"/>
      <c r="Y34" s="1534"/>
      <c r="Z34" s="1530"/>
      <c r="AA34" s="1531"/>
      <c r="AB34" s="1531"/>
      <c r="AC34" s="1531"/>
      <c r="AD34" s="1532"/>
      <c r="AE34" s="1533"/>
      <c r="AF34" s="1534"/>
      <c r="AG34" s="564"/>
      <c r="AH34" s="564"/>
    </row>
    <row r="35" spans="1:34" x14ac:dyDescent="0.2">
      <c r="A35" s="1475" t="s">
        <v>888</v>
      </c>
      <c r="B35" s="1476" t="s">
        <v>849</v>
      </c>
      <c r="C35" s="1476" t="s">
        <v>849</v>
      </c>
      <c r="D35" s="1478" t="s">
        <v>950</v>
      </c>
      <c r="E35" s="1535"/>
      <c r="F35" s="1536"/>
      <c r="G35" s="1536"/>
      <c r="H35" s="1536"/>
      <c r="I35" s="465"/>
      <c r="J35" s="1538"/>
      <c r="K35" s="1539"/>
      <c r="L35" s="1535"/>
      <c r="M35" s="1536"/>
      <c r="N35" s="1536"/>
      <c r="O35" s="1536"/>
      <c r="P35" s="465"/>
      <c r="Q35" s="1538"/>
      <c r="R35" s="1539"/>
      <c r="S35" s="1535"/>
      <c r="T35" s="1536"/>
      <c r="U35" s="1536"/>
      <c r="V35" s="1536"/>
      <c r="W35" s="465"/>
      <c r="X35" s="1538"/>
      <c r="Y35" s="1539"/>
      <c r="Z35" s="1535"/>
      <c r="AA35" s="1536"/>
      <c r="AB35" s="1536"/>
      <c r="AC35" s="1536"/>
      <c r="AD35" s="465"/>
      <c r="AE35" s="1538"/>
      <c r="AF35" s="1539"/>
      <c r="AG35" s="564"/>
      <c r="AH35" s="564"/>
    </row>
    <row r="36" spans="1:34" x14ac:dyDescent="0.2">
      <c r="A36" s="1471" t="s">
        <v>951</v>
      </c>
      <c r="B36" s="1454" t="s">
        <v>850</v>
      </c>
      <c r="C36" s="1441" t="s">
        <v>850</v>
      </c>
      <c r="D36" s="1446" t="s">
        <v>952</v>
      </c>
      <c r="E36" s="1545"/>
      <c r="F36" s="1546"/>
      <c r="G36" s="1546"/>
      <c r="H36" s="1546"/>
      <c r="I36" s="1547"/>
      <c r="J36" s="1548"/>
      <c r="K36" s="1549"/>
      <c r="L36" s="1545"/>
      <c r="M36" s="1546"/>
      <c r="N36" s="1546"/>
      <c r="O36" s="1546"/>
      <c r="P36" s="1547"/>
      <c r="Q36" s="1548"/>
      <c r="R36" s="1549"/>
      <c r="S36" s="1545"/>
      <c r="T36" s="1546"/>
      <c r="U36" s="1546"/>
      <c r="V36" s="1546"/>
      <c r="W36" s="1547"/>
      <c r="X36" s="1548"/>
      <c r="Y36" s="1549"/>
      <c r="Z36" s="1545"/>
      <c r="AA36" s="1546"/>
      <c r="AB36" s="1546"/>
      <c r="AC36" s="1546"/>
      <c r="AD36" s="1547"/>
      <c r="AE36" s="1548"/>
      <c r="AF36" s="1549"/>
      <c r="AG36" s="564"/>
      <c r="AH36" s="564"/>
    </row>
    <row r="37" spans="1:34" x14ac:dyDescent="0.2">
      <c r="A37" s="1475" t="s">
        <v>890</v>
      </c>
      <c r="B37" s="1476" t="s">
        <v>851</v>
      </c>
      <c r="C37" s="1476" t="s">
        <v>851</v>
      </c>
      <c r="D37" s="1478" t="s">
        <v>953</v>
      </c>
      <c r="E37" s="1535"/>
      <c r="F37" s="1536"/>
      <c r="G37" s="1536"/>
      <c r="H37" s="1536"/>
      <c r="I37" s="465"/>
      <c r="J37" s="1538"/>
      <c r="K37" s="1539"/>
      <c r="L37" s="1535"/>
      <c r="M37" s="1536"/>
      <c r="N37" s="1536"/>
      <c r="O37" s="1536"/>
      <c r="P37" s="465"/>
      <c r="Q37" s="1538"/>
      <c r="R37" s="1539"/>
      <c r="S37" s="1535"/>
      <c r="T37" s="1536"/>
      <c r="U37" s="1536"/>
      <c r="V37" s="1536"/>
      <c r="W37" s="465"/>
      <c r="X37" s="1538"/>
      <c r="Y37" s="1539"/>
      <c r="Z37" s="1535"/>
      <c r="AA37" s="1536"/>
      <c r="AB37" s="1536"/>
      <c r="AC37" s="1536"/>
      <c r="AD37" s="465"/>
      <c r="AE37" s="1538"/>
      <c r="AF37" s="1539"/>
      <c r="AG37" s="564"/>
      <c r="AH37" s="564"/>
    </row>
    <row r="38" spans="1:34" x14ac:dyDescent="0.2">
      <c r="A38" s="1471"/>
      <c r="B38" s="1454" t="s">
        <v>852</v>
      </c>
      <c r="C38" s="1454" t="s">
        <v>852</v>
      </c>
      <c r="D38" s="1479" t="s">
        <v>853</v>
      </c>
      <c r="E38" s="1535"/>
      <c r="F38" s="1536"/>
      <c r="G38" s="1536"/>
      <c r="H38" s="1536"/>
      <c r="I38" s="465"/>
      <c r="J38" s="1538"/>
      <c r="K38" s="1539"/>
      <c r="L38" s="1535"/>
      <c r="M38" s="1536"/>
      <c r="N38" s="1536"/>
      <c r="O38" s="1536"/>
      <c r="P38" s="465"/>
      <c r="Q38" s="1538"/>
      <c r="R38" s="1539"/>
      <c r="S38" s="1535"/>
      <c r="T38" s="1536"/>
      <c r="U38" s="1536"/>
      <c r="V38" s="1536"/>
      <c r="W38" s="465"/>
      <c r="X38" s="1538"/>
      <c r="Y38" s="1539"/>
      <c r="Z38" s="1535"/>
      <c r="AA38" s="1536"/>
      <c r="AB38" s="1536"/>
      <c r="AC38" s="1536"/>
      <c r="AD38" s="465"/>
      <c r="AE38" s="1538"/>
      <c r="AF38" s="1539"/>
      <c r="AG38" s="564"/>
      <c r="AH38" s="564"/>
    </row>
    <row r="39" spans="1:34" x14ac:dyDescent="0.2">
      <c r="A39" s="1475" t="s">
        <v>954</v>
      </c>
      <c r="B39" s="1476" t="s">
        <v>854</v>
      </c>
      <c r="C39" s="1476" t="s">
        <v>854</v>
      </c>
      <c r="D39" s="1478" t="s">
        <v>955</v>
      </c>
      <c r="E39" s="1535"/>
      <c r="F39" s="1536"/>
      <c r="G39" s="1536"/>
      <c r="H39" s="1536"/>
      <c r="I39" s="465"/>
      <c r="J39" s="1538"/>
      <c r="K39" s="1539"/>
      <c r="L39" s="1535"/>
      <c r="M39" s="1536"/>
      <c r="N39" s="1536"/>
      <c r="O39" s="1536"/>
      <c r="P39" s="465"/>
      <c r="Q39" s="1538"/>
      <c r="R39" s="1539"/>
      <c r="S39" s="1535"/>
      <c r="T39" s="1536"/>
      <c r="U39" s="1536"/>
      <c r="V39" s="1536"/>
      <c r="W39" s="465"/>
      <c r="X39" s="1538"/>
      <c r="Y39" s="1539"/>
      <c r="Z39" s="1535"/>
      <c r="AA39" s="1536"/>
      <c r="AB39" s="1536"/>
      <c r="AC39" s="1536"/>
      <c r="AD39" s="465"/>
      <c r="AE39" s="1538"/>
      <c r="AF39" s="1539"/>
      <c r="AG39" s="564"/>
      <c r="AH39" s="564"/>
    </row>
    <row r="40" spans="1:34" x14ac:dyDescent="0.2">
      <c r="A40" s="1471"/>
      <c r="B40" s="1454" t="s">
        <v>855</v>
      </c>
      <c r="C40" s="1454" t="s">
        <v>956</v>
      </c>
      <c r="D40" s="1472" t="s">
        <v>856</v>
      </c>
      <c r="E40" s="1535"/>
      <c r="F40" s="1536"/>
      <c r="G40" s="1536"/>
      <c r="H40" s="1536"/>
      <c r="I40" s="465"/>
      <c r="J40" s="1538"/>
      <c r="K40" s="1539"/>
      <c r="L40" s="1535"/>
      <c r="M40" s="1536"/>
      <c r="N40" s="1536"/>
      <c r="O40" s="1536"/>
      <c r="P40" s="465"/>
      <c r="Q40" s="1538"/>
      <c r="R40" s="1539"/>
      <c r="S40" s="1535"/>
      <c r="T40" s="1536"/>
      <c r="U40" s="1536"/>
      <c r="V40" s="1536"/>
      <c r="W40" s="465"/>
      <c r="X40" s="1538"/>
      <c r="Y40" s="1539"/>
      <c r="Z40" s="1535"/>
      <c r="AA40" s="1536"/>
      <c r="AB40" s="1536"/>
      <c r="AC40" s="1536"/>
      <c r="AD40" s="465"/>
      <c r="AE40" s="1538"/>
      <c r="AF40" s="1539"/>
      <c r="AG40" s="564"/>
      <c r="AH40" s="564"/>
    </row>
    <row r="41" spans="1:34" x14ac:dyDescent="0.2">
      <c r="A41" s="1471"/>
      <c r="B41" s="1454" t="s">
        <v>857</v>
      </c>
      <c r="C41" s="1454"/>
      <c r="D41" s="1445" t="s">
        <v>957</v>
      </c>
      <c r="E41" s="1535"/>
      <c r="F41" s="1536"/>
      <c r="G41" s="1536"/>
      <c r="H41" s="1536"/>
      <c r="I41" s="465"/>
      <c r="J41" s="1538"/>
      <c r="K41" s="1539"/>
      <c r="L41" s="1535"/>
      <c r="M41" s="1536"/>
      <c r="N41" s="1536"/>
      <c r="O41" s="1536"/>
      <c r="P41" s="465"/>
      <c r="Q41" s="1538"/>
      <c r="R41" s="1539"/>
      <c r="S41" s="1535"/>
      <c r="T41" s="1536"/>
      <c r="U41" s="1536"/>
      <c r="V41" s="1536"/>
      <c r="W41" s="465"/>
      <c r="X41" s="1538"/>
      <c r="Y41" s="1539"/>
      <c r="Z41" s="1535"/>
      <c r="AA41" s="1536"/>
      <c r="AB41" s="1536"/>
      <c r="AC41" s="1536"/>
      <c r="AD41" s="465"/>
      <c r="AE41" s="1538"/>
      <c r="AF41" s="1539"/>
      <c r="AG41" s="564"/>
      <c r="AH41" s="564"/>
    </row>
    <row r="42" spans="1:34" x14ac:dyDescent="0.2">
      <c r="A42" s="1471"/>
      <c r="B42" s="1454" t="s">
        <v>858</v>
      </c>
      <c r="C42" s="1454" t="s">
        <v>858</v>
      </c>
      <c r="D42" s="1445" t="s">
        <v>958</v>
      </c>
      <c r="E42" s="1535"/>
      <c r="F42" s="1536"/>
      <c r="G42" s="1536"/>
      <c r="H42" s="1536"/>
      <c r="I42" s="465"/>
      <c r="J42" s="1538"/>
      <c r="K42" s="1539"/>
      <c r="L42" s="1535"/>
      <c r="M42" s="1536"/>
      <c r="N42" s="1536"/>
      <c r="O42" s="1536"/>
      <c r="P42" s="465"/>
      <c r="Q42" s="1538"/>
      <c r="R42" s="1539"/>
      <c r="S42" s="1535"/>
      <c r="T42" s="1536"/>
      <c r="U42" s="1536"/>
      <c r="V42" s="1536"/>
      <c r="W42" s="465"/>
      <c r="X42" s="1538"/>
      <c r="Y42" s="1539"/>
      <c r="Z42" s="1535"/>
      <c r="AA42" s="1536"/>
      <c r="AB42" s="1536"/>
      <c r="AC42" s="1536"/>
      <c r="AD42" s="465"/>
      <c r="AE42" s="1538"/>
      <c r="AF42" s="1539"/>
      <c r="AG42" s="564"/>
      <c r="AH42" s="564"/>
    </row>
    <row r="43" spans="1:34" x14ac:dyDescent="0.2">
      <c r="A43" s="1480" t="s">
        <v>892</v>
      </c>
      <c r="B43" s="1452" t="s">
        <v>859</v>
      </c>
      <c r="C43" s="1452" t="s">
        <v>859</v>
      </c>
      <c r="D43" s="1453" t="s">
        <v>959</v>
      </c>
      <c r="E43" s="1550"/>
      <c r="F43" s="1551"/>
      <c r="G43" s="1551"/>
      <c r="H43" s="1551"/>
      <c r="I43" s="1552"/>
      <c r="J43" s="1553"/>
      <c r="K43" s="1554"/>
      <c r="L43" s="1550"/>
      <c r="M43" s="1551"/>
      <c r="N43" s="1551"/>
      <c r="O43" s="1551"/>
      <c r="P43" s="1552"/>
      <c r="Q43" s="1553"/>
      <c r="R43" s="1554"/>
      <c r="S43" s="1550"/>
      <c r="T43" s="1551"/>
      <c r="U43" s="1551"/>
      <c r="V43" s="1551"/>
      <c r="W43" s="1552"/>
      <c r="X43" s="1553"/>
      <c r="Y43" s="1554"/>
      <c r="Z43" s="1550"/>
      <c r="AA43" s="1551"/>
      <c r="AB43" s="1551"/>
      <c r="AC43" s="1551"/>
      <c r="AD43" s="1552"/>
      <c r="AE43" s="1553"/>
      <c r="AF43" s="1554"/>
      <c r="AG43" s="564"/>
      <c r="AH43" s="564"/>
    </row>
    <row r="44" spans="1:34" x14ac:dyDescent="0.2">
      <c r="A44" s="1471" t="s">
        <v>894</v>
      </c>
      <c r="B44" s="1454" t="s">
        <v>860</v>
      </c>
      <c r="C44" s="1441" t="s">
        <v>860</v>
      </c>
      <c r="D44" s="1477" t="s">
        <v>960</v>
      </c>
      <c r="E44" s="1535"/>
      <c r="F44" s="1536"/>
      <c r="G44" s="1536"/>
      <c r="H44" s="1536"/>
      <c r="I44" s="465"/>
      <c r="J44" s="1538"/>
      <c r="K44" s="1539"/>
      <c r="L44" s="1535"/>
      <c r="M44" s="1536"/>
      <c r="N44" s="1536"/>
      <c r="O44" s="1536"/>
      <c r="P44" s="465"/>
      <c r="Q44" s="1538"/>
      <c r="R44" s="1539"/>
      <c r="S44" s="1535"/>
      <c r="T44" s="1536"/>
      <c r="U44" s="1536"/>
      <c r="V44" s="1536"/>
      <c r="W44" s="465"/>
      <c r="X44" s="1538"/>
      <c r="Y44" s="1539"/>
      <c r="Z44" s="1535"/>
      <c r="AA44" s="1536"/>
      <c r="AB44" s="1536"/>
      <c r="AC44" s="1536"/>
      <c r="AD44" s="465"/>
      <c r="AE44" s="1538"/>
      <c r="AF44" s="1539"/>
      <c r="AG44" s="564"/>
      <c r="AH44" s="564"/>
    </row>
    <row r="45" spans="1:34" x14ac:dyDescent="0.2">
      <c r="A45" s="1480"/>
      <c r="B45" s="1481" t="s">
        <v>961</v>
      </c>
      <c r="C45" s="1481" t="s">
        <v>962</v>
      </c>
      <c r="D45" s="1482" t="s">
        <v>963</v>
      </c>
      <c r="E45" s="1545"/>
      <c r="F45" s="1546"/>
      <c r="G45" s="1546"/>
      <c r="H45" s="1546"/>
      <c r="I45" s="1547"/>
      <c r="J45" s="1548"/>
      <c r="K45" s="1549"/>
      <c r="L45" s="1545"/>
      <c r="M45" s="1546"/>
      <c r="N45" s="1546"/>
      <c r="O45" s="1546"/>
      <c r="P45" s="1547"/>
      <c r="Q45" s="1548"/>
      <c r="R45" s="1549"/>
      <c r="S45" s="1545"/>
      <c r="T45" s="1546"/>
      <c r="U45" s="1546"/>
      <c r="V45" s="1546"/>
      <c r="W45" s="1547"/>
      <c r="X45" s="1548"/>
      <c r="Y45" s="1549"/>
      <c r="Z45" s="1545"/>
      <c r="AA45" s="1546"/>
      <c r="AB45" s="1546"/>
      <c r="AC45" s="1546"/>
      <c r="AD45" s="1547"/>
      <c r="AE45" s="1548"/>
      <c r="AF45" s="1549"/>
      <c r="AG45" s="564"/>
      <c r="AH45" s="564"/>
    </row>
    <row r="46" spans="1:34" x14ac:dyDescent="0.2">
      <c r="A46" s="1475" t="s">
        <v>896</v>
      </c>
      <c r="B46" s="1476" t="s">
        <v>861</v>
      </c>
      <c r="C46" s="1476" t="s">
        <v>861</v>
      </c>
      <c r="D46" s="1477" t="s">
        <v>862</v>
      </c>
      <c r="E46" s="514"/>
      <c r="F46" s="1555"/>
      <c r="G46" s="1555"/>
      <c r="H46" s="1555"/>
      <c r="I46" s="1556"/>
      <c r="J46" s="1349"/>
      <c r="K46" s="1557"/>
      <c r="L46" s="514"/>
      <c r="M46" s="1555"/>
      <c r="N46" s="1555"/>
      <c r="O46" s="1555"/>
      <c r="P46" s="1556"/>
      <c r="Q46" s="1349"/>
      <c r="R46" s="1557"/>
      <c r="S46" s="514"/>
      <c r="T46" s="1555"/>
      <c r="U46" s="1555"/>
      <c r="V46" s="1555"/>
      <c r="W46" s="1556"/>
      <c r="X46" s="1349"/>
      <c r="Y46" s="1557"/>
      <c r="Z46" s="514"/>
      <c r="AA46" s="1555"/>
      <c r="AB46" s="1555"/>
      <c r="AC46" s="1555"/>
      <c r="AD46" s="1556"/>
      <c r="AE46" s="1349"/>
      <c r="AF46" s="1557"/>
      <c r="AG46" s="564"/>
      <c r="AH46" s="564"/>
    </row>
    <row r="47" spans="1:34" x14ac:dyDescent="0.2">
      <c r="A47" s="1471"/>
      <c r="B47" s="1454" t="s">
        <v>863</v>
      </c>
      <c r="C47" s="1441" t="s">
        <v>863</v>
      </c>
      <c r="D47" s="1472" t="s">
        <v>864</v>
      </c>
      <c r="E47" s="1535"/>
      <c r="F47" s="1536"/>
      <c r="G47" s="1536"/>
      <c r="H47" s="1536"/>
      <c r="I47" s="465"/>
      <c r="J47" s="1538"/>
      <c r="K47" s="1539"/>
      <c r="L47" s="1535"/>
      <c r="M47" s="1536"/>
      <c r="N47" s="1536"/>
      <c r="O47" s="1536"/>
      <c r="P47" s="465"/>
      <c r="Q47" s="1538"/>
      <c r="R47" s="1539"/>
      <c r="S47" s="1535"/>
      <c r="T47" s="1536"/>
      <c r="U47" s="1536"/>
      <c r="V47" s="1536"/>
      <c r="W47" s="465"/>
      <c r="X47" s="1538"/>
      <c r="Y47" s="1539"/>
      <c r="Z47" s="1535"/>
      <c r="AA47" s="1536"/>
      <c r="AB47" s="1536"/>
      <c r="AC47" s="1536"/>
      <c r="AD47" s="465"/>
      <c r="AE47" s="1538"/>
      <c r="AF47" s="1539"/>
      <c r="AG47" s="564"/>
      <c r="AH47" s="564"/>
    </row>
    <row r="48" spans="1:34" x14ac:dyDescent="0.2">
      <c r="A48" s="1475" t="s">
        <v>898</v>
      </c>
      <c r="B48" s="1476" t="s">
        <v>865</v>
      </c>
      <c r="C48" s="1476" t="s">
        <v>865</v>
      </c>
      <c r="D48" s="1477" t="s">
        <v>866</v>
      </c>
      <c r="E48" s="514"/>
      <c r="F48" s="1555"/>
      <c r="G48" s="1555"/>
      <c r="H48" s="1555"/>
      <c r="I48" s="1556"/>
      <c r="J48" s="1349"/>
      <c r="K48" s="1557"/>
      <c r="L48" s="514"/>
      <c r="M48" s="1555"/>
      <c r="N48" s="1555"/>
      <c r="O48" s="1555"/>
      <c r="P48" s="1556"/>
      <c r="Q48" s="1349"/>
      <c r="R48" s="1557"/>
      <c r="S48" s="514"/>
      <c r="T48" s="1555"/>
      <c r="U48" s="1555"/>
      <c r="V48" s="1555"/>
      <c r="W48" s="1556"/>
      <c r="X48" s="1349"/>
      <c r="Y48" s="1557"/>
      <c r="Z48" s="514"/>
      <c r="AA48" s="1555"/>
      <c r="AB48" s="1555"/>
      <c r="AC48" s="1555"/>
      <c r="AD48" s="1556"/>
      <c r="AE48" s="1349"/>
      <c r="AF48" s="1557"/>
      <c r="AG48" s="564"/>
      <c r="AH48" s="564"/>
    </row>
    <row r="49" spans="1:34" ht="25.5" x14ac:dyDescent="0.2">
      <c r="A49" s="1471"/>
      <c r="B49" s="1454" t="s">
        <v>964</v>
      </c>
      <c r="C49" s="1454" t="s">
        <v>964</v>
      </c>
      <c r="D49" s="1472" t="s">
        <v>965</v>
      </c>
      <c r="E49" s="1535"/>
      <c r="F49" s="1536"/>
      <c r="G49" s="1536"/>
      <c r="H49" s="1536"/>
      <c r="I49" s="1537"/>
      <c r="J49" s="1538"/>
      <c r="K49" s="1539"/>
      <c r="L49" s="1535"/>
      <c r="M49" s="1536"/>
      <c r="N49" s="1536"/>
      <c r="O49" s="1536"/>
      <c r="P49" s="1537"/>
      <c r="Q49" s="1538"/>
      <c r="R49" s="1539"/>
      <c r="S49" s="1535"/>
      <c r="T49" s="1536"/>
      <c r="U49" s="1536"/>
      <c r="V49" s="1536"/>
      <c r="W49" s="1537"/>
      <c r="X49" s="1538"/>
      <c r="Y49" s="1539"/>
      <c r="Z49" s="1535"/>
      <c r="AA49" s="1536"/>
      <c r="AB49" s="1536"/>
      <c r="AC49" s="1536"/>
      <c r="AD49" s="1537"/>
      <c r="AE49" s="1538"/>
      <c r="AF49" s="1539"/>
      <c r="AG49" s="564"/>
      <c r="AH49" s="564"/>
    </row>
    <row r="50" spans="1:34" x14ac:dyDescent="0.2">
      <c r="A50" s="1471" t="s">
        <v>900</v>
      </c>
      <c r="B50" s="1454" t="s">
        <v>966</v>
      </c>
      <c r="C50" s="1454" t="s">
        <v>867</v>
      </c>
      <c r="D50" s="1445" t="s">
        <v>967</v>
      </c>
      <c r="E50" s="1545"/>
      <c r="F50" s="1546"/>
      <c r="G50" s="1546"/>
      <c r="H50" s="1546"/>
      <c r="I50" s="1547"/>
      <c r="J50" s="1548"/>
      <c r="K50" s="1549"/>
      <c r="L50" s="1545"/>
      <c r="M50" s="1546"/>
      <c r="N50" s="1546"/>
      <c r="O50" s="1546"/>
      <c r="P50" s="1547"/>
      <c r="Q50" s="1548"/>
      <c r="R50" s="1549"/>
      <c r="S50" s="1545"/>
      <c r="T50" s="1546"/>
      <c r="U50" s="1546"/>
      <c r="V50" s="1546"/>
      <c r="W50" s="1547"/>
      <c r="X50" s="1548"/>
      <c r="Y50" s="1549"/>
      <c r="Z50" s="1545"/>
      <c r="AA50" s="1546"/>
      <c r="AB50" s="1546"/>
      <c r="AC50" s="1546"/>
      <c r="AD50" s="1547"/>
      <c r="AE50" s="1548"/>
      <c r="AF50" s="1549"/>
      <c r="AG50" s="564"/>
      <c r="AH50" s="564"/>
    </row>
    <row r="51" spans="1:34" x14ac:dyDescent="0.2">
      <c r="A51" s="1471"/>
      <c r="B51" s="1454" t="s">
        <v>968</v>
      </c>
      <c r="C51" s="1454" t="s">
        <v>968</v>
      </c>
      <c r="D51" s="1472" t="s">
        <v>969</v>
      </c>
      <c r="E51" s="1558"/>
      <c r="F51" s="1559"/>
      <c r="G51" s="1559"/>
      <c r="H51" s="1559"/>
      <c r="I51" s="1560"/>
      <c r="J51" s="1561"/>
      <c r="K51" s="1562"/>
      <c r="L51" s="1558"/>
      <c r="M51" s="1559"/>
      <c r="N51" s="1559"/>
      <c r="O51" s="1559"/>
      <c r="P51" s="1560"/>
      <c r="Q51" s="1561"/>
      <c r="R51" s="1562"/>
      <c r="S51" s="1558"/>
      <c r="T51" s="1559"/>
      <c r="U51" s="1559"/>
      <c r="V51" s="1559"/>
      <c r="W51" s="1560"/>
      <c r="X51" s="1561"/>
      <c r="Y51" s="1562"/>
      <c r="Z51" s="1558"/>
      <c r="AA51" s="1559"/>
      <c r="AB51" s="1559"/>
      <c r="AC51" s="1559"/>
      <c r="AD51" s="1560"/>
      <c r="AE51" s="1561"/>
      <c r="AF51" s="1562"/>
      <c r="AG51" s="564"/>
      <c r="AH51" s="564"/>
    </row>
    <row r="52" spans="1:34" x14ac:dyDescent="0.2">
      <c r="A52" s="1471" t="s">
        <v>902</v>
      </c>
      <c r="B52" s="1454" t="s">
        <v>970</v>
      </c>
      <c r="C52" s="1454" t="s">
        <v>970</v>
      </c>
      <c r="D52" s="1445" t="s">
        <v>971</v>
      </c>
      <c r="E52" s="1558"/>
      <c r="F52" s="1559"/>
      <c r="G52" s="1559"/>
      <c r="H52" s="1559"/>
      <c r="I52" s="1560"/>
      <c r="J52" s="1561"/>
      <c r="K52" s="1562"/>
      <c r="L52" s="1558"/>
      <c r="M52" s="1559"/>
      <c r="N52" s="1559"/>
      <c r="O52" s="1559"/>
      <c r="P52" s="1560"/>
      <c r="Q52" s="1561"/>
      <c r="R52" s="1562"/>
      <c r="S52" s="1558"/>
      <c r="T52" s="1559"/>
      <c r="U52" s="1559"/>
      <c r="V52" s="1559"/>
      <c r="W52" s="1560"/>
      <c r="X52" s="1561"/>
      <c r="Y52" s="1562"/>
      <c r="Z52" s="1558"/>
      <c r="AA52" s="1559"/>
      <c r="AB52" s="1559"/>
      <c r="AC52" s="1559"/>
      <c r="AD52" s="1560"/>
      <c r="AE52" s="1561"/>
      <c r="AF52" s="1562"/>
      <c r="AG52" s="564"/>
      <c r="AH52" s="564"/>
    </row>
    <row r="53" spans="1:34" x14ac:dyDescent="0.2">
      <c r="A53" s="1471" t="s">
        <v>904</v>
      </c>
      <c r="B53" s="1454" t="s">
        <v>972</v>
      </c>
      <c r="C53" s="1454" t="s">
        <v>972</v>
      </c>
      <c r="D53" s="1445" t="s">
        <v>973</v>
      </c>
      <c r="E53" s="1558"/>
      <c r="F53" s="1559"/>
      <c r="G53" s="1559"/>
      <c r="H53" s="1559"/>
      <c r="I53" s="1560"/>
      <c r="J53" s="1561"/>
      <c r="K53" s="1562"/>
      <c r="L53" s="1558"/>
      <c r="M53" s="1559"/>
      <c r="N53" s="1559"/>
      <c r="O53" s="1559"/>
      <c r="P53" s="1560"/>
      <c r="Q53" s="1561"/>
      <c r="R53" s="1562"/>
      <c r="S53" s="1558"/>
      <c r="T53" s="1559"/>
      <c r="U53" s="1559"/>
      <c r="V53" s="1559"/>
      <c r="W53" s="1560"/>
      <c r="X53" s="1561"/>
      <c r="Y53" s="1562"/>
      <c r="Z53" s="1558"/>
      <c r="AA53" s="1559"/>
      <c r="AB53" s="1559"/>
      <c r="AC53" s="1559"/>
      <c r="AD53" s="1560"/>
      <c r="AE53" s="1561"/>
      <c r="AF53" s="1562"/>
      <c r="AG53" s="564"/>
      <c r="AH53" s="564"/>
    </row>
    <row r="54" spans="1:34" x14ac:dyDescent="0.2">
      <c r="A54" s="1483"/>
      <c r="B54" s="1447"/>
      <c r="C54" s="1447"/>
      <c r="D54" s="1450" t="s">
        <v>870</v>
      </c>
      <c r="E54" s="1563"/>
      <c r="F54" s="1564"/>
      <c r="G54" s="1564"/>
      <c r="H54" s="1564"/>
      <c r="I54" s="1565"/>
      <c r="J54" s="1566"/>
      <c r="K54" s="1567"/>
      <c r="L54" s="1563"/>
      <c r="M54" s="1564"/>
      <c r="N54" s="1564"/>
      <c r="O54" s="1564"/>
      <c r="P54" s="1565"/>
      <c r="Q54" s="1566"/>
      <c r="R54" s="1567"/>
      <c r="S54" s="1563"/>
      <c r="T54" s="1564"/>
      <c r="U54" s="1564"/>
      <c r="V54" s="1564"/>
      <c r="W54" s="1565"/>
      <c r="X54" s="1566"/>
      <c r="Y54" s="1567"/>
      <c r="Z54" s="1563"/>
      <c r="AA54" s="1564"/>
      <c r="AB54" s="1564"/>
      <c r="AC54" s="1564"/>
      <c r="AD54" s="1565"/>
      <c r="AE54" s="1566"/>
      <c r="AF54" s="1567"/>
      <c r="AG54" s="564"/>
      <c r="AH54" s="564"/>
    </row>
    <row r="55" spans="1:34" x14ac:dyDescent="0.2">
      <c r="A55" s="735"/>
      <c r="B55" s="202"/>
      <c r="C55" s="202"/>
      <c r="D55" s="202"/>
      <c r="E55" s="202"/>
      <c r="F55" s="202"/>
      <c r="G55" s="202"/>
      <c r="H55" s="202"/>
      <c r="I55" s="202"/>
      <c r="J55" s="202"/>
      <c r="K55" s="202"/>
      <c r="L55" s="202"/>
      <c r="M55" s="202"/>
      <c r="N55" s="202"/>
      <c r="O55" s="202"/>
      <c r="P55" s="202"/>
      <c r="Q55" s="202"/>
      <c r="R55" s="202"/>
      <c r="S55" s="202"/>
      <c r="T55" s="202"/>
      <c r="U55" s="202"/>
      <c r="V55" s="202"/>
      <c r="W55" s="202"/>
      <c r="X55" s="202"/>
      <c r="Y55" s="202"/>
      <c r="Z55" s="202"/>
      <c r="AA55" s="202"/>
      <c r="AB55" s="202"/>
      <c r="AC55" s="202"/>
      <c r="AD55" s="202"/>
      <c r="AE55" s="202"/>
      <c r="AF55" s="202"/>
      <c r="AG55" s="202"/>
      <c r="AH55" s="202"/>
    </row>
    <row r="56" spans="1:34" x14ac:dyDescent="0.2">
      <c r="A56" s="202"/>
      <c r="B56" s="202"/>
      <c r="C56" s="202"/>
      <c r="D56" s="202"/>
      <c r="E56" s="202"/>
      <c r="F56" s="202"/>
      <c r="G56" s="202"/>
      <c r="H56" s="202"/>
      <c r="I56" s="202"/>
      <c r="J56" s="202"/>
      <c r="K56" s="202"/>
      <c r="L56" s="202"/>
      <c r="M56" s="202"/>
      <c r="N56" s="202"/>
      <c r="O56" s="202"/>
      <c r="P56" s="202"/>
      <c r="Q56" s="202"/>
      <c r="R56" s="202"/>
      <c r="S56" s="202"/>
      <c r="T56" s="202"/>
      <c r="U56" s="202"/>
      <c r="V56" s="202"/>
      <c r="W56" s="202"/>
      <c r="X56" s="202"/>
      <c r="Y56" s="202"/>
      <c r="Z56" s="202"/>
      <c r="AA56" s="202"/>
      <c r="AB56" s="202"/>
      <c r="AC56" s="202"/>
      <c r="AD56" s="202"/>
      <c r="AE56" s="202"/>
      <c r="AF56" s="202"/>
      <c r="AG56" s="202"/>
      <c r="AH56" s="202"/>
    </row>
    <row r="57" spans="1:34" x14ac:dyDescent="0.2">
      <c r="A57" s="735" t="s">
        <v>32</v>
      </c>
      <c r="B57" s="735"/>
      <c r="C57" s="737" t="s">
        <v>1053</v>
      </c>
      <c r="D57" s="737"/>
      <c r="E57" s="737"/>
      <c r="F57" s="737"/>
      <c r="G57" s="737"/>
      <c r="H57" s="737"/>
      <c r="I57" s="737"/>
      <c r="J57" s="737"/>
      <c r="K57" s="737"/>
      <c r="L57" s="737"/>
      <c r="M57" s="737"/>
      <c r="N57" s="737"/>
      <c r="O57" s="737"/>
      <c r="P57" s="737"/>
      <c r="Q57" s="737"/>
      <c r="R57" s="737"/>
      <c r="S57" s="737"/>
      <c r="T57" s="737"/>
      <c r="U57" s="737"/>
      <c r="V57" s="737"/>
      <c r="W57" s="737"/>
      <c r="X57" s="737"/>
      <c r="Y57" s="737"/>
      <c r="Z57" s="737"/>
      <c r="AA57" s="737"/>
      <c r="AB57" s="737"/>
      <c r="AC57" s="737"/>
      <c r="AD57" s="737"/>
      <c r="AE57" s="737"/>
      <c r="AF57" s="737"/>
      <c r="AG57" s="202"/>
      <c r="AH57" s="202"/>
    </row>
    <row r="58" spans="1:34" x14ac:dyDescent="0.2">
      <c r="A58" s="202"/>
      <c r="B58" s="202"/>
      <c r="C58" s="739"/>
      <c r="D58" s="739"/>
      <c r="E58" s="739"/>
      <c r="F58" s="739"/>
      <c r="G58" s="739"/>
      <c r="H58" s="739"/>
      <c r="I58" s="739"/>
      <c r="J58" s="739"/>
      <c r="K58" s="739"/>
      <c r="L58" s="739"/>
      <c r="M58" s="739"/>
      <c r="N58" s="739"/>
      <c r="O58" s="739"/>
      <c r="P58" s="739"/>
      <c r="Q58" s="739"/>
      <c r="R58" s="739"/>
      <c r="S58" s="739"/>
      <c r="T58" s="739"/>
      <c r="U58" s="739"/>
      <c r="V58" s="739"/>
      <c r="W58" s="739"/>
      <c r="X58" s="739"/>
      <c r="Y58" s="739"/>
      <c r="Z58" s="739"/>
      <c r="AA58" s="739"/>
      <c r="AB58" s="739"/>
      <c r="AC58" s="739"/>
      <c r="AD58" s="739"/>
      <c r="AE58" s="739"/>
      <c r="AF58" s="739"/>
      <c r="AG58" s="202"/>
      <c r="AH58" s="202"/>
    </row>
    <row r="59" spans="1:34" x14ac:dyDescent="0.2">
      <c r="A59" s="202"/>
      <c r="B59" s="202"/>
      <c r="C59" s="739"/>
      <c r="D59" s="739"/>
      <c r="E59" s="739"/>
      <c r="F59" s="739"/>
      <c r="G59" s="739"/>
      <c r="H59" s="739"/>
      <c r="I59" s="739"/>
      <c r="J59" s="739"/>
      <c r="K59" s="739"/>
      <c r="L59" s="739"/>
      <c r="M59" s="739"/>
      <c r="N59" s="739"/>
      <c r="O59" s="739"/>
      <c r="P59" s="739"/>
      <c r="Q59" s="739"/>
      <c r="R59" s="739"/>
      <c r="S59" s="739"/>
      <c r="T59" s="739"/>
      <c r="U59" s="739"/>
      <c r="V59" s="739"/>
      <c r="W59" s="739"/>
      <c r="X59" s="739"/>
      <c r="Y59" s="739"/>
      <c r="Z59" s="739"/>
      <c r="AA59" s="739"/>
      <c r="AB59" s="739"/>
      <c r="AC59" s="739"/>
      <c r="AD59" s="739"/>
      <c r="AE59" s="739"/>
      <c r="AF59" s="739"/>
      <c r="AG59" s="202"/>
      <c r="AH59" s="202"/>
    </row>
    <row r="60" spans="1:34" x14ac:dyDescent="0.2">
      <c r="A60" s="202"/>
      <c r="B60" s="202"/>
      <c r="C60" s="739"/>
      <c r="D60" s="739"/>
      <c r="E60" s="739"/>
      <c r="F60" s="739"/>
      <c r="G60" s="739"/>
      <c r="H60" s="739"/>
      <c r="I60" s="739"/>
      <c r="J60" s="739"/>
      <c r="K60" s="739"/>
      <c r="L60" s="739"/>
      <c r="M60" s="739"/>
      <c r="N60" s="739"/>
      <c r="O60" s="739"/>
      <c r="P60" s="739"/>
      <c r="Q60" s="739"/>
      <c r="R60" s="739"/>
      <c r="S60" s="739"/>
      <c r="T60" s="739"/>
      <c r="U60" s="739"/>
      <c r="V60" s="739"/>
      <c r="W60" s="739"/>
      <c r="X60" s="739"/>
      <c r="Y60" s="739"/>
      <c r="Z60" s="739"/>
      <c r="AA60" s="739"/>
      <c r="AB60" s="739"/>
      <c r="AC60" s="739"/>
      <c r="AD60" s="739"/>
      <c r="AE60" s="739"/>
      <c r="AF60" s="739"/>
      <c r="AG60" s="202"/>
      <c r="AH60" s="202"/>
    </row>
    <row r="61" spans="1:34" x14ac:dyDescent="0.2">
      <c r="A61" s="202"/>
      <c r="B61" s="202"/>
      <c r="C61" s="202"/>
      <c r="D61" s="202"/>
      <c r="E61" s="202"/>
      <c r="F61" s="202"/>
      <c r="G61" s="202"/>
      <c r="H61" s="202"/>
      <c r="I61" s="202"/>
      <c r="J61" s="202"/>
      <c r="K61" s="202"/>
      <c r="L61" s="202"/>
      <c r="M61" s="202"/>
      <c r="N61" s="202"/>
      <c r="O61" s="202"/>
      <c r="P61" s="202"/>
      <c r="Q61" s="202"/>
      <c r="R61" s="202"/>
      <c r="S61" s="202"/>
      <c r="T61" s="202"/>
      <c r="U61" s="202"/>
      <c r="V61" s="202"/>
      <c r="W61" s="202"/>
      <c r="X61" s="202"/>
      <c r="Y61" s="202"/>
      <c r="Z61" s="202"/>
      <c r="AA61" s="202"/>
      <c r="AB61" s="202"/>
      <c r="AC61" s="202"/>
      <c r="AD61" s="202"/>
      <c r="AE61" s="202"/>
      <c r="AF61" s="202"/>
      <c r="AG61" s="202"/>
      <c r="AH61" s="202"/>
    </row>
    <row r="62" spans="1:34" x14ac:dyDescent="0.2">
      <c r="A62" s="735" t="s">
        <v>33</v>
      </c>
      <c r="B62" s="735"/>
      <c r="C62" s="1584" t="s">
        <v>1059</v>
      </c>
      <c r="D62" s="737"/>
      <c r="E62" s="737"/>
      <c r="F62" s="737"/>
      <c r="G62" s="737"/>
      <c r="H62" s="737"/>
      <c r="I62" s="737"/>
      <c r="J62" s="737"/>
      <c r="K62" s="737"/>
      <c r="L62" s="737"/>
      <c r="M62" s="737"/>
      <c r="N62" s="737"/>
      <c r="O62" s="737"/>
      <c r="P62" s="737"/>
      <c r="Q62" s="737"/>
      <c r="R62" s="737"/>
      <c r="S62" s="737"/>
      <c r="T62" s="737"/>
      <c r="U62" s="737"/>
      <c r="V62" s="737"/>
      <c r="W62" s="737"/>
      <c r="X62" s="737"/>
      <c r="Y62" s="737"/>
      <c r="Z62" s="737"/>
      <c r="AA62" s="737"/>
      <c r="AB62" s="737"/>
      <c r="AC62" s="737"/>
      <c r="AD62" s="737"/>
      <c r="AE62" s="737"/>
      <c r="AF62" s="737"/>
      <c r="AG62" s="202"/>
      <c r="AH62" s="202"/>
    </row>
    <row r="63" spans="1:34" x14ac:dyDescent="0.2">
      <c r="A63" s="735"/>
      <c r="B63" s="735"/>
      <c r="C63" s="739"/>
      <c r="D63" s="739"/>
      <c r="E63" s="739"/>
      <c r="F63" s="739"/>
      <c r="G63" s="739"/>
      <c r="H63" s="739"/>
      <c r="I63" s="739"/>
      <c r="J63" s="739"/>
      <c r="K63" s="739"/>
      <c r="L63" s="739"/>
      <c r="M63" s="739"/>
      <c r="N63" s="739"/>
      <c r="O63" s="739"/>
      <c r="P63" s="739"/>
      <c r="Q63" s="739"/>
      <c r="R63" s="739"/>
      <c r="S63" s="739"/>
      <c r="T63" s="739"/>
      <c r="U63" s="739"/>
      <c r="V63" s="739"/>
      <c r="W63" s="739"/>
      <c r="X63" s="739"/>
      <c r="Y63" s="739"/>
      <c r="Z63" s="739"/>
      <c r="AA63" s="739"/>
      <c r="AB63" s="739"/>
      <c r="AC63" s="739"/>
      <c r="AD63" s="739"/>
      <c r="AE63" s="739"/>
      <c r="AF63" s="739"/>
      <c r="AG63" s="202"/>
      <c r="AH63" s="202"/>
    </row>
    <row r="64" spans="1:34" x14ac:dyDescent="0.2">
      <c r="A64" s="202"/>
      <c r="B64" s="202"/>
      <c r="C64" s="739"/>
      <c r="D64" s="739"/>
      <c r="E64" s="739"/>
      <c r="F64" s="739"/>
      <c r="G64" s="739"/>
      <c r="H64" s="739"/>
      <c r="I64" s="739"/>
      <c r="J64" s="739"/>
      <c r="K64" s="739"/>
      <c r="L64" s="739"/>
      <c r="M64" s="739"/>
      <c r="N64" s="739"/>
      <c r="O64" s="739"/>
      <c r="P64" s="739"/>
      <c r="Q64" s="739"/>
      <c r="R64" s="739"/>
      <c r="S64" s="739"/>
      <c r="T64" s="739"/>
      <c r="U64" s="739"/>
      <c r="V64" s="739"/>
      <c r="W64" s="739"/>
      <c r="X64" s="739"/>
      <c r="Y64" s="739"/>
      <c r="Z64" s="739"/>
      <c r="AA64" s="739"/>
      <c r="AB64" s="739"/>
      <c r="AC64" s="739"/>
      <c r="AD64" s="739"/>
      <c r="AE64" s="739"/>
      <c r="AF64" s="739"/>
      <c r="AG64" s="202"/>
      <c r="AH64" s="202"/>
    </row>
    <row r="65" spans="1:63" x14ac:dyDescent="0.2">
      <c r="A65" s="202"/>
      <c r="B65" s="202"/>
      <c r="C65" s="739"/>
      <c r="D65" s="739"/>
      <c r="E65" s="739"/>
      <c r="F65" s="739"/>
      <c r="G65" s="739"/>
      <c r="H65" s="739"/>
      <c r="I65" s="739"/>
      <c r="J65" s="739"/>
      <c r="K65" s="739"/>
      <c r="L65" s="739"/>
      <c r="M65" s="739"/>
      <c r="N65" s="739"/>
      <c r="O65" s="739"/>
      <c r="P65" s="739"/>
      <c r="Q65" s="739"/>
      <c r="R65" s="739"/>
      <c r="S65" s="739"/>
      <c r="T65" s="739"/>
      <c r="U65" s="739"/>
      <c r="V65" s="739"/>
      <c r="W65" s="739"/>
      <c r="X65" s="739"/>
      <c r="Y65" s="739"/>
      <c r="Z65" s="739"/>
      <c r="AA65" s="739"/>
      <c r="AB65" s="739"/>
      <c r="AC65" s="739"/>
      <c r="AD65" s="739"/>
      <c r="AE65" s="739"/>
      <c r="AF65" s="739"/>
      <c r="AG65" s="202"/>
      <c r="AH65" s="202"/>
    </row>
    <row r="66" spans="1:63" x14ac:dyDescent="0.2">
      <c r="A66" s="202"/>
      <c r="B66" s="202"/>
      <c r="C66" s="202"/>
      <c r="D66" s="202"/>
      <c r="E66" s="202"/>
      <c r="F66" s="202"/>
      <c r="G66" s="202"/>
      <c r="H66" s="202"/>
      <c r="I66" s="202"/>
      <c r="J66" s="202"/>
      <c r="K66" s="202"/>
      <c r="L66" s="202"/>
      <c r="M66" s="202"/>
      <c r="N66" s="202"/>
      <c r="O66" s="202"/>
      <c r="P66" s="202"/>
      <c r="Q66" s="202"/>
      <c r="R66" s="202"/>
      <c r="S66" s="202"/>
      <c r="T66" s="202"/>
      <c r="U66" s="202"/>
      <c r="V66" s="202"/>
      <c r="W66" s="202"/>
      <c r="X66" s="202"/>
      <c r="Y66" s="202"/>
      <c r="Z66" s="202"/>
      <c r="AA66" s="202"/>
      <c r="AB66" s="202"/>
      <c r="AC66" s="202"/>
      <c r="AD66" s="202"/>
      <c r="AE66" s="202"/>
      <c r="AF66" s="202"/>
      <c r="AG66" s="202"/>
      <c r="AH66" s="202"/>
    </row>
    <row r="67" spans="1:63" x14ac:dyDescent="0.2">
      <c r="A67" s="735" t="s">
        <v>651</v>
      </c>
      <c r="B67" s="735"/>
      <c r="C67" s="202"/>
      <c r="D67" s="202"/>
      <c r="E67" s="202"/>
      <c r="F67" s="202"/>
      <c r="G67" s="202"/>
      <c r="H67" s="202"/>
      <c r="I67" s="202"/>
      <c r="J67" s="202"/>
      <c r="K67" s="202"/>
      <c r="L67" s="202"/>
      <c r="M67" s="202"/>
      <c r="N67" s="202"/>
      <c r="O67" s="202"/>
      <c r="P67" s="202"/>
      <c r="Q67" s="202"/>
      <c r="R67" s="202"/>
      <c r="S67" s="202"/>
      <c r="T67" s="202"/>
      <c r="U67" s="202"/>
      <c r="V67" s="202"/>
      <c r="W67" s="202"/>
      <c r="X67" s="202"/>
      <c r="Y67" s="202"/>
      <c r="Z67" s="202"/>
      <c r="AA67" s="202"/>
      <c r="AB67" s="202"/>
      <c r="AC67" s="202"/>
      <c r="AD67" s="202"/>
      <c r="AE67" s="202"/>
      <c r="AF67" s="202"/>
      <c r="AG67" s="202"/>
      <c r="AH67" s="202"/>
    </row>
    <row r="68" spans="1:63" x14ac:dyDescent="0.2">
      <c r="A68" s="75"/>
      <c r="B68" s="532"/>
      <c r="C68" s="75"/>
      <c r="D68" s="75"/>
      <c r="E68" s="75"/>
      <c r="F68" s="75"/>
      <c r="G68" s="75"/>
      <c r="H68" s="75"/>
      <c r="I68" s="75"/>
      <c r="J68" s="75"/>
      <c r="K68" s="75"/>
      <c r="L68" s="75"/>
      <c r="M68" s="75"/>
      <c r="N68" s="75"/>
      <c r="O68" s="75"/>
      <c r="P68" s="75"/>
      <c r="Q68" s="75"/>
      <c r="R68" s="75"/>
      <c r="S68" s="75"/>
      <c r="T68" s="75"/>
      <c r="U68" s="75"/>
      <c r="V68" s="75"/>
      <c r="W68" s="75"/>
      <c r="X68" s="75"/>
      <c r="Y68" s="75"/>
      <c r="Z68" s="75"/>
      <c r="AA68" s="75"/>
      <c r="AB68" s="75"/>
      <c r="AC68" s="75"/>
      <c r="AD68" s="75"/>
      <c r="AE68" s="75"/>
      <c r="AF68" s="75"/>
      <c r="AG68" s="75"/>
      <c r="AH68" s="75"/>
      <c r="AI68" s="75"/>
      <c r="AJ68" s="75"/>
      <c r="AK68" s="75"/>
      <c r="AL68" s="75"/>
      <c r="AM68" s="75"/>
      <c r="AN68" s="75"/>
      <c r="AO68" s="75"/>
      <c r="AP68" s="75"/>
      <c r="AQ68" s="75"/>
      <c r="AR68" s="75"/>
      <c r="AS68" s="75"/>
      <c r="AT68" s="75"/>
      <c r="AU68" s="75"/>
      <c r="AV68" s="75"/>
      <c r="AW68" s="75"/>
      <c r="AX68" s="75"/>
      <c r="AY68" s="75"/>
      <c r="AZ68" s="75"/>
      <c r="BA68" s="75"/>
      <c r="BB68" s="75"/>
      <c r="BC68" s="75"/>
      <c r="BD68" s="75"/>
      <c r="BE68" s="75"/>
      <c r="BF68" s="75"/>
      <c r="BG68" s="75"/>
      <c r="BH68" s="75"/>
      <c r="BI68" s="75"/>
      <c r="BJ68" s="202"/>
      <c r="BK68" s="202"/>
    </row>
    <row r="69" spans="1:63" x14ac:dyDescent="0.2">
      <c r="A69" s="563"/>
      <c r="B69" s="533"/>
      <c r="C69" s="75"/>
      <c r="D69" s="75"/>
      <c r="E69" s="75"/>
      <c r="F69" s="75"/>
      <c r="G69" s="75"/>
      <c r="H69" s="75"/>
      <c r="I69" s="75"/>
      <c r="J69" s="75"/>
      <c r="K69" s="75"/>
      <c r="L69" s="75"/>
      <c r="M69" s="75"/>
      <c r="N69" s="75"/>
      <c r="O69" s="75"/>
      <c r="P69" s="75"/>
      <c r="Q69" s="75"/>
      <c r="R69" s="75"/>
      <c r="S69" s="75"/>
      <c r="T69" s="75"/>
      <c r="U69" s="75"/>
      <c r="V69" s="75"/>
      <c r="W69" s="75"/>
      <c r="X69" s="75"/>
      <c r="Y69" s="75"/>
      <c r="Z69" s="75"/>
      <c r="AA69" s="75"/>
      <c r="AB69" s="75"/>
      <c r="AC69" s="75"/>
      <c r="AD69" s="75"/>
      <c r="AE69" s="75"/>
      <c r="AF69" s="75"/>
      <c r="AG69" s="75"/>
      <c r="AH69" s="75"/>
      <c r="AI69" s="75"/>
      <c r="AJ69" s="75"/>
      <c r="AK69" s="75"/>
      <c r="AL69" s="75"/>
      <c r="AM69" s="75"/>
      <c r="AN69" s="75"/>
      <c r="AO69" s="75"/>
      <c r="AP69" s="75"/>
      <c r="AQ69" s="75"/>
      <c r="AR69" s="75"/>
      <c r="AS69" s="75"/>
      <c r="AT69" s="75"/>
      <c r="AU69" s="75"/>
      <c r="AV69" s="75"/>
      <c r="AW69" s="75"/>
      <c r="AX69" s="75"/>
      <c r="AY69" s="75"/>
      <c r="AZ69" s="75"/>
      <c r="BA69" s="75"/>
      <c r="BB69" s="75"/>
      <c r="BC69" s="75"/>
      <c r="BD69" s="75"/>
      <c r="BE69" s="75"/>
      <c r="BF69" s="75"/>
      <c r="BG69" s="75"/>
      <c r="BH69" s="75"/>
      <c r="BI69" s="75"/>
      <c r="BJ69" s="202"/>
      <c r="BK69" s="202"/>
    </row>
    <row r="70" spans="1:63" x14ac:dyDescent="0.2">
      <c r="A70" s="75"/>
      <c r="B70" s="533"/>
      <c r="C70" s="75"/>
      <c r="D70" s="75"/>
      <c r="E70" s="75"/>
      <c r="F70" s="75"/>
      <c r="G70" s="75"/>
      <c r="H70" s="75"/>
      <c r="I70" s="75"/>
      <c r="J70" s="75"/>
      <c r="K70" s="75"/>
      <c r="L70" s="75"/>
      <c r="M70" s="75"/>
      <c r="N70" s="75"/>
      <c r="O70" s="75"/>
      <c r="P70" s="75"/>
      <c r="Q70" s="75"/>
      <c r="R70" s="75"/>
      <c r="S70" s="75"/>
      <c r="T70" s="75"/>
      <c r="U70" s="75"/>
      <c r="V70" s="75"/>
      <c r="W70" s="75"/>
      <c r="X70" s="75"/>
      <c r="Y70" s="75"/>
      <c r="Z70" s="75"/>
      <c r="AA70" s="75"/>
      <c r="AB70" s="75"/>
      <c r="AC70" s="75"/>
      <c r="AD70" s="75"/>
      <c r="AE70" s="75"/>
      <c r="AF70" s="75"/>
      <c r="AG70" s="75"/>
      <c r="AH70" s="75"/>
      <c r="AI70" s="75"/>
      <c r="AJ70" s="75"/>
      <c r="AK70" s="75"/>
      <c r="AL70" s="75"/>
      <c r="AM70" s="75"/>
      <c r="AN70" s="75"/>
      <c r="AO70" s="75"/>
      <c r="AP70" s="75"/>
      <c r="AQ70" s="75"/>
      <c r="AR70" s="75"/>
      <c r="AS70" s="75"/>
      <c r="AT70" s="75"/>
      <c r="AU70" s="75"/>
      <c r="AV70" s="75"/>
      <c r="AW70" s="75"/>
      <c r="AX70" s="75"/>
      <c r="AY70" s="75"/>
      <c r="AZ70" s="75"/>
      <c r="BA70" s="75"/>
      <c r="BB70" s="75"/>
      <c r="BC70" s="75"/>
      <c r="BD70" s="75"/>
      <c r="BE70" s="75"/>
      <c r="BF70" s="75"/>
      <c r="BG70" s="75"/>
      <c r="BH70" s="75"/>
      <c r="BI70" s="75"/>
      <c r="BJ70" s="202"/>
      <c r="BK70" s="202"/>
    </row>
    <row r="71" spans="1:63" x14ac:dyDescent="0.2">
      <c r="A71" s="75"/>
      <c r="B71" s="533"/>
      <c r="C71" s="75"/>
      <c r="D71" s="75"/>
      <c r="E71" s="75"/>
      <c r="F71" s="75"/>
      <c r="G71" s="75"/>
      <c r="H71" s="75"/>
      <c r="I71" s="75"/>
      <c r="J71" s="75"/>
      <c r="K71" s="75"/>
      <c r="L71" s="75"/>
      <c r="M71" s="75"/>
      <c r="N71" s="75"/>
      <c r="O71" s="75"/>
      <c r="P71" s="75"/>
      <c r="Q71" s="75"/>
      <c r="R71" s="75"/>
      <c r="S71" s="75"/>
      <c r="T71" s="75"/>
      <c r="U71" s="75"/>
      <c r="V71" s="75"/>
      <c r="W71" s="75"/>
      <c r="X71" s="75"/>
      <c r="Y71" s="75"/>
      <c r="Z71" s="75"/>
      <c r="AA71" s="75"/>
      <c r="AB71" s="75"/>
      <c r="AC71" s="75"/>
      <c r="AD71" s="75"/>
      <c r="AE71" s="75"/>
      <c r="AF71" s="75"/>
      <c r="AG71" s="75"/>
      <c r="AH71" s="75"/>
      <c r="AI71" s="75"/>
      <c r="AJ71" s="75"/>
      <c r="AK71" s="75"/>
      <c r="AL71" s="75"/>
      <c r="AM71" s="75"/>
      <c r="AN71" s="75"/>
      <c r="AO71" s="75"/>
      <c r="AP71" s="75"/>
      <c r="AQ71" s="75"/>
      <c r="AR71" s="75"/>
      <c r="AS71" s="75"/>
      <c r="AT71" s="75"/>
      <c r="AU71" s="75"/>
      <c r="AV71" s="75"/>
      <c r="AW71" s="75"/>
      <c r="AX71" s="75"/>
      <c r="AY71" s="75"/>
      <c r="AZ71" s="75"/>
      <c r="BA71" s="75"/>
      <c r="BB71" s="75"/>
      <c r="BC71" s="75"/>
      <c r="BD71" s="75"/>
      <c r="BE71" s="75"/>
      <c r="BF71" s="75"/>
      <c r="BG71" s="75"/>
      <c r="BH71" s="75"/>
      <c r="BI71" s="75"/>
      <c r="BJ71" s="202"/>
      <c r="BK71" s="202"/>
    </row>
    <row r="72" spans="1:63" x14ac:dyDescent="0.2">
      <c r="A72" s="75"/>
      <c r="B72" s="75"/>
      <c r="C72" s="75"/>
      <c r="D72" s="75"/>
      <c r="E72" s="75"/>
      <c r="F72" s="75"/>
      <c r="G72" s="75"/>
      <c r="H72" s="75"/>
      <c r="I72" s="75"/>
      <c r="J72" s="75"/>
      <c r="K72" s="75"/>
      <c r="L72" s="75"/>
      <c r="M72" s="75"/>
      <c r="N72" s="75"/>
      <c r="O72" s="75"/>
      <c r="P72" s="75"/>
      <c r="Q72" s="75"/>
      <c r="R72" s="75"/>
      <c r="S72" s="75"/>
      <c r="T72" s="75"/>
      <c r="U72" s="75"/>
      <c r="V72" s="75"/>
      <c r="W72" s="75"/>
      <c r="X72" s="75"/>
      <c r="Y72" s="75"/>
      <c r="Z72" s="75"/>
      <c r="AA72" s="75"/>
      <c r="AB72" s="75"/>
      <c r="AC72" s="75"/>
      <c r="AD72" s="75"/>
      <c r="AE72" s="75"/>
      <c r="AF72" s="75"/>
      <c r="AG72" s="75"/>
      <c r="AH72" s="75"/>
      <c r="AI72" s="75"/>
      <c r="AJ72" s="75"/>
      <c r="AK72" s="75"/>
      <c r="AL72" s="75"/>
      <c r="AM72" s="75"/>
      <c r="AN72" s="75"/>
      <c r="AO72" s="75"/>
      <c r="AP72" s="75"/>
      <c r="AQ72" s="75"/>
      <c r="AR72" s="75"/>
      <c r="AS72" s="75"/>
      <c r="AT72" s="75"/>
      <c r="AU72" s="75"/>
      <c r="AV72" s="75"/>
      <c r="AW72" s="75"/>
      <c r="AX72" s="75"/>
      <c r="AY72" s="75"/>
      <c r="AZ72" s="75"/>
      <c r="BA72" s="75"/>
      <c r="BB72" s="75"/>
      <c r="BC72" s="75"/>
      <c r="BD72" s="75"/>
      <c r="BE72" s="75"/>
      <c r="BF72" s="75"/>
      <c r="BG72" s="75"/>
      <c r="BH72" s="75"/>
      <c r="BI72" s="75"/>
      <c r="BJ72" s="202"/>
      <c r="BK72" s="202"/>
    </row>
  </sheetData>
  <sheetProtection password="CD9E" sheet="1" objects="1" scenarios="1" selectLockedCells="1"/>
  <mergeCells count="18">
    <mergeCell ref="A13:B13"/>
    <mergeCell ref="E13:F13"/>
    <mergeCell ref="G13:H13"/>
    <mergeCell ref="J13:K13"/>
    <mergeCell ref="L13:M13"/>
    <mergeCell ref="A12:B12"/>
    <mergeCell ref="E12:K12"/>
    <mergeCell ref="L12:R12"/>
    <mergeCell ref="S12:Y12"/>
    <mergeCell ref="Z12:AF12"/>
    <mergeCell ref="AB13:AC13"/>
    <mergeCell ref="AE13:AF13"/>
    <mergeCell ref="N13:O13"/>
    <mergeCell ref="Q13:R13"/>
    <mergeCell ref="S13:T13"/>
    <mergeCell ref="U13:V13"/>
    <mergeCell ref="X13:Y13"/>
    <mergeCell ref="Z13:AA13"/>
  </mergeCells>
  <dataValidations count="1">
    <dataValidation type="list" allowBlank="1" showInputMessage="1" showErrorMessage="1" sqref="B68:B71">
      <formula1>ModelQuest</formula1>
    </dataValidation>
  </dataValidations>
  <hyperlinks>
    <hyperlink ref="A2" location="ExplNote!A1" display="Go to explanatory note"/>
    <hyperlink ref="A3" location="Cntry!A1" display="Go to country metadata"/>
    <hyperlink ref="A1" location="'List of tables'!A9" display="'List of tables'!A9"/>
  </hyperlinks>
  <pageMargins left="0.7" right="0.7" top="0.75" bottom="0.75" header="0.3" footer="0.3"/>
  <pageSetup paperSize="9"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CFFCC"/>
  </sheetPr>
  <dimension ref="A1:BK48"/>
  <sheetViews>
    <sheetView showGridLines="0" topLeftCell="A25" workbookViewId="0">
      <selection activeCell="D9" sqref="D9"/>
    </sheetView>
  </sheetViews>
  <sheetFormatPr baseColWidth="10" defaultColWidth="9.140625" defaultRowHeight="12.75" x14ac:dyDescent="0.2"/>
  <cols>
    <col min="1" max="1" width="25.85546875" customWidth="1"/>
    <col min="2" max="2" width="12.7109375" customWidth="1"/>
    <col min="3" max="3" width="6.7109375" customWidth="1"/>
    <col min="4" max="4" width="12.7109375" customWidth="1"/>
    <col min="5" max="5" width="6.7109375" customWidth="1"/>
    <col min="6" max="6" width="12.7109375" customWidth="1"/>
    <col min="7" max="7" width="6.7109375" customWidth="1"/>
    <col min="8" max="8" width="12.7109375" customWidth="1"/>
    <col min="9" max="9" width="6.7109375" customWidth="1"/>
    <col min="10" max="10" width="12.7109375" customWidth="1"/>
    <col min="11" max="11" width="6.7109375" customWidth="1"/>
  </cols>
  <sheetData>
    <row r="1" spans="1:63" x14ac:dyDescent="0.2">
      <c r="A1" s="26" t="s">
        <v>6</v>
      </c>
      <c r="B1" s="66"/>
      <c r="C1" s="66"/>
      <c r="D1" s="66"/>
      <c r="E1" s="66"/>
      <c r="F1" s="66"/>
      <c r="G1" s="66"/>
      <c r="H1" s="66"/>
      <c r="I1" s="66"/>
      <c r="J1" s="66"/>
      <c r="K1" s="66"/>
      <c r="L1" s="66"/>
    </row>
    <row r="2" spans="1:63" x14ac:dyDescent="0.2">
      <c r="A2" s="28" t="s">
        <v>10</v>
      </c>
      <c r="B2" s="66"/>
      <c r="C2" s="66"/>
      <c r="D2" s="66"/>
      <c r="E2" s="66"/>
      <c r="F2" s="66"/>
      <c r="G2" s="66"/>
      <c r="H2" s="66"/>
      <c r="I2" s="66"/>
      <c r="J2" s="66"/>
      <c r="K2" s="66"/>
      <c r="L2" s="66"/>
    </row>
    <row r="3" spans="1:63" x14ac:dyDescent="0.2">
      <c r="A3" s="28" t="s">
        <v>7</v>
      </c>
      <c r="B3" s="66"/>
      <c r="C3" s="66"/>
      <c r="D3" s="66"/>
      <c r="E3" s="66"/>
      <c r="F3" s="66"/>
      <c r="G3" s="66"/>
      <c r="H3" s="66"/>
      <c r="I3" s="66"/>
      <c r="J3" s="66"/>
      <c r="K3" s="66"/>
      <c r="L3" s="66"/>
    </row>
    <row r="4" spans="1:63" x14ac:dyDescent="0.2">
      <c r="A4" s="73" t="s">
        <v>219</v>
      </c>
      <c r="B4" s="73"/>
      <c r="C4" s="73"/>
      <c r="D4" s="73"/>
      <c r="E4" s="73"/>
      <c r="F4" s="73"/>
      <c r="G4" s="73"/>
      <c r="H4" s="73"/>
      <c r="I4" s="73"/>
      <c r="J4" s="74"/>
      <c r="K4" s="74"/>
      <c r="L4" s="74"/>
      <c r="M4" s="74"/>
      <c r="N4" s="74"/>
      <c r="O4" s="74"/>
      <c r="P4" s="74"/>
      <c r="Q4" s="74"/>
      <c r="R4" s="74"/>
      <c r="S4" s="74"/>
      <c r="T4" s="74"/>
      <c r="U4" s="74"/>
      <c r="V4" s="74"/>
      <c r="W4" s="74"/>
      <c r="X4" s="74"/>
      <c r="Y4" s="74"/>
      <c r="Z4" s="74"/>
      <c r="AA4" s="74"/>
      <c r="AB4" s="74"/>
      <c r="AC4" s="74"/>
      <c r="AD4" s="74"/>
      <c r="AE4" s="74"/>
      <c r="AF4" s="74"/>
      <c r="AG4" s="74"/>
      <c r="AH4" s="74"/>
      <c r="AI4" s="74"/>
      <c r="AJ4" s="74"/>
      <c r="AK4" s="74"/>
      <c r="AL4" s="74"/>
      <c r="AM4" s="74"/>
      <c r="AN4" s="74"/>
      <c r="AO4" s="74"/>
      <c r="AP4" s="74"/>
      <c r="AQ4" s="74"/>
      <c r="AR4" s="74"/>
      <c r="AS4" s="74"/>
      <c r="AT4" s="74"/>
      <c r="AU4" s="74"/>
      <c r="AV4" s="74"/>
      <c r="AW4" s="74"/>
      <c r="AX4" s="74"/>
      <c r="AY4" s="74"/>
      <c r="AZ4" s="74"/>
      <c r="BA4" s="74"/>
      <c r="BB4" s="74"/>
      <c r="BC4" s="74"/>
      <c r="BD4" s="74"/>
      <c r="BE4" s="74"/>
      <c r="BF4" s="74"/>
      <c r="BG4" s="74"/>
      <c r="BH4" s="74"/>
      <c r="BI4" s="74"/>
      <c r="BJ4" s="74"/>
      <c r="BK4" s="74"/>
    </row>
    <row r="5" spans="1:63" x14ac:dyDescent="0.2">
      <c r="A5" s="131"/>
      <c r="B5" s="131"/>
      <c r="C5" s="131"/>
      <c r="D5" s="131"/>
      <c r="E5" s="131"/>
      <c r="F5" s="131"/>
      <c r="G5" s="131"/>
      <c r="H5" s="131"/>
      <c r="I5" s="131"/>
      <c r="J5" s="131"/>
      <c r="K5" s="131"/>
      <c r="L5" s="131"/>
      <c r="BJ5" s="74"/>
      <c r="BK5" s="74"/>
    </row>
    <row r="6" spans="1:63" x14ac:dyDescent="0.2">
      <c r="A6" s="202"/>
      <c r="B6" s="202"/>
      <c r="C6" s="202"/>
      <c r="D6" s="202"/>
      <c r="E6" s="202"/>
      <c r="F6" s="202"/>
      <c r="G6" s="202"/>
      <c r="H6" s="202"/>
      <c r="I6" s="202"/>
      <c r="J6" s="202"/>
      <c r="K6" s="202"/>
      <c r="L6" s="202"/>
      <c r="M6" s="202"/>
      <c r="N6" s="202"/>
      <c r="O6" s="202"/>
      <c r="P6" s="202"/>
      <c r="Q6" s="202"/>
      <c r="R6" s="202"/>
      <c r="S6" s="202"/>
      <c r="T6" s="202"/>
      <c r="U6" s="202"/>
      <c r="V6" s="202"/>
      <c r="W6" s="202"/>
      <c r="X6" s="202"/>
      <c r="Y6" s="202"/>
      <c r="Z6" s="202"/>
      <c r="AA6" s="202"/>
      <c r="AB6" s="202"/>
      <c r="AC6" s="202"/>
      <c r="AD6" s="202"/>
      <c r="AE6" s="202"/>
      <c r="AF6" s="202"/>
      <c r="AG6" s="202"/>
      <c r="AH6" s="202"/>
      <c r="AI6" s="202"/>
      <c r="AJ6" s="202"/>
      <c r="AK6" s="202"/>
      <c r="AL6" s="202"/>
      <c r="AM6" s="202"/>
      <c r="AN6" s="202"/>
      <c r="AO6" s="202"/>
      <c r="AP6" s="202"/>
      <c r="AQ6" s="202"/>
      <c r="AR6" s="202"/>
      <c r="AS6" s="202"/>
      <c r="AT6" s="202"/>
      <c r="AU6" s="202"/>
      <c r="AV6" s="202"/>
      <c r="AW6" s="202"/>
      <c r="AX6" s="202"/>
      <c r="AY6" s="202"/>
      <c r="AZ6" s="202"/>
      <c r="BA6" s="202"/>
      <c r="BB6" s="202"/>
      <c r="BC6" s="202"/>
      <c r="BD6" s="202"/>
      <c r="BE6" s="202"/>
      <c r="BF6" s="202"/>
      <c r="BG6" s="202"/>
      <c r="BH6" s="202"/>
      <c r="BI6" s="202"/>
      <c r="BJ6" s="202"/>
      <c r="BK6" s="202"/>
    </row>
    <row r="7" spans="1:63" ht="15.75" x14ac:dyDescent="0.25">
      <c r="A7" s="76" t="s">
        <v>1015</v>
      </c>
      <c r="B7" s="75"/>
      <c r="C7" s="75"/>
      <c r="D7" s="75"/>
      <c r="E7" s="75"/>
      <c r="F7" s="75"/>
      <c r="G7" s="75"/>
      <c r="H7" s="75"/>
      <c r="I7" s="75"/>
      <c r="J7" s="75"/>
      <c r="K7" s="75"/>
      <c r="L7" s="75"/>
      <c r="M7" s="75"/>
      <c r="N7" s="75"/>
      <c r="O7" s="75"/>
      <c r="P7" s="75"/>
      <c r="Q7" s="75"/>
      <c r="R7" s="75"/>
      <c r="S7" s="75"/>
      <c r="T7" s="75"/>
      <c r="U7" s="75"/>
      <c r="V7" s="75"/>
      <c r="W7" s="75"/>
      <c r="X7" s="75"/>
      <c r="Y7" s="75"/>
      <c r="Z7" s="75"/>
      <c r="AA7" s="75"/>
      <c r="AB7" s="75"/>
      <c r="AC7" s="75"/>
      <c r="AD7" s="75"/>
      <c r="AE7" s="75"/>
      <c r="AF7" s="75"/>
      <c r="AG7" s="75"/>
      <c r="AH7" s="75"/>
      <c r="AI7" s="75"/>
      <c r="AJ7" s="75"/>
      <c r="AK7" s="75"/>
      <c r="AL7" s="75"/>
      <c r="AM7" s="75"/>
      <c r="AN7" s="75"/>
      <c r="AO7" s="75"/>
      <c r="AP7" s="75"/>
      <c r="AQ7" s="75"/>
      <c r="AR7" s="75"/>
      <c r="AS7" s="75"/>
      <c r="AT7" s="75"/>
      <c r="AU7" s="75"/>
      <c r="AV7" s="75"/>
      <c r="AW7" s="75"/>
      <c r="AX7" s="75"/>
      <c r="AY7" s="75"/>
      <c r="AZ7" s="75"/>
      <c r="BA7" s="75"/>
      <c r="BB7" s="75"/>
      <c r="BC7" s="75"/>
      <c r="BD7" s="75"/>
      <c r="BE7" s="75"/>
      <c r="BF7" s="75"/>
      <c r="BG7" s="75"/>
      <c r="BH7" s="75"/>
      <c r="BI7" s="75"/>
      <c r="BJ7" s="202"/>
      <c r="BK7" s="202"/>
    </row>
    <row r="8" spans="1:63" x14ac:dyDescent="0.2">
      <c r="A8" s="77" t="s">
        <v>21</v>
      </c>
      <c r="B8" s="75"/>
      <c r="C8" s="75"/>
      <c r="D8" s="75"/>
      <c r="E8" s="75"/>
      <c r="F8" s="75"/>
      <c r="G8" s="75"/>
      <c r="H8" s="75"/>
      <c r="I8" s="75"/>
      <c r="J8" s="75"/>
      <c r="K8" s="75"/>
      <c r="L8" s="75"/>
      <c r="M8" s="75"/>
      <c r="N8" s="75"/>
      <c r="O8" s="75"/>
      <c r="P8" s="75"/>
      <c r="Q8" s="75"/>
      <c r="R8" s="75"/>
      <c r="S8" s="75"/>
      <c r="T8" s="75"/>
      <c r="U8" s="75"/>
      <c r="V8" s="75"/>
      <c r="W8" s="75"/>
      <c r="X8" s="75"/>
      <c r="Y8" s="75"/>
      <c r="Z8" s="75"/>
      <c r="AA8" s="75"/>
      <c r="AB8" s="75"/>
      <c r="AC8" s="75"/>
      <c r="AD8" s="75"/>
      <c r="AE8" s="75"/>
      <c r="AF8" s="75"/>
      <c r="AG8" s="75"/>
      <c r="AH8" s="75"/>
      <c r="AI8" s="75"/>
      <c r="AJ8" s="75"/>
      <c r="AK8" s="75"/>
      <c r="AL8" s="75"/>
      <c r="AM8" s="75"/>
      <c r="AN8" s="75"/>
      <c r="AO8" s="75"/>
      <c r="AP8" s="75"/>
      <c r="AQ8" s="75"/>
      <c r="AR8" s="75"/>
      <c r="AS8" s="75"/>
      <c r="AT8" s="75"/>
      <c r="AU8" s="75"/>
      <c r="AV8" s="75"/>
      <c r="AW8" s="75"/>
      <c r="AX8" s="75"/>
      <c r="AY8" s="75"/>
      <c r="AZ8" s="75"/>
      <c r="BA8" s="75"/>
      <c r="BB8" s="75"/>
      <c r="BC8" s="75"/>
      <c r="BD8" s="75"/>
      <c r="BE8" s="75"/>
      <c r="BF8" s="75"/>
      <c r="BG8" s="75"/>
      <c r="BH8" s="75"/>
      <c r="BI8" s="75"/>
      <c r="BJ8" s="202"/>
      <c r="BK8" s="202"/>
    </row>
    <row r="9" spans="1:63" x14ac:dyDescent="0.2">
      <c r="A9" s="81"/>
      <c r="B9" s="203" t="s">
        <v>34</v>
      </c>
      <c r="C9" s="203"/>
      <c r="D9" s="385">
        <v>2011</v>
      </c>
      <c r="E9" s="75"/>
      <c r="F9" s="75"/>
      <c r="G9" s="75"/>
      <c r="H9" s="75"/>
      <c r="I9" s="75"/>
      <c r="J9" s="75"/>
      <c r="K9" s="75"/>
      <c r="L9" s="75"/>
      <c r="M9" s="75"/>
      <c r="N9" s="75"/>
      <c r="O9" s="75"/>
      <c r="P9" s="75"/>
      <c r="Q9" s="75"/>
      <c r="R9" s="75"/>
      <c r="S9" s="75"/>
      <c r="T9" s="75"/>
      <c r="U9" s="75"/>
      <c r="V9" s="75"/>
      <c r="W9" s="75"/>
      <c r="X9" s="75"/>
      <c r="Y9" s="75"/>
      <c r="Z9" s="75"/>
      <c r="AA9" s="75"/>
      <c r="AB9" s="75"/>
      <c r="AC9" s="75"/>
      <c r="AD9" s="75"/>
      <c r="AE9" s="75"/>
      <c r="AF9" s="75"/>
      <c r="AG9" s="75"/>
      <c r="AH9" s="75"/>
      <c r="AI9" s="75"/>
      <c r="AJ9" s="75"/>
      <c r="AK9" s="75"/>
      <c r="AL9" s="75"/>
      <c r="AM9" s="75"/>
      <c r="AN9" s="75"/>
      <c r="AO9" s="75"/>
      <c r="AP9" s="75"/>
      <c r="AQ9" s="75"/>
      <c r="AR9" s="75"/>
      <c r="AS9" s="75"/>
      <c r="AT9" s="75"/>
      <c r="AU9" s="75"/>
      <c r="AV9" s="75"/>
      <c r="AW9" s="75"/>
      <c r="AX9" s="75"/>
      <c r="AY9" s="75"/>
      <c r="AZ9" s="75"/>
      <c r="BA9" s="75"/>
      <c r="BB9" s="75"/>
      <c r="BC9" s="75"/>
      <c r="BD9" s="75"/>
      <c r="BE9" s="75"/>
      <c r="BF9" s="75"/>
      <c r="BG9" s="75"/>
      <c r="BH9" s="75"/>
      <c r="BI9" s="75"/>
      <c r="BJ9" s="202"/>
      <c r="BK9" s="202"/>
    </row>
    <row r="10" spans="1:63" x14ac:dyDescent="0.2">
      <c r="A10" s="81"/>
      <c r="B10" s="75"/>
      <c r="C10" s="75"/>
      <c r="D10" s="75"/>
      <c r="E10" s="75"/>
      <c r="F10" s="75"/>
      <c r="G10" s="75"/>
      <c r="H10" s="75"/>
      <c r="I10" s="75"/>
      <c r="J10" s="75"/>
      <c r="K10" s="75"/>
      <c r="L10" s="75"/>
      <c r="M10" s="75"/>
      <c r="N10" s="75"/>
      <c r="O10" s="75"/>
      <c r="P10" s="75"/>
      <c r="Q10" s="75"/>
      <c r="R10" s="75"/>
      <c r="S10" s="75"/>
      <c r="T10" s="75"/>
      <c r="U10" s="75"/>
      <c r="V10" s="75"/>
      <c r="W10" s="75"/>
      <c r="X10" s="75"/>
      <c r="Y10" s="75"/>
      <c r="Z10" s="75"/>
      <c r="AA10" s="75"/>
      <c r="AB10" s="75"/>
      <c r="AC10" s="75"/>
      <c r="AD10" s="75"/>
      <c r="AE10" s="75"/>
      <c r="AF10" s="75"/>
      <c r="AG10" s="75"/>
      <c r="AH10" s="75"/>
      <c r="AI10" s="75"/>
      <c r="AJ10" s="75"/>
      <c r="AK10" s="75"/>
      <c r="AL10" s="75"/>
      <c r="AM10" s="75"/>
      <c r="AN10" s="75"/>
      <c r="AO10" s="75"/>
      <c r="AP10" s="75"/>
      <c r="AQ10" s="75"/>
      <c r="AR10" s="75"/>
      <c r="AS10" s="75"/>
      <c r="AT10" s="75"/>
      <c r="AU10" s="75"/>
      <c r="AV10" s="75"/>
      <c r="AW10" s="75"/>
      <c r="AX10" s="75"/>
      <c r="AY10" s="75"/>
      <c r="AZ10" s="75"/>
      <c r="BA10" s="75"/>
      <c r="BB10" s="75"/>
      <c r="BC10" s="75"/>
      <c r="BD10" s="75"/>
      <c r="BE10" s="75"/>
      <c r="BF10" s="75"/>
      <c r="BG10" s="75"/>
      <c r="BH10" s="75"/>
      <c r="BI10" s="75"/>
      <c r="BJ10" s="202"/>
      <c r="BK10" s="202"/>
    </row>
    <row r="11" spans="1:63" x14ac:dyDescent="0.2">
      <c r="A11" s="81"/>
      <c r="B11" s="75"/>
      <c r="C11" s="75"/>
      <c r="D11" s="75"/>
      <c r="E11" s="75"/>
      <c r="F11" s="75"/>
      <c r="G11" s="75"/>
      <c r="H11" s="75"/>
      <c r="I11" s="75"/>
      <c r="J11" s="75"/>
      <c r="K11" s="75"/>
      <c r="L11" s="75"/>
      <c r="M11" s="75"/>
      <c r="N11" s="75"/>
      <c r="O11" s="75"/>
      <c r="P11" s="75"/>
      <c r="Q11" s="75"/>
      <c r="R11" s="75"/>
      <c r="S11" s="75"/>
      <c r="T11" s="75"/>
      <c r="U11" s="75"/>
      <c r="V11" s="75"/>
      <c r="W11" s="75"/>
      <c r="X11" s="75"/>
      <c r="Y11" s="75"/>
      <c r="Z11" s="75"/>
      <c r="AA11" s="75"/>
      <c r="AB11" s="75"/>
      <c r="AC11" s="75"/>
      <c r="AD11" s="75"/>
      <c r="AE11" s="75"/>
      <c r="AF11" s="75"/>
      <c r="AG11" s="75"/>
      <c r="AH11" s="75"/>
      <c r="AI11" s="75"/>
      <c r="AJ11" s="75"/>
      <c r="AK11" s="75"/>
      <c r="AL11" s="75"/>
      <c r="AM11" s="75"/>
      <c r="AN11" s="75"/>
      <c r="AO11" s="75"/>
      <c r="AP11" s="75"/>
      <c r="AQ11" s="75"/>
      <c r="AR11" s="75"/>
      <c r="AS11" s="75"/>
      <c r="AT11" s="75"/>
      <c r="AU11" s="75"/>
      <c r="AV11" s="75"/>
      <c r="AW11" s="75"/>
      <c r="AX11" s="75"/>
      <c r="AY11" s="75"/>
      <c r="AZ11" s="75"/>
      <c r="BA11" s="75"/>
      <c r="BB11" s="75"/>
      <c r="BC11" s="75"/>
      <c r="BD11" s="75"/>
      <c r="BE11" s="75"/>
      <c r="BF11" s="75"/>
      <c r="BG11" s="75"/>
      <c r="BH11" s="75"/>
      <c r="BI11" s="75"/>
      <c r="BJ11" s="202"/>
      <c r="BK11" s="202"/>
    </row>
    <row r="12" spans="1:63" x14ac:dyDescent="0.2">
      <c r="A12" s="1812" t="s">
        <v>919</v>
      </c>
      <c r="B12" s="1806" t="s">
        <v>289</v>
      </c>
      <c r="C12" s="1807"/>
      <c r="D12" s="1807"/>
      <c r="E12" s="1807"/>
      <c r="F12" s="1807"/>
      <c r="G12" s="1807"/>
      <c r="H12" s="1807"/>
      <c r="I12" s="1807"/>
      <c r="J12" s="1807"/>
      <c r="K12" s="1810"/>
      <c r="L12" s="1806" t="s">
        <v>290</v>
      </c>
      <c r="M12" s="1807"/>
      <c r="N12" s="1807"/>
      <c r="O12" s="1807"/>
      <c r="P12" s="1807"/>
      <c r="Q12" s="1807"/>
      <c r="R12" s="1807"/>
      <c r="S12" s="1807"/>
      <c r="T12" s="1807"/>
      <c r="U12" s="1810"/>
      <c r="V12" s="1806" t="s">
        <v>1007</v>
      </c>
      <c r="W12" s="1807"/>
      <c r="X12" s="1807"/>
      <c r="Y12" s="1807"/>
      <c r="Z12" s="1807"/>
      <c r="AA12" s="1807"/>
      <c r="AB12" s="1807"/>
      <c r="AC12" s="1807"/>
      <c r="AD12" s="1807"/>
      <c r="AE12" s="1810"/>
      <c r="AF12" s="1806" t="s">
        <v>662</v>
      </c>
      <c r="AG12" s="1807"/>
      <c r="AH12" s="1807"/>
      <c r="AI12" s="1807"/>
      <c r="AJ12" s="1807"/>
      <c r="AK12" s="1807"/>
      <c r="AL12" s="1807"/>
      <c r="AM12" s="1807"/>
      <c r="AN12" s="1807"/>
      <c r="AO12" s="1810"/>
      <c r="AP12" s="1806" t="s">
        <v>292</v>
      </c>
      <c r="AQ12" s="1807"/>
      <c r="AR12" s="1807"/>
      <c r="AS12" s="1807"/>
      <c r="AT12" s="1807"/>
      <c r="AU12" s="1807"/>
      <c r="AV12" s="1807"/>
      <c r="AW12" s="1807"/>
      <c r="AX12" s="1807"/>
      <c r="AY12" s="1810"/>
      <c r="AZ12" s="1816" t="s">
        <v>1008</v>
      </c>
      <c r="BA12" s="1817"/>
      <c r="BB12" s="1817"/>
      <c r="BC12" s="1817"/>
      <c r="BD12" s="1817"/>
      <c r="BE12" s="1817"/>
      <c r="BF12" s="1817"/>
      <c r="BG12" s="1817"/>
      <c r="BH12" s="1817"/>
      <c r="BI12" s="1818"/>
      <c r="BJ12" s="202"/>
      <c r="BK12" s="202"/>
    </row>
    <row r="13" spans="1:63" ht="16.5" customHeight="1" x14ac:dyDescent="0.2">
      <c r="A13" s="1813"/>
      <c r="B13" s="1814" t="s">
        <v>1012</v>
      </c>
      <c r="C13" s="1814"/>
      <c r="D13" s="1814" t="s">
        <v>1009</v>
      </c>
      <c r="E13" s="1814"/>
      <c r="F13" s="1814" t="s">
        <v>1010</v>
      </c>
      <c r="G13" s="1814"/>
      <c r="H13" s="1814" t="s">
        <v>1013</v>
      </c>
      <c r="I13" s="1814"/>
      <c r="J13" s="1814" t="s">
        <v>1011</v>
      </c>
      <c r="K13" s="1815"/>
      <c r="L13" s="1814" t="s">
        <v>1012</v>
      </c>
      <c r="M13" s="1814"/>
      <c r="N13" s="1814" t="s">
        <v>1009</v>
      </c>
      <c r="O13" s="1814"/>
      <c r="P13" s="1814" t="s">
        <v>1010</v>
      </c>
      <c r="Q13" s="1814"/>
      <c r="R13" s="1814" t="s">
        <v>1013</v>
      </c>
      <c r="S13" s="1814"/>
      <c r="T13" s="1814" t="s">
        <v>1011</v>
      </c>
      <c r="U13" s="1815"/>
      <c r="V13" s="1814" t="s">
        <v>1012</v>
      </c>
      <c r="W13" s="1814"/>
      <c r="X13" s="1814" t="s">
        <v>1009</v>
      </c>
      <c r="Y13" s="1814"/>
      <c r="Z13" s="1814" t="s">
        <v>1010</v>
      </c>
      <c r="AA13" s="1814"/>
      <c r="AB13" s="1814" t="s">
        <v>1013</v>
      </c>
      <c r="AC13" s="1814"/>
      <c r="AD13" s="1814" t="s">
        <v>1011</v>
      </c>
      <c r="AE13" s="1815"/>
      <c r="AF13" s="1814" t="s">
        <v>1012</v>
      </c>
      <c r="AG13" s="1814"/>
      <c r="AH13" s="1814" t="s">
        <v>1009</v>
      </c>
      <c r="AI13" s="1814"/>
      <c r="AJ13" s="1814" t="s">
        <v>1010</v>
      </c>
      <c r="AK13" s="1814"/>
      <c r="AL13" s="1814" t="s">
        <v>1013</v>
      </c>
      <c r="AM13" s="1814"/>
      <c r="AN13" s="1814" t="s">
        <v>1011</v>
      </c>
      <c r="AO13" s="1815"/>
      <c r="AP13" s="1814" t="s">
        <v>1012</v>
      </c>
      <c r="AQ13" s="1814"/>
      <c r="AR13" s="1814" t="s">
        <v>1009</v>
      </c>
      <c r="AS13" s="1814"/>
      <c r="AT13" s="1814" t="s">
        <v>1010</v>
      </c>
      <c r="AU13" s="1814"/>
      <c r="AV13" s="1814" t="s">
        <v>1013</v>
      </c>
      <c r="AW13" s="1814"/>
      <c r="AX13" s="1814" t="s">
        <v>1011</v>
      </c>
      <c r="AY13" s="1815"/>
      <c r="AZ13" s="1819" t="s">
        <v>1012</v>
      </c>
      <c r="BA13" s="1819"/>
      <c r="BB13" s="1819" t="s">
        <v>1009</v>
      </c>
      <c r="BC13" s="1819"/>
      <c r="BD13" s="1819" t="s">
        <v>1010</v>
      </c>
      <c r="BE13" s="1819"/>
      <c r="BF13" s="1819" t="s">
        <v>1013</v>
      </c>
      <c r="BG13" s="1819"/>
      <c r="BH13" s="1819" t="s">
        <v>1011</v>
      </c>
      <c r="BI13" s="1820"/>
      <c r="BJ13" s="202"/>
      <c r="BK13" s="202"/>
    </row>
    <row r="14" spans="1:63" x14ac:dyDescent="0.2">
      <c r="A14" s="1500" t="s">
        <v>986</v>
      </c>
      <c r="B14" s="1508"/>
      <c r="C14" s="1509"/>
      <c r="D14" s="1509"/>
      <c r="E14" s="1509"/>
      <c r="F14" s="1509"/>
      <c r="G14" s="1509"/>
      <c r="H14" s="1509"/>
      <c r="I14" s="1509"/>
      <c r="J14" s="1509"/>
      <c r="K14" s="1510"/>
      <c r="L14" s="1508"/>
      <c r="M14" s="1509"/>
      <c r="N14" s="1509"/>
      <c r="O14" s="1509"/>
      <c r="P14" s="1509"/>
      <c r="Q14" s="1509"/>
      <c r="R14" s="1509"/>
      <c r="S14" s="1509"/>
      <c r="T14" s="1509"/>
      <c r="U14" s="1510"/>
      <c r="V14" s="1508"/>
      <c r="W14" s="1509"/>
      <c r="X14" s="1509"/>
      <c r="Y14" s="1509"/>
      <c r="Z14" s="1509"/>
      <c r="AA14" s="1509"/>
      <c r="AB14" s="1509"/>
      <c r="AC14" s="1509"/>
      <c r="AD14" s="1509"/>
      <c r="AE14" s="1510"/>
      <c r="AF14" s="1508"/>
      <c r="AG14" s="1509"/>
      <c r="AH14" s="1509"/>
      <c r="AI14" s="1509"/>
      <c r="AJ14" s="1509"/>
      <c r="AK14" s="1509"/>
      <c r="AL14" s="1509"/>
      <c r="AM14" s="1509"/>
      <c r="AN14" s="1509"/>
      <c r="AO14" s="1510"/>
      <c r="AP14" s="1508"/>
      <c r="AQ14" s="1509"/>
      <c r="AR14" s="1509"/>
      <c r="AS14" s="1509"/>
      <c r="AT14" s="1509"/>
      <c r="AU14" s="1509"/>
      <c r="AV14" s="1509"/>
      <c r="AW14" s="1509"/>
      <c r="AX14" s="1509"/>
      <c r="AY14" s="1510"/>
      <c r="AZ14" s="1508"/>
      <c r="BA14" s="1509"/>
      <c r="BB14" s="1509"/>
      <c r="BC14" s="1509"/>
      <c r="BD14" s="1509"/>
      <c r="BE14" s="1509"/>
      <c r="BF14" s="1509"/>
      <c r="BG14" s="1509"/>
      <c r="BH14" s="1509"/>
      <c r="BI14" s="1510"/>
      <c r="BJ14" s="202"/>
      <c r="BK14" s="202"/>
    </row>
    <row r="15" spans="1:63" x14ac:dyDescent="0.2">
      <c r="A15" s="1500" t="s">
        <v>987</v>
      </c>
      <c r="B15" s="1511"/>
      <c r="C15" s="1512"/>
      <c r="D15" s="1512"/>
      <c r="E15" s="1512"/>
      <c r="F15" s="1512"/>
      <c r="G15" s="1512"/>
      <c r="H15" s="1512"/>
      <c r="I15" s="1512"/>
      <c r="J15" s="1512"/>
      <c r="K15" s="1513"/>
      <c r="L15" s="1511"/>
      <c r="M15" s="1512"/>
      <c r="N15" s="1512"/>
      <c r="O15" s="1512"/>
      <c r="P15" s="1512"/>
      <c r="Q15" s="1512"/>
      <c r="R15" s="1512"/>
      <c r="S15" s="1512"/>
      <c r="T15" s="1512"/>
      <c r="U15" s="1513"/>
      <c r="V15" s="1511"/>
      <c r="W15" s="1512"/>
      <c r="X15" s="1512"/>
      <c r="Y15" s="1512"/>
      <c r="Z15" s="1512"/>
      <c r="AA15" s="1512"/>
      <c r="AB15" s="1512"/>
      <c r="AC15" s="1512"/>
      <c r="AD15" s="1512"/>
      <c r="AE15" s="1513"/>
      <c r="AF15" s="1511"/>
      <c r="AG15" s="1512"/>
      <c r="AH15" s="1512"/>
      <c r="AI15" s="1512"/>
      <c r="AJ15" s="1512"/>
      <c r="AK15" s="1512"/>
      <c r="AL15" s="1512"/>
      <c r="AM15" s="1512"/>
      <c r="AN15" s="1512"/>
      <c r="AO15" s="1513"/>
      <c r="AP15" s="1511"/>
      <c r="AQ15" s="1512"/>
      <c r="AR15" s="1512"/>
      <c r="AS15" s="1512"/>
      <c r="AT15" s="1512"/>
      <c r="AU15" s="1512"/>
      <c r="AV15" s="1512"/>
      <c r="AW15" s="1512"/>
      <c r="AX15" s="1512"/>
      <c r="AY15" s="1513"/>
      <c r="AZ15" s="1511"/>
      <c r="BA15" s="1512"/>
      <c r="BB15" s="1512"/>
      <c r="BC15" s="1512"/>
      <c r="BD15" s="1512"/>
      <c r="BE15" s="1512"/>
      <c r="BF15" s="1512"/>
      <c r="BG15" s="1512"/>
      <c r="BH15" s="1512"/>
      <c r="BI15" s="1513"/>
      <c r="BJ15" s="202"/>
      <c r="BK15" s="202"/>
    </row>
    <row r="16" spans="1:63" x14ac:dyDescent="0.2">
      <c r="A16" s="1500" t="s">
        <v>988</v>
      </c>
      <c r="B16" s="1511"/>
      <c r="C16" s="1512"/>
      <c r="D16" s="1512"/>
      <c r="E16" s="1512"/>
      <c r="F16" s="1512"/>
      <c r="G16" s="1512"/>
      <c r="H16" s="1512"/>
      <c r="I16" s="1512"/>
      <c r="J16" s="1512"/>
      <c r="K16" s="1513"/>
      <c r="L16" s="1511"/>
      <c r="M16" s="1512"/>
      <c r="N16" s="1512"/>
      <c r="O16" s="1512"/>
      <c r="P16" s="1512"/>
      <c r="Q16" s="1512"/>
      <c r="R16" s="1512"/>
      <c r="S16" s="1512"/>
      <c r="T16" s="1512"/>
      <c r="U16" s="1513"/>
      <c r="V16" s="1511"/>
      <c r="W16" s="1512"/>
      <c r="X16" s="1512"/>
      <c r="Y16" s="1512"/>
      <c r="Z16" s="1512"/>
      <c r="AA16" s="1512"/>
      <c r="AB16" s="1512"/>
      <c r="AC16" s="1512"/>
      <c r="AD16" s="1512"/>
      <c r="AE16" s="1513"/>
      <c r="AF16" s="1511"/>
      <c r="AG16" s="1512"/>
      <c r="AH16" s="1512"/>
      <c r="AI16" s="1512"/>
      <c r="AJ16" s="1512"/>
      <c r="AK16" s="1512"/>
      <c r="AL16" s="1512"/>
      <c r="AM16" s="1512"/>
      <c r="AN16" s="1512"/>
      <c r="AO16" s="1513"/>
      <c r="AP16" s="1511"/>
      <c r="AQ16" s="1512"/>
      <c r="AR16" s="1512"/>
      <c r="AS16" s="1512"/>
      <c r="AT16" s="1512"/>
      <c r="AU16" s="1512"/>
      <c r="AV16" s="1512"/>
      <c r="AW16" s="1512"/>
      <c r="AX16" s="1512"/>
      <c r="AY16" s="1513"/>
      <c r="AZ16" s="1511"/>
      <c r="BA16" s="1512"/>
      <c r="BB16" s="1512"/>
      <c r="BC16" s="1512"/>
      <c r="BD16" s="1512"/>
      <c r="BE16" s="1512"/>
      <c r="BF16" s="1512"/>
      <c r="BG16" s="1512"/>
      <c r="BH16" s="1512"/>
      <c r="BI16" s="1513"/>
      <c r="BJ16" s="202"/>
      <c r="BK16" s="202"/>
    </row>
    <row r="17" spans="1:63" x14ac:dyDescent="0.2">
      <c r="A17" s="1500" t="s">
        <v>1018</v>
      </c>
      <c r="B17" s="1511"/>
      <c r="C17" s="1512"/>
      <c r="D17" s="1512"/>
      <c r="E17" s="1512"/>
      <c r="F17" s="1512"/>
      <c r="G17" s="1512"/>
      <c r="H17" s="1512"/>
      <c r="I17" s="1512"/>
      <c r="J17" s="1512"/>
      <c r="K17" s="1513"/>
      <c r="L17" s="1511"/>
      <c r="M17" s="1512"/>
      <c r="N17" s="1512"/>
      <c r="O17" s="1512"/>
      <c r="P17" s="1512"/>
      <c r="Q17" s="1512"/>
      <c r="R17" s="1512"/>
      <c r="S17" s="1512"/>
      <c r="T17" s="1512"/>
      <c r="U17" s="1513"/>
      <c r="V17" s="1511"/>
      <c r="W17" s="1512"/>
      <c r="X17" s="1512"/>
      <c r="Y17" s="1512"/>
      <c r="Z17" s="1512"/>
      <c r="AA17" s="1512"/>
      <c r="AB17" s="1512"/>
      <c r="AC17" s="1512"/>
      <c r="AD17" s="1512"/>
      <c r="AE17" s="1513"/>
      <c r="AF17" s="1511"/>
      <c r="AG17" s="1512"/>
      <c r="AH17" s="1512"/>
      <c r="AI17" s="1512"/>
      <c r="AJ17" s="1512"/>
      <c r="AK17" s="1512"/>
      <c r="AL17" s="1512"/>
      <c r="AM17" s="1512"/>
      <c r="AN17" s="1512"/>
      <c r="AO17" s="1513"/>
      <c r="AP17" s="1511"/>
      <c r="AQ17" s="1512"/>
      <c r="AR17" s="1512"/>
      <c r="AS17" s="1512"/>
      <c r="AT17" s="1512"/>
      <c r="AU17" s="1512"/>
      <c r="AV17" s="1512"/>
      <c r="AW17" s="1512"/>
      <c r="AX17" s="1512"/>
      <c r="AY17" s="1513"/>
      <c r="AZ17" s="1511"/>
      <c r="BA17" s="1512"/>
      <c r="BB17" s="1512"/>
      <c r="BC17" s="1512"/>
      <c r="BD17" s="1512"/>
      <c r="BE17" s="1512"/>
      <c r="BF17" s="1512"/>
      <c r="BG17" s="1512"/>
      <c r="BH17" s="1512"/>
      <c r="BI17" s="1513"/>
      <c r="BJ17" s="202"/>
      <c r="BK17" s="202"/>
    </row>
    <row r="18" spans="1:63" x14ac:dyDescent="0.2">
      <c r="A18" s="1500" t="s">
        <v>989</v>
      </c>
      <c r="B18" s="1511"/>
      <c r="C18" s="1512"/>
      <c r="D18" s="1512"/>
      <c r="E18" s="1512"/>
      <c r="F18" s="1512"/>
      <c r="G18" s="1512"/>
      <c r="H18" s="1512"/>
      <c r="I18" s="1512"/>
      <c r="J18" s="1512"/>
      <c r="K18" s="1513"/>
      <c r="L18" s="1511"/>
      <c r="M18" s="1512"/>
      <c r="N18" s="1512"/>
      <c r="O18" s="1512"/>
      <c r="P18" s="1512"/>
      <c r="Q18" s="1512"/>
      <c r="R18" s="1512"/>
      <c r="S18" s="1512"/>
      <c r="T18" s="1512"/>
      <c r="U18" s="1513"/>
      <c r="V18" s="1511"/>
      <c r="W18" s="1512"/>
      <c r="X18" s="1512"/>
      <c r="Y18" s="1512"/>
      <c r="Z18" s="1512"/>
      <c r="AA18" s="1512"/>
      <c r="AB18" s="1512"/>
      <c r="AC18" s="1512"/>
      <c r="AD18" s="1512"/>
      <c r="AE18" s="1513"/>
      <c r="AF18" s="1511"/>
      <c r="AG18" s="1512"/>
      <c r="AH18" s="1512"/>
      <c r="AI18" s="1512"/>
      <c r="AJ18" s="1512"/>
      <c r="AK18" s="1512"/>
      <c r="AL18" s="1512"/>
      <c r="AM18" s="1512"/>
      <c r="AN18" s="1512"/>
      <c r="AO18" s="1513"/>
      <c r="AP18" s="1511"/>
      <c r="AQ18" s="1512"/>
      <c r="AR18" s="1512"/>
      <c r="AS18" s="1512"/>
      <c r="AT18" s="1512"/>
      <c r="AU18" s="1512"/>
      <c r="AV18" s="1512"/>
      <c r="AW18" s="1512"/>
      <c r="AX18" s="1512"/>
      <c r="AY18" s="1513"/>
      <c r="AZ18" s="1511"/>
      <c r="BA18" s="1512"/>
      <c r="BB18" s="1512"/>
      <c r="BC18" s="1512"/>
      <c r="BD18" s="1512"/>
      <c r="BE18" s="1512"/>
      <c r="BF18" s="1512"/>
      <c r="BG18" s="1512"/>
      <c r="BH18" s="1512"/>
      <c r="BI18" s="1513"/>
      <c r="BJ18" s="202"/>
      <c r="BK18" s="202"/>
    </row>
    <row r="19" spans="1:63" x14ac:dyDescent="0.2">
      <c r="A19" s="1500" t="s">
        <v>990</v>
      </c>
      <c r="B19" s="1511"/>
      <c r="C19" s="1512"/>
      <c r="D19" s="1512"/>
      <c r="E19" s="1512"/>
      <c r="F19" s="1512"/>
      <c r="G19" s="1512"/>
      <c r="H19" s="1512"/>
      <c r="I19" s="1512"/>
      <c r="J19" s="1512"/>
      <c r="K19" s="1513"/>
      <c r="L19" s="1511"/>
      <c r="M19" s="1512"/>
      <c r="N19" s="1512"/>
      <c r="O19" s="1512"/>
      <c r="P19" s="1512"/>
      <c r="Q19" s="1512"/>
      <c r="R19" s="1512"/>
      <c r="S19" s="1512"/>
      <c r="T19" s="1512"/>
      <c r="U19" s="1513"/>
      <c r="V19" s="1511"/>
      <c r="W19" s="1512"/>
      <c r="X19" s="1512"/>
      <c r="Y19" s="1512"/>
      <c r="Z19" s="1512"/>
      <c r="AA19" s="1512"/>
      <c r="AB19" s="1512"/>
      <c r="AC19" s="1512"/>
      <c r="AD19" s="1512"/>
      <c r="AE19" s="1513"/>
      <c r="AF19" s="1511"/>
      <c r="AG19" s="1512"/>
      <c r="AH19" s="1512"/>
      <c r="AI19" s="1512"/>
      <c r="AJ19" s="1512"/>
      <c r="AK19" s="1512"/>
      <c r="AL19" s="1512"/>
      <c r="AM19" s="1512"/>
      <c r="AN19" s="1512"/>
      <c r="AO19" s="1513"/>
      <c r="AP19" s="1511"/>
      <c r="AQ19" s="1512"/>
      <c r="AR19" s="1512"/>
      <c r="AS19" s="1512"/>
      <c r="AT19" s="1512"/>
      <c r="AU19" s="1512"/>
      <c r="AV19" s="1512"/>
      <c r="AW19" s="1512"/>
      <c r="AX19" s="1512"/>
      <c r="AY19" s="1513"/>
      <c r="AZ19" s="1511"/>
      <c r="BA19" s="1512"/>
      <c r="BB19" s="1512"/>
      <c r="BC19" s="1512"/>
      <c r="BD19" s="1512"/>
      <c r="BE19" s="1512"/>
      <c r="BF19" s="1512"/>
      <c r="BG19" s="1512"/>
      <c r="BH19" s="1512"/>
      <c r="BI19" s="1513"/>
      <c r="BJ19" s="202"/>
      <c r="BK19" s="202"/>
    </row>
    <row r="20" spans="1:63" x14ac:dyDescent="0.2">
      <c r="A20" s="1500" t="s">
        <v>991</v>
      </c>
      <c r="B20" s="1511"/>
      <c r="C20" s="1512"/>
      <c r="D20" s="1512"/>
      <c r="E20" s="1512"/>
      <c r="F20" s="1512"/>
      <c r="G20" s="1512"/>
      <c r="H20" s="1512"/>
      <c r="I20" s="1512"/>
      <c r="J20" s="1512"/>
      <c r="K20" s="1513"/>
      <c r="L20" s="1511"/>
      <c r="M20" s="1512"/>
      <c r="N20" s="1512"/>
      <c r="O20" s="1512"/>
      <c r="P20" s="1512"/>
      <c r="Q20" s="1512"/>
      <c r="R20" s="1512"/>
      <c r="S20" s="1512"/>
      <c r="T20" s="1512"/>
      <c r="U20" s="1513"/>
      <c r="V20" s="1511"/>
      <c r="W20" s="1512"/>
      <c r="X20" s="1512"/>
      <c r="Y20" s="1512"/>
      <c r="Z20" s="1512"/>
      <c r="AA20" s="1512"/>
      <c r="AB20" s="1512"/>
      <c r="AC20" s="1512"/>
      <c r="AD20" s="1512"/>
      <c r="AE20" s="1513"/>
      <c r="AF20" s="1511"/>
      <c r="AG20" s="1512"/>
      <c r="AH20" s="1512"/>
      <c r="AI20" s="1512"/>
      <c r="AJ20" s="1512"/>
      <c r="AK20" s="1512"/>
      <c r="AL20" s="1512"/>
      <c r="AM20" s="1512"/>
      <c r="AN20" s="1512"/>
      <c r="AO20" s="1513"/>
      <c r="AP20" s="1511"/>
      <c r="AQ20" s="1512"/>
      <c r="AR20" s="1512"/>
      <c r="AS20" s="1512"/>
      <c r="AT20" s="1512"/>
      <c r="AU20" s="1512"/>
      <c r="AV20" s="1512"/>
      <c r="AW20" s="1512"/>
      <c r="AX20" s="1512"/>
      <c r="AY20" s="1513"/>
      <c r="AZ20" s="1511"/>
      <c r="BA20" s="1512"/>
      <c r="BB20" s="1512"/>
      <c r="BC20" s="1512"/>
      <c r="BD20" s="1512"/>
      <c r="BE20" s="1512"/>
      <c r="BF20" s="1512"/>
      <c r="BG20" s="1512"/>
      <c r="BH20" s="1512"/>
      <c r="BI20" s="1513"/>
      <c r="BJ20" s="202"/>
      <c r="BK20" s="202"/>
    </row>
    <row r="21" spans="1:63" x14ac:dyDescent="0.2">
      <c r="A21" s="1500" t="s">
        <v>992</v>
      </c>
      <c r="B21" s="1511"/>
      <c r="C21" s="1512"/>
      <c r="D21" s="1512"/>
      <c r="E21" s="1512"/>
      <c r="F21" s="1512"/>
      <c r="G21" s="1512"/>
      <c r="H21" s="1512"/>
      <c r="I21" s="1512"/>
      <c r="J21" s="1512"/>
      <c r="K21" s="1513"/>
      <c r="L21" s="1511"/>
      <c r="M21" s="1512"/>
      <c r="N21" s="1512"/>
      <c r="O21" s="1512"/>
      <c r="P21" s="1512"/>
      <c r="Q21" s="1512"/>
      <c r="R21" s="1512"/>
      <c r="S21" s="1512"/>
      <c r="T21" s="1512"/>
      <c r="U21" s="1513"/>
      <c r="V21" s="1511"/>
      <c r="W21" s="1512"/>
      <c r="X21" s="1512"/>
      <c r="Y21" s="1512"/>
      <c r="Z21" s="1512"/>
      <c r="AA21" s="1512"/>
      <c r="AB21" s="1512"/>
      <c r="AC21" s="1512"/>
      <c r="AD21" s="1512"/>
      <c r="AE21" s="1513"/>
      <c r="AF21" s="1511"/>
      <c r="AG21" s="1512"/>
      <c r="AH21" s="1512"/>
      <c r="AI21" s="1512"/>
      <c r="AJ21" s="1512"/>
      <c r="AK21" s="1512"/>
      <c r="AL21" s="1512"/>
      <c r="AM21" s="1512"/>
      <c r="AN21" s="1512"/>
      <c r="AO21" s="1513"/>
      <c r="AP21" s="1511"/>
      <c r="AQ21" s="1512"/>
      <c r="AR21" s="1512"/>
      <c r="AS21" s="1512"/>
      <c r="AT21" s="1512"/>
      <c r="AU21" s="1512"/>
      <c r="AV21" s="1512"/>
      <c r="AW21" s="1512"/>
      <c r="AX21" s="1512"/>
      <c r="AY21" s="1513"/>
      <c r="AZ21" s="1511"/>
      <c r="BA21" s="1512"/>
      <c r="BB21" s="1512"/>
      <c r="BC21" s="1512"/>
      <c r="BD21" s="1512"/>
      <c r="BE21" s="1512"/>
      <c r="BF21" s="1512"/>
      <c r="BG21" s="1512"/>
      <c r="BH21" s="1512"/>
      <c r="BI21" s="1513"/>
      <c r="BJ21" s="202"/>
      <c r="BK21" s="202"/>
    </row>
    <row r="22" spans="1:63" x14ac:dyDescent="0.2">
      <c r="A22" s="1500" t="s">
        <v>993</v>
      </c>
      <c r="B22" s="1511"/>
      <c r="C22" s="1512"/>
      <c r="D22" s="1512"/>
      <c r="E22" s="1512"/>
      <c r="F22" s="1512"/>
      <c r="G22" s="1512"/>
      <c r="H22" s="1512"/>
      <c r="I22" s="1512"/>
      <c r="J22" s="1512"/>
      <c r="K22" s="1513"/>
      <c r="L22" s="1511"/>
      <c r="M22" s="1512"/>
      <c r="N22" s="1512"/>
      <c r="O22" s="1512"/>
      <c r="P22" s="1512"/>
      <c r="Q22" s="1512"/>
      <c r="R22" s="1512"/>
      <c r="S22" s="1512"/>
      <c r="T22" s="1512"/>
      <c r="U22" s="1513"/>
      <c r="V22" s="1511"/>
      <c r="W22" s="1512"/>
      <c r="X22" s="1512"/>
      <c r="Y22" s="1512"/>
      <c r="Z22" s="1512"/>
      <c r="AA22" s="1512"/>
      <c r="AB22" s="1512"/>
      <c r="AC22" s="1512"/>
      <c r="AD22" s="1512"/>
      <c r="AE22" s="1513"/>
      <c r="AF22" s="1511"/>
      <c r="AG22" s="1512"/>
      <c r="AH22" s="1512"/>
      <c r="AI22" s="1512"/>
      <c r="AJ22" s="1512"/>
      <c r="AK22" s="1512"/>
      <c r="AL22" s="1512"/>
      <c r="AM22" s="1512"/>
      <c r="AN22" s="1512"/>
      <c r="AO22" s="1513"/>
      <c r="AP22" s="1511"/>
      <c r="AQ22" s="1512"/>
      <c r="AR22" s="1512"/>
      <c r="AS22" s="1512"/>
      <c r="AT22" s="1512"/>
      <c r="AU22" s="1512"/>
      <c r="AV22" s="1512"/>
      <c r="AW22" s="1512"/>
      <c r="AX22" s="1512"/>
      <c r="AY22" s="1513"/>
      <c r="AZ22" s="1511"/>
      <c r="BA22" s="1512"/>
      <c r="BB22" s="1512"/>
      <c r="BC22" s="1512"/>
      <c r="BD22" s="1512"/>
      <c r="BE22" s="1512"/>
      <c r="BF22" s="1512"/>
      <c r="BG22" s="1512"/>
      <c r="BH22" s="1512"/>
      <c r="BI22" s="1513"/>
      <c r="BJ22" s="202"/>
      <c r="BK22" s="202"/>
    </row>
    <row r="23" spans="1:63" x14ac:dyDescent="0.2">
      <c r="A23" s="1500" t="s">
        <v>994</v>
      </c>
      <c r="B23" s="1511"/>
      <c r="C23" s="1512"/>
      <c r="D23" s="1512"/>
      <c r="E23" s="1512"/>
      <c r="F23" s="1512"/>
      <c r="G23" s="1512"/>
      <c r="H23" s="1512"/>
      <c r="I23" s="1512"/>
      <c r="J23" s="1512"/>
      <c r="K23" s="1513"/>
      <c r="L23" s="1511"/>
      <c r="M23" s="1512"/>
      <c r="N23" s="1512"/>
      <c r="O23" s="1512"/>
      <c r="P23" s="1512"/>
      <c r="Q23" s="1512"/>
      <c r="R23" s="1512"/>
      <c r="S23" s="1512"/>
      <c r="T23" s="1512"/>
      <c r="U23" s="1513"/>
      <c r="V23" s="1511"/>
      <c r="W23" s="1512"/>
      <c r="X23" s="1512"/>
      <c r="Y23" s="1512"/>
      <c r="Z23" s="1512"/>
      <c r="AA23" s="1512"/>
      <c r="AB23" s="1512"/>
      <c r="AC23" s="1512"/>
      <c r="AD23" s="1512"/>
      <c r="AE23" s="1513"/>
      <c r="AF23" s="1511"/>
      <c r="AG23" s="1512"/>
      <c r="AH23" s="1512"/>
      <c r="AI23" s="1512"/>
      <c r="AJ23" s="1512"/>
      <c r="AK23" s="1512"/>
      <c r="AL23" s="1512"/>
      <c r="AM23" s="1512"/>
      <c r="AN23" s="1512"/>
      <c r="AO23" s="1513"/>
      <c r="AP23" s="1511"/>
      <c r="AQ23" s="1512"/>
      <c r="AR23" s="1512"/>
      <c r="AS23" s="1512"/>
      <c r="AT23" s="1512"/>
      <c r="AU23" s="1512"/>
      <c r="AV23" s="1512"/>
      <c r="AW23" s="1512"/>
      <c r="AX23" s="1512"/>
      <c r="AY23" s="1513"/>
      <c r="AZ23" s="1511"/>
      <c r="BA23" s="1512"/>
      <c r="BB23" s="1512"/>
      <c r="BC23" s="1512"/>
      <c r="BD23" s="1512"/>
      <c r="BE23" s="1512"/>
      <c r="BF23" s="1512"/>
      <c r="BG23" s="1512"/>
      <c r="BH23" s="1512"/>
      <c r="BI23" s="1513"/>
      <c r="BJ23" s="202"/>
      <c r="BK23" s="202"/>
    </row>
    <row r="24" spans="1:63" x14ac:dyDescent="0.2">
      <c r="A24" s="1500" t="s">
        <v>995</v>
      </c>
      <c r="B24" s="1511"/>
      <c r="C24" s="1512"/>
      <c r="D24" s="1512"/>
      <c r="E24" s="1512"/>
      <c r="F24" s="1512"/>
      <c r="G24" s="1512"/>
      <c r="H24" s="1512"/>
      <c r="I24" s="1512"/>
      <c r="J24" s="1512"/>
      <c r="K24" s="1513"/>
      <c r="L24" s="1511"/>
      <c r="M24" s="1512"/>
      <c r="N24" s="1512"/>
      <c r="O24" s="1512"/>
      <c r="P24" s="1512"/>
      <c r="Q24" s="1512"/>
      <c r="R24" s="1512"/>
      <c r="S24" s="1512"/>
      <c r="T24" s="1512"/>
      <c r="U24" s="1513"/>
      <c r="V24" s="1511"/>
      <c r="W24" s="1512"/>
      <c r="X24" s="1512"/>
      <c r="Y24" s="1512"/>
      <c r="Z24" s="1512"/>
      <c r="AA24" s="1512"/>
      <c r="AB24" s="1512"/>
      <c r="AC24" s="1512"/>
      <c r="AD24" s="1512"/>
      <c r="AE24" s="1513"/>
      <c r="AF24" s="1511"/>
      <c r="AG24" s="1512"/>
      <c r="AH24" s="1512"/>
      <c r="AI24" s="1512"/>
      <c r="AJ24" s="1512"/>
      <c r="AK24" s="1512"/>
      <c r="AL24" s="1512"/>
      <c r="AM24" s="1512"/>
      <c r="AN24" s="1512"/>
      <c r="AO24" s="1513"/>
      <c r="AP24" s="1511"/>
      <c r="AQ24" s="1512"/>
      <c r="AR24" s="1512"/>
      <c r="AS24" s="1512"/>
      <c r="AT24" s="1512"/>
      <c r="AU24" s="1512"/>
      <c r="AV24" s="1512"/>
      <c r="AW24" s="1512"/>
      <c r="AX24" s="1512"/>
      <c r="AY24" s="1513"/>
      <c r="AZ24" s="1511"/>
      <c r="BA24" s="1512"/>
      <c r="BB24" s="1512"/>
      <c r="BC24" s="1512"/>
      <c r="BD24" s="1512"/>
      <c r="BE24" s="1512"/>
      <c r="BF24" s="1512"/>
      <c r="BG24" s="1512"/>
      <c r="BH24" s="1512"/>
      <c r="BI24" s="1513"/>
      <c r="BJ24" s="202"/>
      <c r="BK24" s="202"/>
    </row>
    <row r="25" spans="1:63" x14ac:dyDescent="0.2">
      <c r="A25" s="1500" t="s">
        <v>996</v>
      </c>
      <c r="B25" s="1511"/>
      <c r="C25" s="1512"/>
      <c r="D25" s="1512"/>
      <c r="E25" s="1512"/>
      <c r="F25" s="1512"/>
      <c r="G25" s="1512"/>
      <c r="H25" s="1512"/>
      <c r="I25" s="1512"/>
      <c r="J25" s="1512"/>
      <c r="K25" s="1513"/>
      <c r="L25" s="1511"/>
      <c r="M25" s="1512"/>
      <c r="N25" s="1512"/>
      <c r="O25" s="1512"/>
      <c r="P25" s="1512"/>
      <c r="Q25" s="1512"/>
      <c r="R25" s="1512"/>
      <c r="S25" s="1512"/>
      <c r="T25" s="1512"/>
      <c r="U25" s="1513"/>
      <c r="V25" s="1511"/>
      <c r="W25" s="1512"/>
      <c r="X25" s="1512"/>
      <c r="Y25" s="1512"/>
      <c r="Z25" s="1512"/>
      <c r="AA25" s="1512"/>
      <c r="AB25" s="1512"/>
      <c r="AC25" s="1512"/>
      <c r="AD25" s="1512"/>
      <c r="AE25" s="1513"/>
      <c r="AF25" s="1511"/>
      <c r="AG25" s="1512"/>
      <c r="AH25" s="1512"/>
      <c r="AI25" s="1512"/>
      <c r="AJ25" s="1512"/>
      <c r="AK25" s="1512"/>
      <c r="AL25" s="1512"/>
      <c r="AM25" s="1512"/>
      <c r="AN25" s="1512"/>
      <c r="AO25" s="1513"/>
      <c r="AP25" s="1511"/>
      <c r="AQ25" s="1512"/>
      <c r="AR25" s="1512"/>
      <c r="AS25" s="1512"/>
      <c r="AT25" s="1512"/>
      <c r="AU25" s="1512"/>
      <c r="AV25" s="1512"/>
      <c r="AW25" s="1512"/>
      <c r="AX25" s="1512"/>
      <c r="AY25" s="1513"/>
      <c r="AZ25" s="1511"/>
      <c r="BA25" s="1512"/>
      <c r="BB25" s="1512"/>
      <c r="BC25" s="1512"/>
      <c r="BD25" s="1512"/>
      <c r="BE25" s="1512"/>
      <c r="BF25" s="1512"/>
      <c r="BG25" s="1512"/>
      <c r="BH25" s="1512"/>
      <c r="BI25" s="1513"/>
      <c r="BJ25" s="202"/>
      <c r="BK25" s="202"/>
    </row>
    <row r="26" spans="1:63" x14ac:dyDescent="0.2">
      <c r="A26" s="1500" t="s">
        <v>997</v>
      </c>
      <c r="B26" s="1511"/>
      <c r="C26" s="1512"/>
      <c r="D26" s="1512"/>
      <c r="E26" s="1512"/>
      <c r="F26" s="1512"/>
      <c r="G26" s="1512"/>
      <c r="H26" s="1512"/>
      <c r="I26" s="1512"/>
      <c r="J26" s="1512"/>
      <c r="K26" s="1513"/>
      <c r="L26" s="1511"/>
      <c r="M26" s="1512"/>
      <c r="N26" s="1512"/>
      <c r="O26" s="1512"/>
      <c r="P26" s="1512"/>
      <c r="Q26" s="1512"/>
      <c r="R26" s="1512"/>
      <c r="S26" s="1512"/>
      <c r="T26" s="1512"/>
      <c r="U26" s="1513"/>
      <c r="V26" s="1511"/>
      <c r="W26" s="1512"/>
      <c r="X26" s="1512"/>
      <c r="Y26" s="1512"/>
      <c r="Z26" s="1512"/>
      <c r="AA26" s="1512"/>
      <c r="AB26" s="1512"/>
      <c r="AC26" s="1512"/>
      <c r="AD26" s="1512"/>
      <c r="AE26" s="1513"/>
      <c r="AF26" s="1511"/>
      <c r="AG26" s="1512"/>
      <c r="AH26" s="1512"/>
      <c r="AI26" s="1512"/>
      <c r="AJ26" s="1512"/>
      <c r="AK26" s="1512"/>
      <c r="AL26" s="1512"/>
      <c r="AM26" s="1512"/>
      <c r="AN26" s="1512"/>
      <c r="AO26" s="1513"/>
      <c r="AP26" s="1511"/>
      <c r="AQ26" s="1512"/>
      <c r="AR26" s="1512"/>
      <c r="AS26" s="1512"/>
      <c r="AT26" s="1512"/>
      <c r="AU26" s="1512"/>
      <c r="AV26" s="1512"/>
      <c r="AW26" s="1512"/>
      <c r="AX26" s="1512"/>
      <c r="AY26" s="1513"/>
      <c r="AZ26" s="1511"/>
      <c r="BA26" s="1512"/>
      <c r="BB26" s="1512"/>
      <c r="BC26" s="1512"/>
      <c r="BD26" s="1512"/>
      <c r="BE26" s="1512"/>
      <c r="BF26" s="1512"/>
      <c r="BG26" s="1512"/>
      <c r="BH26" s="1512"/>
      <c r="BI26" s="1513"/>
      <c r="BJ26" s="202"/>
      <c r="BK26" s="202"/>
    </row>
    <row r="27" spans="1:63" x14ac:dyDescent="0.2">
      <c r="A27" s="1500" t="s">
        <v>998</v>
      </c>
      <c r="B27" s="1511"/>
      <c r="C27" s="1512"/>
      <c r="D27" s="1512"/>
      <c r="E27" s="1512"/>
      <c r="F27" s="1512"/>
      <c r="G27" s="1512"/>
      <c r="H27" s="1512"/>
      <c r="I27" s="1512"/>
      <c r="J27" s="1512"/>
      <c r="K27" s="1513"/>
      <c r="L27" s="1511"/>
      <c r="M27" s="1512"/>
      <c r="N27" s="1512"/>
      <c r="O27" s="1512"/>
      <c r="P27" s="1512"/>
      <c r="Q27" s="1512"/>
      <c r="R27" s="1512"/>
      <c r="S27" s="1512"/>
      <c r="T27" s="1512"/>
      <c r="U27" s="1513"/>
      <c r="V27" s="1511"/>
      <c r="W27" s="1512"/>
      <c r="X27" s="1512"/>
      <c r="Y27" s="1512"/>
      <c r="Z27" s="1512"/>
      <c r="AA27" s="1512"/>
      <c r="AB27" s="1512"/>
      <c r="AC27" s="1512"/>
      <c r="AD27" s="1512"/>
      <c r="AE27" s="1513"/>
      <c r="AF27" s="1511"/>
      <c r="AG27" s="1512"/>
      <c r="AH27" s="1512"/>
      <c r="AI27" s="1512"/>
      <c r="AJ27" s="1512"/>
      <c r="AK27" s="1512"/>
      <c r="AL27" s="1512"/>
      <c r="AM27" s="1512"/>
      <c r="AN27" s="1512"/>
      <c r="AO27" s="1513"/>
      <c r="AP27" s="1511"/>
      <c r="AQ27" s="1512"/>
      <c r="AR27" s="1512"/>
      <c r="AS27" s="1512"/>
      <c r="AT27" s="1512"/>
      <c r="AU27" s="1512"/>
      <c r="AV27" s="1512"/>
      <c r="AW27" s="1512"/>
      <c r="AX27" s="1512"/>
      <c r="AY27" s="1513"/>
      <c r="AZ27" s="1511"/>
      <c r="BA27" s="1512"/>
      <c r="BB27" s="1512"/>
      <c r="BC27" s="1512"/>
      <c r="BD27" s="1512"/>
      <c r="BE27" s="1512"/>
      <c r="BF27" s="1512"/>
      <c r="BG27" s="1512"/>
      <c r="BH27" s="1512"/>
      <c r="BI27" s="1513"/>
      <c r="BJ27" s="202"/>
      <c r="BK27" s="202"/>
    </row>
    <row r="28" spans="1:63" x14ac:dyDescent="0.2">
      <c r="A28" s="1500" t="s">
        <v>1000</v>
      </c>
      <c r="B28" s="1511"/>
      <c r="C28" s="1512"/>
      <c r="D28" s="1512"/>
      <c r="E28" s="1512"/>
      <c r="F28" s="1512"/>
      <c r="G28" s="1512"/>
      <c r="H28" s="1512"/>
      <c r="I28" s="1512"/>
      <c r="J28" s="1512"/>
      <c r="K28" s="1513"/>
      <c r="L28" s="1511"/>
      <c r="M28" s="1512"/>
      <c r="N28" s="1512"/>
      <c r="O28" s="1512"/>
      <c r="P28" s="1512"/>
      <c r="Q28" s="1512"/>
      <c r="R28" s="1512"/>
      <c r="S28" s="1512"/>
      <c r="T28" s="1512"/>
      <c r="U28" s="1513"/>
      <c r="V28" s="1511"/>
      <c r="W28" s="1512"/>
      <c r="X28" s="1512"/>
      <c r="Y28" s="1512"/>
      <c r="Z28" s="1512"/>
      <c r="AA28" s="1512"/>
      <c r="AB28" s="1512"/>
      <c r="AC28" s="1512"/>
      <c r="AD28" s="1512"/>
      <c r="AE28" s="1513"/>
      <c r="AF28" s="1511"/>
      <c r="AG28" s="1512"/>
      <c r="AH28" s="1512"/>
      <c r="AI28" s="1512"/>
      <c r="AJ28" s="1512"/>
      <c r="AK28" s="1512"/>
      <c r="AL28" s="1512"/>
      <c r="AM28" s="1512"/>
      <c r="AN28" s="1512"/>
      <c r="AO28" s="1513"/>
      <c r="AP28" s="1511"/>
      <c r="AQ28" s="1512"/>
      <c r="AR28" s="1512"/>
      <c r="AS28" s="1512"/>
      <c r="AT28" s="1512"/>
      <c r="AU28" s="1512"/>
      <c r="AV28" s="1512"/>
      <c r="AW28" s="1512"/>
      <c r="AX28" s="1512"/>
      <c r="AY28" s="1513"/>
      <c r="AZ28" s="1511"/>
      <c r="BA28" s="1512"/>
      <c r="BB28" s="1512"/>
      <c r="BC28" s="1512"/>
      <c r="BD28" s="1512"/>
      <c r="BE28" s="1512"/>
      <c r="BF28" s="1512"/>
      <c r="BG28" s="1512"/>
      <c r="BH28" s="1512"/>
      <c r="BI28" s="1513"/>
      <c r="BJ28" s="202"/>
      <c r="BK28" s="202"/>
    </row>
    <row r="29" spans="1:63" x14ac:dyDescent="0.2">
      <c r="A29" s="1500" t="s">
        <v>999</v>
      </c>
      <c r="B29" s="1514"/>
      <c r="C29" s="1515"/>
      <c r="D29" s="1515"/>
      <c r="E29" s="1515"/>
      <c r="F29" s="1515"/>
      <c r="G29" s="1515"/>
      <c r="H29" s="1515"/>
      <c r="I29" s="1515"/>
      <c r="J29" s="1515"/>
      <c r="K29" s="1516"/>
      <c r="L29" s="1514"/>
      <c r="M29" s="1515"/>
      <c r="N29" s="1515"/>
      <c r="O29" s="1515"/>
      <c r="P29" s="1515"/>
      <c r="Q29" s="1515"/>
      <c r="R29" s="1515"/>
      <c r="S29" s="1515"/>
      <c r="T29" s="1515"/>
      <c r="U29" s="1516"/>
      <c r="V29" s="1514"/>
      <c r="W29" s="1515"/>
      <c r="X29" s="1515"/>
      <c r="Y29" s="1515"/>
      <c r="Z29" s="1515"/>
      <c r="AA29" s="1515"/>
      <c r="AB29" s="1515"/>
      <c r="AC29" s="1515"/>
      <c r="AD29" s="1515"/>
      <c r="AE29" s="1516"/>
      <c r="AF29" s="1514"/>
      <c r="AG29" s="1515"/>
      <c r="AH29" s="1515"/>
      <c r="AI29" s="1515"/>
      <c r="AJ29" s="1515"/>
      <c r="AK29" s="1515"/>
      <c r="AL29" s="1515"/>
      <c r="AM29" s="1515"/>
      <c r="AN29" s="1515"/>
      <c r="AO29" s="1516"/>
      <c r="AP29" s="1514"/>
      <c r="AQ29" s="1515"/>
      <c r="AR29" s="1515"/>
      <c r="AS29" s="1515"/>
      <c r="AT29" s="1515"/>
      <c r="AU29" s="1515"/>
      <c r="AV29" s="1515"/>
      <c r="AW29" s="1515"/>
      <c r="AX29" s="1515"/>
      <c r="AY29" s="1516"/>
      <c r="AZ29" s="1514"/>
      <c r="BA29" s="1515"/>
      <c r="BB29" s="1515"/>
      <c r="BC29" s="1515"/>
      <c r="BD29" s="1515"/>
      <c r="BE29" s="1515"/>
      <c r="BF29" s="1515"/>
      <c r="BG29" s="1515"/>
      <c r="BH29" s="1515"/>
      <c r="BI29" s="1516"/>
      <c r="BJ29" s="202"/>
      <c r="BK29" s="202"/>
    </row>
    <row r="30" spans="1:63" x14ac:dyDescent="0.2">
      <c r="A30" s="1501" t="s">
        <v>1017</v>
      </c>
      <c r="B30" s="1517"/>
      <c r="C30" s="1518"/>
      <c r="D30" s="1518"/>
      <c r="E30" s="1518"/>
      <c r="F30" s="1518"/>
      <c r="G30" s="1518"/>
      <c r="H30" s="1518"/>
      <c r="I30" s="1518"/>
      <c r="J30" s="1518"/>
      <c r="K30" s="1519"/>
      <c r="L30" s="1517"/>
      <c r="M30" s="1518"/>
      <c r="N30" s="1518"/>
      <c r="O30" s="1518"/>
      <c r="P30" s="1518"/>
      <c r="Q30" s="1518"/>
      <c r="R30" s="1518"/>
      <c r="S30" s="1518"/>
      <c r="T30" s="1518"/>
      <c r="U30" s="1519"/>
      <c r="V30" s="1517"/>
      <c r="W30" s="1518"/>
      <c r="X30" s="1518"/>
      <c r="Y30" s="1518"/>
      <c r="Z30" s="1518"/>
      <c r="AA30" s="1518"/>
      <c r="AB30" s="1518"/>
      <c r="AC30" s="1518"/>
      <c r="AD30" s="1518"/>
      <c r="AE30" s="1519"/>
      <c r="AF30" s="1517"/>
      <c r="AG30" s="1518"/>
      <c r="AH30" s="1518"/>
      <c r="AI30" s="1518"/>
      <c r="AJ30" s="1518"/>
      <c r="AK30" s="1518"/>
      <c r="AL30" s="1518"/>
      <c r="AM30" s="1518"/>
      <c r="AN30" s="1518"/>
      <c r="AO30" s="1519"/>
      <c r="AP30" s="1517"/>
      <c r="AQ30" s="1518"/>
      <c r="AR30" s="1518"/>
      <c r="AS30" s="1518"/>
      <c r="AT30" s="1518"/>
      <c r="AU30" s="1518"/>
      <c r="AV30" s="1518"/>
      <c r="AW30" s="1518"/>
      <c r="AX30" s="1518"/>
      <c r="AY30" s="1519"/>
      <c r="AZ30" s="1517"/>
      <c r="BA30" s="1518"/>
      <c r="BB30" s="1518"/>
      <c r="BC30" s="1518"/>
      <c r="BD30" s="1518"/>
      <c r="BE30" s="1518"/>
      <c r="BF30" s="1518"/>
      <c r="BG30" s="1518"/>
      <c r="BH30" s="1518"/>
      <c r="BI30" s="1519"/>
      <c r="BJ30" s="202"/>
      <c r="BK30" s="202"/>
    </row>
    <row r="31" spans="1:63" x14ac:dyDescent="0.2">
      <c r="A31" s="75"/>
      <c r="B31" s="75"/>
      <c r="C31" s="75"/>
      <c r="D31" s="75"/>
      <c r="E31" s="75"/>
      <c r="F31" s="75"/>
      <c r="G31" s="75"/>
      <c r="H31" s="75"/>
      <c r="I31" s="75"/>
      <c r="J31" s="75"/>
      <c r="K31" s="75"/>
      <c r="L31" s="75"/>
      <c r="M31" s="75"/>
      <c r="N31" s="75"/>
      <c r="O31" s="75"/>
      <c r="P31" s="75"/>
      <c r="Q31" s="75"/>
      <c r="R31" s="75"/>
      <c r="S31" s="75"/>
      <c r="T31" s="75"/>
      <c r="U31" s="75"/>
      <c r="V31" s="75"/>
      <c r="W31" s="75"/>
      <c r="X31" s="75"/>
      <c r="Y31" s="75"/>
      <c r="Z31" s="75"/>
      <c r="AA31" s="75"/>
      <c r="AB31" s="75"/>
      <c r="AC31" s="75"/>
      <c r="AD31" s="75"/>
      <c r="AE31" s="75"/>
      <c r="AF31" s="75"/>
      <c r="AG31" s="75"/>
      <c r="AH31" s="75"/>
      <c r="AI31" s="75"/>
      <c r="AJ31" s="75"/>
      <c r="AK31" s="75"/>
      <c r="AL31" s="75"/>
      <c r="AM31" s="75"/>
      <c r="AN31" s="75"/>
      <c r="AO31" s="75"/>
      <c r="AP31" s="75"/>
      <c r="AQ31" s="75"/>
      <c r="AR31" s="75"/>
      <c r="AS31" s="75"/>
      <c r="AT31" s="75"/>
      <c r="AU31" s="75"/>
      <c r="AV31" s="75"/>
      <c r="AW31" s="75"/>
      <c r="AX31" s="75"/>
      <c r="AY31" s="75"/>
      <c r="AZ31" s="75"/>
      <c r="BA31" s="75"/>
      <c r="BB31" s="75"/>
      <c r="BC31" s="75"/>
      <c r="BD31" s="75"/>
      <c r="BE31" s="75"/>
      <c r="BF31" s="75"/>
      <c r="BG31" s="75"/>
      <c r="BH31" s="75"/>
      <c r="BI31" s="75"/>
      <c r="BJ31" s="202"/>
      <c r="BK31" s="202"/>
    </row>
    <row r="32" spans="1:63" x14ac:dyDescent="0.2">
      <c r="A32" s="75"/>
      <c r="B32" s="75"/>
      <c r="C32" s="75"/>
      <c r="D32" s="75"/>
      <c r="E32" s="75"/>
      <c r="F32" s="75"/>
      <c r="G32" s="75"/>
      <c r="H32" s="75"/>
      <c r="I32" s="75"/>
      <c r="J32" s="75"/>
      <c r="K32" s="75"/>
      <c r="L32" s="75"/>
      <c r="M32" s="75"/>
      <c r="N32" s="75"/>
      <c r="O32" s="75"/>
      <c r="P32" s="75"/>
      <c r="Q32" s="75"/>
      <c r="R32" s="75"/>
      <c r="S32" s="75"/>
      <c r="T32" s="75"/>
      <c r="U32" s="75"/>
      <c r="V32" s="75"/>
      <c r="W32" s="75"/>
      <c r="X32" s="75"/>
      <c r="Y32" s="75"/>
      <c r="Z32" s="75"/>
      <c r="AA32" s="75"/>
      <c r="AB32" s="75"/>
      <c r="AC32" s="75"/>
      <c r="AD32" s="75"/>
      <c r="AE32" s="75"/>
      <c r="AF32" s="75"/>
      <c r="AG32" s="75"/>
      <c r="AH32" s="75"/>
      <c r="AI32" s="75"/>
      <c r="AJ32" s="75"/>
      <c r="AK32" s="75"/>
      <c r="AL32" s="75"/>
      <c r="AM32" s="75"/>
      <c r="AN32" s="75"/>
      <c r="AO32" s="75"/>
      <c r="AP32" s="75"/>
      <c r="AQ32" s="75"/>
      <c r="AR32" s="75"/>
      <c r="AS32" s="75"/>
      <c r="AT32" s="75"/>
      <c r="AU32" s="75"/>
      <c r="AV32" s="75"/>
      <c r="AW32" s="75"/>
      <c r="AX32" s="75"/>
      <c r="AY32" s="75"/>
      <c r="AZ32" s="75"/>
      <c r="BA32" s="75"/>
      <c r="BB32" s="75"/>
      <c r="BC32" s="75"/>
      <c r="BD32" s="75"/>
      <c r="BE32" s="75"/>
      <c r="BF32" s="75"/>
      <c r="BG32" s="75"/>
      <c r="BH32" s="75"/>
      <c r="BI32" s="75"/>
      <c r="BJ32" s="202"/>
      <c r="BK32" s="202"/>
    </row>
    <row r="33" spans="1:63" x14ac:dyDescent="0.2">
      <c r="A33" s="79" t="s">
        <v>32</v>
      </c>
      <c r="B33" s="737" t="s">
        <v>1053</v>
      </c>
      <c r="C33" s="56"/>
      <c r="D33" s="57"/>
      <c r="E33" s="57"/>
      <c r="F33" s="57"/>
      <c r="G33" s="57"/>
      <c r="H33" s="57"/>
      <c r="I33" s="57"/>
      <c r="J33" s="57"/>
      <c r="K33" s="57"/>
      <c r="L33" s="57"/>
      <c r="M33" s="57"/>
      <c r="N33" s="57"/>
      <c r="O33" s="57"/>
      <c r="P33" s="57"/>
      <c r="Q33" s="57"/>
      <c r="R33" s="57"/>
      <c r="S33" s="57"/>
      <c r="T33" s="57"/>
      <c r="U33" s="57"/>
      <c r="V33" s="57"/>
      <c r="W33" s="57"/>
      <c r="X33" s="57"/>
      <c r="Y33" s="57"/>
      <c r="Z33" s="57"/>
      <c r="AA33" s="57"/>
      <c r="AB33" s="57"/>
      <c r="AC33" s="57"/>
      <c r="AD33" s="57"/>
      <c r="AE33" s="57"/>
      <c r="AF33" s="57"/>
      <c r="AG33" s="57"/>
      <c r="AH33" s="57"/>
      <c r="AI33" s="57"/>
      <c r="AJ33" s="57"/>
      <c r="AK33" s="57"/>
      <c r="AL33" s="57"/>
      <c r="AM33" s="57"/>
      <c r="AN33" s="57"/>
      <c r="AO33" s="57"/>
      <c r="AP33" s="57"/>
      <c r="AQ33" s="57"/>
      <c r="AR33" s="57"/>
      <c r="AS33" s="57"/>
      <c r="AT33" s="57"/>
      <c r="AU33" s="57"/>
      <c r="AV33" s="57"/>
      <c r="AW33" s="57"/>
      <c r="AX33" s="57"/>
      <c r="AY33" s="57"/>
      <c r="AZ33" s="57"/>
      <c r="BA33" s="57"/>
      <c r="BB33" s="57"/>
      <c r="BC33" s="57"/>
      <c r="BD33" s="57"/>
      <c r="BE33" s="57"/>
      <c r="BF33" s="57"/>
      <c r="BG33" s="57"/>
      <c r="BH33" s="57"/>
      <c r="BI33" s="57"/>
      <c r="BJ33" s="202"/>
      <c r="BK33" s="202"/>
    </row>
    <row r="34" spans="1:63" x14ac:dyDescent="0.2">
      <c r="A34" s="75"/>
      <c r="B34" s="58"/>
      <c r="C34" s="58"/>
      <c r="D34" s="59"/>
      <c r="E34" s="59"/>
      <c r="F34" s="59"/>
      <c r="G34" s="59"/>
      <c r="H34" s="59"/>
      <c r="I34" s="59"/>
      <c r="J34" s="59"/>
      <c r="K34" s="59"/>
      <c r="L34" s="59"/>
      <c r="M34" s="59"/>
      <c r="N34" s="59"/>
      <c r="O34" s="59"/>
      <c r="P34" s="59"/>
      <c r="Q34" s="59"/>
      <c r="R34" s="59"/>
      <c r="S34" s="59"/>
      <c r="T34" s="59"/>
      <c r="U34" s="59"/>
      <c r="V34" s="59"/>
      <c r="W34" s="59"/>
      <c r="X34" s="59"/>
      <c r="Y34" s="59"/>
      <c r="Z34" s="59"/>
      <c r="AA34" s="59"/>
      <c r="AB34" s="59"/>
      <c r="AC34" s="59"/>
      <c r="AD34" s="59"/>
      <c r="AE34" s="59"/>
      <c r="AF34" s="59"/>
      <c r="AG34" s="59"/>
      <c r="AH34" s="59"/>
      <c r="AI34" s="59"/>
      <c r="AJ34" s="59"/>
      <c r="AK34" s="59"/>
      <c r="AL34" s="59"/>
      <c r="AM34" s="59"/>
      <c r="AN34" s="59"/>
      <c r="AO34" s="59"/>
      <c r="AP34" s="59"/>
      <c r="AQ34" s="59"/>
      <c r="AR34" s="59"/>
      <c r="AS34" s="59"/>
      <c r="AT34" s="59"/>
      <c r="AU34" s="59"/>
      <c r="AV34" s="59"/>
      <c r="AW34" s="59"/>
      <c r="AX34" s="59"/>
      <c r="AY34" s="59"/>
      <c r="AZ34" s="59"/>
      <c r="BA34" s="59"/>
      <c r="BB34" s="59"/>
      <c r="BC34" s="59"/>
      <c r="BD34" s="59"/>
      <c r="BE34" s="59"/>
      <c r="BF34" s="59"/>
      <c r="BG34" s="59"/>
      <c r="BH34" s="59"/>
      <c r="BI34" s="59"/>
      <c r="BJ34" s="202"/>
      <c r="BK34" s="202"/>
    </row>
    <row r="35" spans="1:63" x14ac:dyDescent="0.2">
      <c r="A35" s="75"/>
      <c r="B35" s="58"/>
      <c r="C35" s="58"/>
      <c r="D35" s="59"/>
      <c r="E35" s="59"/>
      <c r="F35" s="59"/>
      <c r="G35" s="59"/>
      <c r="H35" s="59"/>
      <c r="I35" s="59"/>
      <c r="J35" s="59"/>
      <c r="K35" s="59"/>
      <c r="L35" s="59"/>
      <c r="M35" s="59"/>
      <c r="N35" s="59"/>
      <c r="O35" s="59"/>
      <c r="P35" s="59"/>
      <c r="Q35" s="59"/>
      <c r="R35" s="59"/>
      <c r="S35" s="59"/>
      <c r="T35" s="59"/>
      <c r="U35" s="59"/>
      <c r="V35" s="59"/>
      <c r="W35" s="59"/>
      <c r="X35" s="59"/>
      <c r="Y35" s="59"/>
      <c r="Z35" s="59"/>
      <c r="AA35" s="59"/>
      <c r="AB35" s="59"/>
      <c r="AC35" s="59"/>
      <c r="AD35" s="59"/>
      <c r="AE35" s="59"/>
      <c r="AF35" s="59"/>
      <c r="AG35" s="59"/>
      <c r="AH35" s="59"/>
      <c r="AI35" s="59"/>
      <c r="AJ35" s="59"/>
      <c r="AK35" s="59"/>
      <c r="AL35" s="59"/>
      <c r="AM35" s="59"/>
      <c r="AN35" s="59"/>
      <c r="AO35" s="59"/>
      <c r="AP35" s="59"/>
      <c r="AQ35" s="59"/>
      <c r="AR35" s="59"/>
      <c r="AS35" s="59"/>
      <c r="AT35" s="59"/>
      <c r="AU35" s="59"/>
      <c r="AV35" s="59"/>
      <c r="AW35" s="59"/>
      <c r="AX35" s="59"/>
      <c r="AY35" s="59"/>
      <c r="AZ35" s="59"/>
      <c r="BA35" s="59"/>
      <c r="BB35" s="59"/>
      <c r="BC35" s="59"/>
      <c r="BD35" s="59"/>
      <c r="BE35" s="59"/>
      <c r="BF35" s="59"/>
      <c r="BG35" s="59"/>
      <c r="BH35" s="59"/>
      <c r="BI35" s="59"/>
      <c r="BJ35" s="202"/>
      <c r="BK35" s="202"/>
    </row>
    <row r="36" spans="1:63" x14ac:dyDescent="0.2">
      <c r="A36" s="75"/>
      <c r="B36" s="58"/>
      <c r="C36" s="58"/>
      <c r="D36" s="59"/>
      <c r="E36" s="59"/>
      <c r="F36" s="59"/>
      <c r="G36" s="59"/>
      <c r="H36" s="59"/>
      <c r="I36" s="59"/>
      <c r="J36" s="59"/>
      <c r="K36" s="59"/>
      <c r="L36" s="59"/>
      <c r="M36" s="59"/>
      <c r="N36" s="59"/>
      <c r="O36" s="59"/>
      <c r="P36" s="59"/>
      <c r="Q36" s="59"/>
      <c r="R36" s="59"/>
      <c r="S36" s="59"/>
      <c r="T36" s="59"/>
      <c r="U36" s="59"/>
      <c r="V36" s="59"/>
      <c r="W36" s="59"/>
      <c r="X36" s="59"/>
      <c r="Y36" s="59"/>
      <c r="Z36" s="59"/>
      <c r="AA36" s="59"/>
      <c r="AB36" s="59"/>
      <c r="AC36" s="59"/>
      <c r="AD36" s="59"/>
      <c r="AE36" s="59"/>
      <c r="AF36" s="59"/>
      <c r="AG36" s="59"/>
      <c r="AH36" s="59"/>
      <c r="AI36" s="59"/>
      <c r="AJ36" s="59"/>
      <c r="AK36" s="59"/>
      <c r="AL36" s="59"/>
      <c r="AM36" s="59"/>
      <c r="AN36" s="59"/>
      <c r="AO36" s="59"/>
      <c r="AP36" s="59"/>
      <c r="AQ36" s="59"/>
      <c r="AR36" s="59"/>
      <c r="AS36" s="59"/>
      <c r="AT36" s="59"/>
      <c r="AU36" s="59"/>
      <c r="AV36" s="59"/>
      <c r="AW36" s="59"/>
      <c r="AX36" s="59"/>
      <c r="AY36" s="59"/>
      <c r="AZ36" s="59"/>
      <c r="BA36" s="59"/>
      <c r="BB36" s="59"/>
      <c r="BC36" s="59"/>
      <c r="BD36" s="59"/>
      <c r="BE36" s="59"/>
      <c r="BF36" s="59"/>
      <c r="BG36" s="59"/>
      <c r="BH36" s="59"/>
      <c r="BI36" s="59"/>
      <c r="BJ36" s="202"/>
      <c r="BK36" s="202"/>
    </row>
    <row r="37" spans="1:63" x14ac:dyDescent="0.2">
      <c r="A37" s="75"/>
      <c r="B37" s="75"/>
      <c r="C37" s="75"/>
      <c r="D37" s="75"/>
      <c r="E37" s="75"/>
      <c r="F37" s="75"/>
      <c r="G37" s="75"/>
      <c r="H37" s="75"/>
      <c r="I37" s="75"/>
      <c r="J37" s="75"/>
      <c r="K37" s="75"/>
      <c r="L37" s="75"/>
      <c r="M37" s="75"/>
      <c r="N37" s="75"/>
      <c r="O37" s="75"/>
      <c r="P37" s="75"/>
      <c r="Q37" s="75"/>
      <c r="R37" s="75"/>
      <c r="S37" s="75"/>
      <c r="T37" s="75"/>
      <c r="U37" s="75"/>
      <c r="V37" s="75"/>
      <c r="W37" s="75"/>
      <c r="X37" s="75"/>
      <c r="Y37" s="75"/>
      <c r="Z37" s="75"/>
      <c r="AA37" s="75"/>
      <c r="AB37" s="75"/>
      <c r="AC37" s="75"/>
      <c r="AD37" s="75"/>
      <c r="AE37" s="75"/>
      <c r="AF37" s="75"/>
      <c r="AG37" s="75"/>
      <c r="AH37" s="75"/>
      <c r="AI37" s="75"/>
      <c r="AJ37" s="75"/>
      <c r="AK37" s="75"/>
      <c r="AL37" s="75"/>
      <c r="AM37" s="75"/>
      <c r="AN37" s="75"/>
      <c r="AO37" s="75"/>
      <c r="AP37" s="75"/>
      <c r="AQ37" s="75"/>
      <c r="AR37" s="75"/>
      <c r="AS37" s="75"/>
      <c r="AT37" s="75"/>
      <c r="AU37" s="75"/>
      <c r="AV37" s="75"/>
      <c r="AW37" s="75"/>
      <c r="AX37" s="75"/>
      <c r="AY37" s="75"/>
      <c r="AZ37" s="75"/>
      <c r="BA37" s="75"/>
      <c r="BB37" s="75"/>
      <c r="BC37" s="75"/>
      <c r="BD37" s="75"/>
      <c r="BE37" s="75"/>
      <c r="BF37" s="75"/>
      <c r="BG37" s="75"/>
      <c r="BH37" s="75"/>
      <c r="BI37" s="75"/>
      <c r="BJ37" s="202"/>
      <c r="BK37" s="202"/>
    </row>
    <row r="38" spans="1:63" x14ac:dyDescent="0.2">
      <c r="A38" s="79" t="s">
        <v>33</v>
      </c>
      <c r="B38" s="1584" t="s">
        <v>1059</v>
      </c>
      <c r="C38" s="56"/>
      <c r="D38" s="57"/>
      <c r="E38" s="57"/>
      <c r="F38" s="57"/>
      <c r="G38" s="57"/>
      <c r="H38" s="57"/>
      <c r="I38" s="57"/>
      <c r="J38" s="57"/>
      <c r="K38" s="57"/>
      <c r="L38" s="57"/>
      <c r="M38" s="57"/>
      <c r="N38" s="57"/>
      <c r="O38" s="57"/>
      <c r="P38" s="57"/>
      <c r="Q38" s="57"/>
      <c r="R38" s="57"/>
      <c r="S38" s="57"/>
      <c r="T38" s="57"/>
      <c r="U38" s="57"/>
      <c r="V38" s="57"/>
      <c r="W38" s="57"/>
      <c r="X38" s="57"/>
      <c r="Y38" s="57"/>
      <c r="Z38" s="57"/>
      <c r="AA38" s="57"/>
      <c r="AB38" s="57"/>
      <c r="AC38" s="57"/>
      <c r="AD38" s="57"/>
      <c r="AE38" s="57"/>
      <c r="AF38" s="57"/>
      <c r="AG38" s="57"/>
      <c r="AH38" s="57"/>
      <c r="AI38" s="57"/>
      <c r="AJ38" s="57"/>
      <c r="AK38" s="57"/>
      <c r="AL38" s="57"/>
      <c r="AM38" s="57"/>
      <c r="AN38" s="57"/>
      <c r="AO38" s="57"/>
      <c r="AP38" s="57"/>
      <c r="AQ38" s="57"/>
      <c r="AR38" s="57"/>
      <c r="AS38" s="57"/>
      <c r="AT38" s="57"/>
      <c r="AU38" s="57"/>
      <c r="AV38" s="57"/>
      <c r="AW38" s="57"/>
      <c r="AX38" s="57"/>
      <c r="AY38" s="57"/>
      <c r="AZ38" s="57"/>
      <c r="BA38" s="57"/>
      <c r="BB38" s="57"/>
      <c r="BC38" s="57"/>
      <c r="BD38" s="57"/>
      <c r="BE38" s="57"/>
      <c r="BF38" s="57"/>
      <c r="BG38" s="57"/>
      <c r="BH38" s="57"/>
      <c r="BI38" s="57"/>
      <c r="BJ38" s="202"/>
      <c r="BK38" s="202"/>
    </row>
    <row r="39" spans="1:63" x14ac:dyDescent="0.2">
      <c r="A39" s="75"/>
      <c r="B39" s="58"/>
      <c r="C39" s="58"/>
      <c r="D39" s="59"/>
      <c r="E39" s="59"/>
      <c r="F39" s="59"/>
      <c r="G39" s="59"/>
      <c r="H39" s="59"/>
      <c r="I39" s="59"/>
      <c r="J39" s="59"/>
      <c r="K39" s="59"/>
      <c r="L39" s="59"/>
      <c r="M39" s="59"/>
      <c r="N39" s="59"/>
      <c r="O39" s="59"/>
      <c r="P39" s="59"/>
      <c r="Q39" s="59"/>
      <c r="R39" s="59"/>
      <c r="S39" s="59"/>
      <c r="T39" s="59"/>
      <c r="U39" s="59"/>
      <c r="V39" s="59"/>
      <c r="W39" s="59"/>
      <c r="X39" s="59"/>
      <c r="Y39" s="59"/>
      <c r="Z39" s="59"/>
      <c r="AA39" s="59"/>
      <c r="AB39" s="59"/>
      <c r="AC39" s="59"/>
      <c r="AD39" s="59"/>
      <c r="AE39" s="59"/>
      <c r="AF39" s="59"/>
      <c r="AG39" s="59"/>
      <c r="AH39" s="59"/>
      <c r="AI39" s="59"/>
      <c r="AJ39" s="59"/>
      <c r="AK39" s="59"/>
      <c r="AL39" s="59"/>
      <c r="AM39" s="59"/>
      <c r="AN39" s="59"/>
      <c r="AO39" s="59"/>
      <c r="AP39" s="59"/>
      <c r="AQ39" s="59"/>
      <c r="AR39" s="59"/>
      <c r="AS39" s="59"/>
      <c r="AT39" s="59"/>
      <c r="AU39" s="59"/>
      <c r="AV39" s="59"/>
      <c r="AW39" s="59"/>
      <c r="AX39" s="59"/>
      <c r="AY39" s="59"/>
      <c r="AZ39" s="59"/>
      <c r="BA39" s="59"/>
      <c r="BB39" s="59"/>
      <c r="BC39" s="59"/>
      <c r="BD39" s="59"/>
      <c r="BE39" s="59"/>
      <c r="BF39" s="59"/>
      <c r="BG39" s="59"/>
      <c r="BH39" s="59"/>
      <c r="BI39" s="59"/>
      <c r="BJ39" s="202"/>
      <c r="BK39" s="202"/>
    </row>
    <row r="40" spans="1:63" x14ac:dyDescent="0.2">
      <c r="A40" s="75"/>
      <c r="B40" s="58"/>
      <c r="C40" s="58"/>
      <c r="D40" s="59"/>
      <c r="E40" s="59"/>
      <c r="F40" s="59"/>
      <c r="G40" s="59"/>
      <c r="H40" s="59"/>
      <c r="I40" s="59"/>
      <c r="J40" s="59"/>
      <c r="K40" s="59"/>
      <c r="L40" s="59"/>
      <c r="M40" s="59"/>
      <c r="N40" s="59"/>
      <c r="O40" s="59"/>
      <c r="P40" s="59"/>
      <c r="Q40" s="59"/>
      <c r="R40" s="59"/>
      <c r="S40" s="59"/>
      <c r="T40" s="59"/>
      <c r="U40" s="59"/>
      <c r="V40" s="59"/>
      <c r="W40" s="59"/>
      <c r="X40" s="59"/>
      <c r="Y40" s="59"/>
      <c r="Z40" s="59"/>
      <c r="AA40" s="59"/>
      <c r="AB40" s="59"/>
      <c r="AC40" s="59"/>
      <c r="AD40" s="59"/>
      <c r="AE40" s="59"/>
      <c r="AF40" s="59"/>
      <c r="AG40" s="59"/>
      <c r="AH40" s="59"/>
      <c r="AI40" s="59"/>
      <c r="AJ40" s="59"/>
      <c r="AK40" s="59"/>
      <c r="AL40" s="59"/>
      <c r="AM40" s="59"/>
      <c r="AN40" s="59"/>
      <c r="AO40" s="59"/>
      <c r="AP40" s="59"/>
      <c r="AQ40" s="59"/>
      <c r="AR40" s="59"/>
      <c r="AS40" s="59"/>
      <c r="AT40" s="59"/>
      <c r="AU40" s="59"/>
      <c r="AV40" s="59"/>
      <c r="AW40" s="59"/>
      <c r="AX40" s="59"/>
      <c r="AY40" s="59"/>
      <c r="AZ40" s="59"/>
      <c r="BA40" s="59"/>
      <c r="BB40" s="59"/>
      <c r="BC40" s="59"/>
      <c r="BD40" s="59"/>
      <c r="BE40" s="59"/>
      <c r="BF40" s="59"/>
      <c r="BG40" s="59"/>
      <c r="BH40" s="59"/>
      <c r="BI40" s="59"/>
      <c r="BJ40" s="202"/>
      <c r="BK40" s="202"/>
    </row>
    <row r="41" spans="1:63" x14ac:dyDescent="0.2">
      <c r="A41" s="75"/>
      <c r="B41" s="58"/>
      <c r="C41" s="58"/>
      <c r="D41" s="59"/>
      <c r="E41" s="59"/>
      <c r="F41" s="59"/>
      <c r="G41" s="59"/>
      <c r="H41" s="59"/>
      <c r="I41" s="59"/>
      <c r="J41" s="59"/>
      <c r="K41" s="59"/>
      <c r="L41" s="59"/>
      <c r="M41" s="59"/>
      <c r="N41" s="59"/>
      <c r="O41" s="59"/>
      <c r="P41" s="59"/>
      <c r="Q41" s="59"/>
      <c r="R41" s="59"/>
      <c r="S41" s="59"/>
      <c r="T41" s="59"/>
      <c r="U41" s="59"/>
      <c r="V41" s="59"/>
      <c r="W41" s="59"/>
      <c r="X41" s="59"/>
      <c r="Y41" s="59"/>
      <c r="Z41" s="59"/>
      <c r="AA41" s="59"/>
      <c r="AB41" s="59"/>
      <c r="AC41" s="59"/>
      <c r="AD41" s="59"/>
      <c r="AE41" s="59"/>
      <c r="AF41" s="59"/>
      <c r="AG41" s="59"/>
      <c r="AH41" s="59"/>
      <c r="AI41" s="59"/>
      <c r="AJ41" s="59"/>
      <c r="AK41" s="59"/>
      <c r="AL41" s="59"/>
      <c r="AM41" s="59"/>
      <c r="AN41" s="59"/>
      <c r="AO41" s="59"/>
      <c r="AP41" s="59"/>
      <c r="AQ41" s="59"/>
      <c r="AR41" s="59"/>
      <c r="AS41" s="59"/>
      <c r="AT41" s="59"/>
      <c r="AU41" s="59"/>
      <c r="AV41" s="59"/>
      <c r="AW41" s="59"/>
      <c r="AX41" s="59"/>
      <c r="AY41" s="59"/>
      <c r="AZ41" s="59"/>
      <c r="BA41" s="59"/>
      <c r="BB41" s="59"/>
      <c r="BC41" s="59"/>
      <c r="BD41" s="59"/>
      <c r="BE41" s="59"/>
      <c r="BF41" s="59"/>
      <c r="BG41" s="59"/>
      <c r="BH41" s="59"/>
      <c r="BI41" s="59"/>
      <c r="BJ41" s="202"/>
      <c r="BK41" s="202"/>
    </row>
    <row r="42" spans="1:63" x14ac:dyDescent="0.2">
      <c r="A42" s="75"/>
      <c r="B42" s="75"/>
      <c r="C42" s="75"/>
      <c r="D42" s="75"/>
      <c r="E42" s="75"/>
      <c r="F42" s="75"/>
      <c r="G42" s="75"/>
      <c r="H42" s="75"/>
      <c r="I42" s="75"/>
      <c r="J42" s="75"/>
      <c r="K42" s="75"/>
      <c r="L42" s="75"/>
      <c r="M42" s="75"/>
      <c r="N42" s="75"/>
      <c r="O42" s="75"/>
      <c r="P42" s="75"/>
      <c r="Q42" s="75"/>
      <c r="R42" s="75"/>
      <c r="S42" s="75"/>
      <c r="T42" s="75"/>
      <c r="U42" s="75"/>
      <c r="V42" s="75"/>
      <c r="W42" s="75"/>
      <c r="X42" s="75"/>
      <c r="Y42" s="75"/>
      <c r="Z42" s="75"/>
      <c r="AA42" s="75"/>
      <c r="AB42" s="75"/>
      <c r="AC42" s="75"/>
      <c r="AD42" s="75"/>
      <c r="AE42" s="75"/>
      <c r="AF42" s="75"/>
      <c r="AG42" s="75"/>
      <c r="AH42" s="75"/>
      <c r="AI42" s="75"/>
      <c r="AJ42" s="75"/>
      <c r="AK42" s="75"/>
      <c r="AL42" s="75"/>
      <c r="AM42" s="75"/>
      <c r="AN42" s="75"/>
      <c r="AO42" s="75"/>
      <c r="AP42" s="75"/>
      <c r="AQ42" s="75"/>
      <c r="AR42" s="75"/>
      <c r="AS42" s="75"/>
      <c r="AT42" s="75"/>
      <c r="AU42" s="75"/>
      <c r="AV42" s="75"/>
      <c r="AW42" s="75"/>
      <c r="AX42" s="75"/>
      <c r="AY42" s="75"/>
      <c r="AZ42" s="75"/>
      <c r="BA42" s="75"/>
      <c r="BB42" s="75"/>
      <c r="BC42" s="75"/>
      <c r="BD42" s="75"/>
      <c r="BE42" s="75"/>
      <c r="BF42" s="75"/>
      <c r="BG42" s="75"/>
      <c r="BH42" s="75"/>
      <c r="BI42" s="75"/>
      <c r="BJ42" s="202"/>
      <c r="BK42" s="202"/>
    </row>
    <row r="43" spans="1:63" x14ac:dyDescent="0.2">
      <c r="A43" s="79" t="s">
        <v>651</v>
      </c>
      <c r="B43" s="75"/>
      <c r="C43" s="75"/>
      <c r="D43" s="75"/>
      <c r="E43" s="75"/>
      <c r="F43" s="75"/>
      <c r="G43" s="75"/>
      <c r="H43" s="75"/>
      <c r="I43" s="75"/>
      <c r="J43" s="75"/>
      <c r="K43" s="75"/>
      <c r="L43" s="75"/>
      <c r="M43" s="75"/>
      <c r="N43" s="75"/>
      <c r="O43" s="75"/>
      <c r="P43" s="75"/>
      <c r="Q43" s="75"/>
      <c r="R43" s="75"/>
      <c r="S43" s="75"/>
      <c r="T43" s="75"/>
      <c r="U43" s="75"/>
      <c r="V43" s="75"/>
      <c r="W43" s="75"/>
      <c r="X43" s="75"/>
      <c r="Y43" s="75"/>
      <c r="Z43" s="75"/>
      <c r="AA43" s="75"/>
      <c r="AB43" s="75"/>
      <c r="AC43" s="75"/>
      <c r="AD43" s="75"/>
      <c r="AE43" s="75"/>
      <c r="AF43" s="75"/>
      <c r="AG43" s="75"/>
      <c r="AH43" s="75"/>
      <c r="AI43" s="75"/>
      <c r="AJ43" s="75"/>
      <c r="AK43" s="75"/>
      <c r="AL43" s="75"/>
      <c r="AM43" s="75"/>
      <c r="AN43" s="75"/>
      <c r="AO43" s="75"/>
      <c r="AP43" s="75"/>
      <c r="AQ43" s="75"/>
      <c r="AR43" s="75"/>
      <c r="AS43" s="75"/>
      <c r="AT43" s="75"/>
      <c r="AU43" s="75"/>
      <c r="AV43" s="75"/>
      <c r="AW43" s="75"/>
      <c r="AX43" s="75"/>
      <c r="AY43" s="75"/>
      <c r="AZ43" s="75"/>
      <c r="BA43" s="75"/>
      <c r="BB43" s="75"/>
      <c r="BC43" s="75"/>
      <c r="BD43" s="75"/>
      <c r="BE43" s="75"/>
      <c r="BF43" s="75"/>
      <c r="BG43" s="75"/>
      <c r="BH43" s="75"/>
      <c r="BI43" s="75"/>
      <c r="BJ43" s="202"/>
      <c r="BK43" s="202"/>
    </row>
    <row r="44" spans="1:63" x14ac:dyDescent="0.2">
      <c r="A44" s="75"/>
      <c r="B44" s="532"/>
      <c r="C44" s="75"/>
      <c r="D44" s="75"/>
      <c r="E44" s="75"/>
      <c r="F44" s="75"/>
      <c r="G44" s="75"/>
      <c r="H44" s="75"/>
      <c r="I44" s="75"/>
      <c r="J44" s="75"/>
      <c r="K44" s="75"/>
      <c r="L44" s="75"/>
      <c r="M44" s="75"/>
      <c r="N44" s="75"/>
      <c r="O44" s="75"/>
      <c r="P44" s="75"/>
      <c r="Q44" s="75"/>
      <c r="R44" s="75"/>
      <c r="S44" s="75"/>
      <c r="T44" s="75"/>
      <c r="U44" s="75"/>
      <c r="V44" s="75"/>
      <c r="W44" s="75"/>
      <c r="X44" s="75"/>
      <c r="Y44" s="75"/>
      <c r="Z44" s="75"/>
      <c r="AA44" s="75"/>
      <c r="AB44" s="75"/>
      <c r="AC44" s="75"/>
      <c r="AD44" s="75"/>
      <c r="AE44" s="75"/>
      <c r="AF44" s="75"/>
      <c r="AG44" s="75"/>
      <c r="AH44" s="75"/>
      <c r="AI44" s="75"/>
      <c r="AJ44" s="75"/>
      <c r="AK44" s="75"/>
      <c r="AL44" s="75"/>
      <c r="AM44" s="75"/>
      <c r="AN44" s="75"/>
      <c r="AO44" s="75"/>
      <c r="AP44" s="75"/>
      <c r="AQ44" s="75"/>
      <c r="AR44" s="75"/>
      <c r="AS44" s="75"/>
      <c r="AT44" s="75"/>
      <c r="AU44" s="75"/>
      <c r="AV44" s="75"/>
      <c r="AW44" s="75"/>
      <c r="AX44" s="75"/>
      <c r="AY44" s="75"/>
      <c r="AZ44" s="75"/>
      <c r="BA44" s="75"/>
      <c r="BB44" s="75"/>
      <c r="BC44" s="75"/>
      <c r="BD44" s="75"/>
      <c r="BE44" s="75"/>
      <c r="BF44" s="75"/>
      <c r="BG44" s="75"/>
      <c r="BH44" s="75"/>
      <c r="BI44" s="75"/>
      <c r="BJ44" s="202"/>
      <c r="BK44" s="202"/>
    </row>
    <row r="45" spans="1:63" x14ac:dyDescent="0.2">
      <c r="A45" s="563"/>
      <c r="B45" s="533"/>
      <c r="C45" s="75"/>
      <c r="D45" s="75"/>
      <c r="E45" s="75"/>
      <c r="F45" s="75"/>
      <c r="G45" s="75"/>
      <c r="H45" s="75"/>
      <c r="I45" s="75"/>
      <c r="J45" s="75"/>
      <c r="K45" s="75"/>
      <c r="L45" s="75"/>
      <c r="M45" s="75"/>
      <c r="N45" s="75"/>
      <c r="O45" s="75"/>
      <c r="P45" s="75"/>
      <c r="Q45" s="75"/>
      <c r="R45" s="75"/>
      <c r="S45" s="75"/>
      <c r="T45" s="75"/>
      <c r="U45" s="75"/>
      <c r="V45" s="75"/>
      <c r="W45" s="75"/>
      <c r="X45" s="75"/>
      <c r="Y45" s="75"/>
      <c r="Z45" s="75"/>
      <c r="AA45" s="75"/>
      <c r="AB45" s="75"/>
      <c r="AC45" s="75"/>
      <c r="AD45" s="75"/>
      <c r="AE45" s="75"/>
      <c r="AF45" s="75"/>
      <c r="AG45" s="75"/>
      <c r="AH45" s="75"/>
      <c r="AI45" s="75"/>
      <c r="AJ45" s="75"/>
      <c r="AK45" s="75"/>
      <c r="AL45" s="75"/>
      <c r="AM45" s="75"/>
      <c r="AN45" s="75"/>
      <c r="AO45" s="75"/>
      <c r="AP45" s="75"/>
      <c r="AQ45" s="75"/>
      <c r="AR45" s="75"/>
      <c r="AS45" s="75"/>
      <c r="AT45" s="75"/>
      <c r="AU45" s="75"/>
      <c r="AV45" s="75"/>
      <c r="AW45" s="75"/>
      <c r="AX45" s="75"/>
      <c r="AY45" s="75"/>
      <c r="AZ45" s="75"/>
      <c r="BA45" s="75"/>
      <c r="BB45" s="75"/>
      <c r="BC45" s="75"/>
      <c r="BD45" s="75"/>
      <c r="BE45" s="75"/>
      <c r="BF45" s="75"/>
      <c r="BG45" s="75"/>
      <c r="BH45" s="75"/>
      <c r="BI45" s="75"/>
      <c r="BJ45" s="202"/>
      <c r="BK45" s="202"/>
    </row>
    <row r="46" spans="1:63" x14ac:dyDescent="0.2">
      <c r="A46" s="75"/>
      <c r="B46" s="533"/>
      <c r="C46" s="75"/>
      <c r="D46" s="75"/>
      <c r="E46" s="75"/>
      <c r="F46" s="75"/>
      <c r="G46" s="75"/>
      <c r="H46" s="75"/>
      <c r="I46" s="75"/>
      <c r="J46" s="75"/>
      <c r="K46" s="75"/>
      <c r="L46" s="75"/>
      <c r="M46" s="75"/>
      <c r="N46" s="75"/>
      <c r="O46" s="75"/>
      <c r="P46" s="75"/>
      <c r="Q46" s="75"/>
      <c r="R46" s="75"/>
      <c r="S46" s="75"/>
      <c r="T46" s="75"/>
      <c r="U46" s="75"/>
      <c r="V46" s="75"/>
      <c r="W46" s="75"/>
      <c r="X46" s="75"/>
      <c r="Y46" s="75"/>
      <c r="Z46" s="75"/>
      <c r="AA46" s="75"/>
      <c r="AB46" s="75"/>
      <c r="AC46" s="75"/>
      <c r="AD46" s="75"/>
      <c r="AE46" s="75"/>
      <c r="AF46" s="75"/>
      <c r="AG46" s="75"/>
      <c r="AH46" s="75"/>
      <c r="AI46" s="75"/>
      <c r="AJ46" s="75"/>
      <c r="AK46" s="75"/>
      <c r="AL46" s="75"/>
      <c r="AM46" s="75"/>
      <c r="AN46" s="75"/>
      <c r="AO46" s="75"/>
      <c r="AP46" s="75"/>
      <c r="AQ46" s="75"/>
      <c r="AR46" s="75"/>
      <c r="AS46" s="75"/>
      <c r="AT46" s="75"/>
      <c r="AU46" s="75"/>
      <c r="AV46" s="75"/>
      <c r="AW46" s="75"/>
      <c r="AX46" s="75"/>
      <c r="AY46" s="75"/>
      <c r="AZ46" s="75"/>
      <c r="BA46" s="75"/>
      <c r="BB46" s="75"/>
      <c r="BC46" s="75"/>
      <c r="BD46" s="75"/>
      <c r="BE46" s="75"/>
      <c r="BF46" s="75"/>
      <c r="BG46" s="75"/>
      <c r="BH46" s="75"/>
      <c r="BI46" s="75"/>
      <c r="BJ46" s="202"/>
      <c r="BK46" s="202"/>
    </row>
    <row r="47" spans="1:63" x14ac:dyDescent="0.2">
      <c r="A47" s="75"/>
      <c r="B47" s="533"/>
      <c r="C47" s="75"/>
      <c r="D47" s="75"/>
      <c r="E47" s="75"/>
      <c r="F47" s="75"/>
      <c r="G47" s="75"/>
      <c r="H47" s="75"/>
      <c r="I47" s="75"/>
      <c r="J47" s="75"/>
      <c r="K47" s="75"/>
      <c r="L47" s="75"/>
      <c r="M47" s="75"/>
      <c r="N47" s="75"/>
      <c r="O47" s="75"/>
      <c r="P47" s="75"/>
      <c r="Q47" s="75"/>
      <c r="R47" s="75"/>
      <c r="S47" s="75"/>
      <c r="T47" s="75"/>
      <c r="U47" s="75"/>
      <c r="V47" s="75"/>
      <c r="W47" s="75"/>
      <c r="X47" s="75"/>
      <c r="Y47" s="75"/>
      <c r="Z47" s="75"/>
      <c r="AA47" s="75"/>
      <c r="AB47" s="75"/>
      <c r="AC47" s="75"/>
      <c r="AD47" s="75"/>
      <c r="AE47" s="75"/>
      <c r="AF47" s="75"/>
      <c r="AG47" s="75"/>
      <c r="AH47" s="75"/>
      <c r="AI47" s="75"/>
      <c r="AJ47" s="75"/>
      <c r="AK47" s="75"/>
      <c r="AL47" s="75"/>
      <c r="AM47" s="75"/>
      <c r="AN47" s="75"/>
      <c r="AO47" s="75"/>
      <c r="AP47" s="75"/>
      <c r="AQ47" s="75"/>
      <c r="AR47" s="75"/>
      <c r="AS47" s="75"/>
      <c r="AT47" s="75"/>
      <c r="AU47" s="75"/>
      <c r="AV47" s="75"/>
      <c r="AW47" s="75"/>
      <c r="AX47" s="75"/>
      <c r="AY47" s="75"/>
      <c r="AZ47" s="75"/>
      <c r="BA47" s="75"/>
      <c r="BB47" s="75"/>
      <c r="BC47" s="75"/>
      <c r="BD47" s="75"/>
      <c r="BE47" s="75"/>
      <c r="BF47" s="75"/>
      <c r="BG47" s="75"/>
      <c r="BH47" s="75"/>
      <c r="BI47" s="75"/>
      <c r="BJ47" s="202"/>
      <c r="BK47" s="202"/>
    </row>
    <row r="48" spans="1:63" x14ac:dyDescent="0.2">
      <c r="A48" s="75"/>
      <c r="B48" s="75"/>
      <c r="C48" s="75"/>
      <c r="D48" s="75"/>
      <c r="E48" s="75"/>
      <c r="F48" s="75"/>
      <c r="G48" s="75"/>
      <c r="H48" s="75"/>
      <c r="I48" s="75"/>
      <c r="J48" s="75"/>
      <c r="K48" s="75"/>
      <c r="L48" s="75"/>
      <c r="M48" s="75"/>
      <c r="N48" s="75"/>
      <c r="O48" s="75"/>
      <c r="P48" s="75"/>
      <c r="Q48" s="75"/>
      <c r="R48" s="75"/>
      <c r="S48" s="75"/>
      <c r="T48" s="75"/>
      <c r="U48" s="75"/>
      <c r="V48" s="75"/>
      <c r="W48" s="75"/>
      <c r="X48" s="75"/>
      <c r="Y48" s="75"/>
      <c r="Z48" s="75"/>
      <c r="AA48" s="75"/>
      <c r="AB48" s="75"/>
      <c r="AC48" s="75"/>
      <c r="AD48" s="75"/>
      <c r="AE48" s="75"/>
      <c r="AF48" s="75"/>
      <c r="AG48" s="75"/>
      <c r="AH48" s="75"/>
      <c r="AI48" s="75"/>
      <c r="AJ48" s="75"/>
      <c r="AK48" s="75"/>
      <c r="AL48" s="75"/>
      <c r="AM48" s="75"/>
      <c r="AN48" s="75"/>
      <c r="AO48" s="75"/>
      <c r="AP48" s="75"/>
      <c r="AQ48" s="75"/>
      <c r="AR48" s="75"/>
      <c r="AS48" s="75"/>
      <c r="AT48" s="75"/>
      <c r="AU48" s="75"/>
      <c r="AV48" s="75"/>
      <c r="AW48" s="75"/>
      <c r="AX48" s="75"/>
      <c r="AY48" s="75"/>
      <c r="AZ48" s="75"/>
      <c r="BA48" s="75"/>
      <c r="BB48" s="75"/>
      <c r="BC48" s="75"/>
      <c r="BD48" s="75"/>
      <c r="BE48" s="75"/>
      <c r="BF48" s="75"/>
      <c r="BG48" s="75"/>
      <c r="BH48" s="75"/>
      <c r="BI48" s="75"/>
      <c r="BJ48" s="202"/>
      <c r="BK48" s="202"/>
    </row>
  </sheetData>
  <sheetProtection password="CD9E" sheet="1" objects="1" scenarios="1" selectLockedCells="1"/>
  <mergeCells count="37">
    <mergeCell ref="AZ13:BA13"/>
    <mergeCell ref="BB13:BC13"/>
    <mergeCell ref="BD13:BE13"/>
    <mergeCell ref="BF13:BG13"/>
    <mergeCell ref="BH13:BI13"/>
    <mergeCell ref="AP13:AQ13"/>
    <mergeCell ref="AR13:AS13"/>
    <mergeCell ref="AT13:AU13"/>
    <mergeCell ref="AV13:AW13"/>
    <mergeCell ref="AX13:AY13"/>
    <mergeCell ref="AF13:AG13"/>
    <mergeCell ref="AH13:AI13"/>
    <mergeCell ref="AJ13:AK13"/>
    <mergeCell ref="AL13:AM13"/>
    <mergeCell ref="AN13:AO13"/>
    <mergeCell ref="V13:W13"/>
    <mergeCell ref="X13:Y13"/>
    <mergeCell ref="Z13:AA13"/>
    <mergeCell ref="AB13:AC13"/>
    <mergeCell ref="AD13:AE13"/>
    <mergeCell ref="L13:M13"/>
    <mergeCell ref="N13:O13"/>
    <mergeCell ref="P13:Q13"/>
    <mergeCell ref="R13:S13"/>
    <mergeCell ref="T13:U13"/>
    <mergeCell ref="L12:U12"/>
    <mergeCell ref="V12:AE12"/>
    <mergeCell ref="AF12:AO12"/>
    <mergeCell ref="AP12:AY12"/>
    <mergeCell ref="AZ12:BI12"/>
    <mergeCell ref="A12:A13"/>
    <mergeCell ref="B12:K12"/>
    <mergeCell ref="B13:C13"/>
    <mergeCell ref="D13:E13"/>
    <mergeCell ref="F13:G13"/>
    <mergeCell ref="H13:I13"/>
    <mergeCell ref="J13:K13"/>
  </mergeCells>
  <dataValidations count="1">
    <dataValidation type="list" allowBlank="1" showInputMessage="1" showErrorMessage="1" sqref="B44:B47">
      <formula1>ModelQuest</formula1>
    </dataValidation>
  </dataValidations>
  <hyperlinks>
    <hyperlink ref="A2" location="ExplNote!A1" display="Go to explanatory note"/>
    <hyperlink ref="A3" location="Cntry!A1" display="Go to country metadata"/>
    <hyperlink ref="A1" location="'List of tables'!A9" display="'List of tables'!A9"/>
  </hyperlinks>
  <pageMargins left="0.7" right="0.7" top="0.75" bottom="0.75" header="0.3" footer="0.3"/>
  <pageSetup paperSize="9"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tabColor theme="9" tint="0.39997558519241921"/>
    <pageSetUpPr fitToPage="1"/>
  </sheetPr>
  <dimension ref="A1:AF59"/>
  <sheetViews>
    <sheetView showGridLines="0" topLeftCell="A31" zoomScale="90" zoomScaleNormal="90" workbookViewId="0">
      <selection activeCell="G47" sqref="G47"/>
    </sheetView>
  </sheetViews>
  <sheetFormatPr baseColWidth="10" defaultColWidth="9.140625" defaultRowHeight="15" customHeight="1" x14ac:dyDescent="0.2"/>
  <cols>
    <col min="1" max="1" width="27.42578125" style="31" customWidth="1"/>
    <col min="2" max="2" width="12.7109375" style="31" customWidth="1"/>
    <col min="3" max="3" width="6.7109375" style="31" customWidth="1"/>
    <col min="4" max="4" width="12.7109375" style="31" customWidth="1"/>
    <col min="5" max="5" width="6.7109375" style="31" customWidth="1"/>
    <col min="6" max="7" width="12.7109375" style="31" customWidth="1"/>
    <col min="8" max="8" width="6.7109375" style="31" customWidth="1"/>
    <col min="9" max="9" width="12.7109375" style="31" customWidth="1"/>
    <col min="10" max="10" width="6.7109375" style="31" customWidth="1"/>
    <col min="11" max="11" width="12.7109375" style="31" customWidth="1"/>
    <col min="12" max="12" width="6.7109375" style="31" customWidth="1"/>
    <col min="13" max="14" width="12.7109375" style="31" customWidth="1"/>
    <col min="15" max="15" width="6.7109375" style="31" customWidth="1"/>
    <col min="16" max="16" width="12.7109375" style="31" customWidth="1"/>
    <col min="17" max="17" width="6.7109375" style="31" customWidth="1"/>
    <col min="18" max="18" width="12.7109375" style="31" customWidth="1"/>
    <col min="19" max="19" width="6.7109375" style="31" customWidth="1"/>
    <col min="20" max="21" width="12.7109375" style="31" customWidth="1"/>
    <col min="22" max="22" width="6.7109375" style="31" customWidth="1"/>
    <col min="23" max="23" width="12.7109375" style="31" customWidth="1"/>
    <col min="24" max="24" width="6.7109375" style="31" customWidth="1"/>
    <col min="25" max="25" width="12.7109375" style="31" customWidth="1"/>
    <col min="26" max="26" width="6.7109375" style="31" customWidth="1"/>
    <col min="27" max="28" width="12.7109375" style="31" customWidth="1"/>
    <col min="29" max="29" width="6.7109375" style="31" customWidth="1"/>
    <col min="30" max="16384" width="9.140625" style="31"/>
  </cols>
  <sheetData>
    <row r="1" spans="1:32" s="66" customFormat="1" ht="12" customHeight="1" x14ac:dyDescent="0.2">
      <c r="A1" s="26" t="s">
        <v>6</v>
      </c>
    </row>
    <row r="2" spans="1:32" s="66" customFormat="1" ht="12" customHeight="1" x14ac:dyDescent="0.2">
      <c r="A2" s="28" t="s">
        <v>10</v>
      </c>
    </row>
    <row r="3" spans="1:32" s="66" customFormat="1" ht="12" customHeight="1" x14ac:dyDescent="0.2">
      <c r="A3" s="28" t="s">
        <v>7</v>
      </c>
    </row>
    <row r="4" spans="1:32" ht="15" customHeight="1" x14ac:dyDescent="0.2">
      <c r="A4" s="82" t="s">
        <v>245</v>
      </c>
      <c r="B4" s="82"/>
      <c r="C4" s="82"/>
      <c r="D4" s="82"/>
      <c r="E4" s="82"/>
      <c r="F4" s="82"/>
      <c r="G4" s="82"/>
      <c r="H4" s="82"/>
      <c r="I4" s="82"/>
      <c r="J4" s="82"/>
      <c r="K4" s="82"/>
      <c r="L4" s="82"/>
      <c r="M4" s="82"/>
      <c r="N4" s="82"/>
      <c r="O4" s="82"/>
      <c r="P4" s="82"/>
      <c r="Q4" s="82"/>
      <c r="R4" s="82"/>
      <c r="S4" s="82"/>
      <c r="T4" s="82"/>
      <c r="U4" s="83"/>
      <c r="V4" s="83"/>
      <c r="W4" s="82"/>
      <c r="X4" s="82"/>
      <c r="Y4" s="82"/>
      <c r="Z4" s="82"/>
      <c r="AA4" s="82"/>
      <c r="AB4" s="83"/>
      <c r="AC4" s="83"/>
      <c r="AD4" s="83"/>
      <c r="AE4" s="84"/>
      <c r="AF4" s="84"/>
    </row>
    <row r="5" spans="1:32" s="131" customFormat="1" ht="15" customHeight="1" x14ac:dyDescent="0.2"/>
    <row r="6" spans="1:32" s="131" customFormat="1" ht="15" customHeight="1" x14ac:dyDescent="0.2">
      <c r="A6" s="181"/>
      <c r="B6" s="181"/>
      <c r="C6" s="181"/>
      <c r="D6" s="181"/>
      <c r="E6" s="181"/>
      <c r="F6" s="181"/>
      <c r="G6" s="181"/>
      <c r="H6" s="181"/>
      <c r="I6" s="181"/>
      <c r="J6" s="181"/>
      <c r="K6" s="181"/>
      <c r="L6" s="181"/>
      <c r="M6" s="181"/>
      <c r="N6" s="181"/>
      <c r="O6" s="181"/>
      <c r="P6" s="181"/>
      <c r="Q6" s="181"/>
      <c r="R6" s="181"/>
      <c r="S6" s="181"/>
      <c r="T6" s="181"/>
      <c r="U6" s="181"/>
      <c r="V6" s="181"/>
      <c r="W6" s="181"/>
      <c r="X6" s="181"/>
      <c r="Y6" s="181"/>
      <c r="Z6" s="181"/>
      <c r="AA6" s="181"/>
      <c r="AB6" s="181"/>
      <c r="AC6" s="181"/>
      <c r="AD6" s="181"/>
      <c r="AE6" s="181"/>
      <c r="AF6" s="181"/>
    </row>
    <row r="7" spans="1:32" ht="15" customHeight="1" x14ac:dyDescent="0.25">
      <c r="A7" s="85" t="s">
        <v>782</v>
      </c>
      <c r="B7" s="84"/>
      <c r="C7" s="84"/>
      <c r="D7" s="84"/>
      <c r="E7" s="84"/>
      <c r="F7" s="84"/>
      <c r="G7" s="84"/>
      <c r="H7" s="84"/>
      <c r="I7" s="84"/>
      <c r="J7" s="84"/>
      <c r="K7" s="84"/>
      <c r="L7" s="84"/>
      <c r="M7" s="84"/>
      <c r="N7" s="84"/>
      <c r="O7" s="84"/>
      <c r="P7" s="84"/>
      <c r="Q7" s="84"/>
      <c r="R7" s="84"/>
      <c r="S7" s="84"/>
      <c r="T7" s="84"/>
      <c r="U7" s="84"/>
      <c r="V7" s="84"/>
      <c r="W7" s="84"/>
      <c r="X7" s="84"/>
      <c r="Y7" s="84"/>
      <c r="Z7" s="84"/>
      <c r="AA7" s="84"/>
      <c r="AB7" s="84"/>
      <c r="AC7" s="84"/>
      <c r="AD7" s="84"/>
      <c r="AE7" s="84"/>
      <c r="AF7" s="84"/>
    </row>
    <row r="8" spans="1:32" ht="15" customHeight="1" x14ac:dyDescent="0.2">
      <c r="A8" s="86" t="s">
        <v>21</v>
      </c>
      <c r="B8" s="84"/>
      <c r="C8" s="84"/>
      <c r="D8" s="84"/>
      <c r="E8" s="84"/>
      <c r="F8" s="84"/>
      <c r="G8" s="84"/>
      <c r="H8" s="84"/>
      <c r="I8" s="84"/>
      <c r="J8" s="84"/>
      <c r="K8" s="84"/>
      <c r="L8" s="84"/>
      <c r="M8" s="84"/>
      <c r="N8" s="84"/>
      <c r="O8" s="84"/>
      <c r="P8" s="84"/>
      <c r="Q8" s="84"/>
      <c r="R8" s="84"/>
      <c r="S8" s="84"/>
      <c r="T8" s="84"/>
      <c r="U8" s="84"/>
      <c r="V8" s="84"/>
      <c r="W8" s="84"/>
      <c r="X8" s="84"/>
      <c r="Y8" s="84"/>
      <c r="Z8" s="84"/>
      <c r="AA8" s="84"/>
      <c r="AB8" s="84"/>
      <c r="AC8" s="84"/>
      <c r="AD8" s="84"/>
      <c r="AE8" s="84"/>
      <c r="AF8" s="84"/>
    </row>
    <row r="9" spans="1:32" ht="15" customHeight="1" x14ac:dyDescent="0.2">
      <c r="A9" s="84"/>
      <c r="B9" s="182" t="s">
        <v>34</v>
      </c>
      <c r="C9" s="182"/>
      <c r="D9" s="385">
        <v>2011</v>
      </c>
      <c r="E9" s="183"/>
      <c r="F9" s="183"/>
      <c r="G9" s="84"/>
      <c r="H9" s="84"/>
      <c r="I9" s="84"/>
      <c r="J9" s="84"/>
      <c r="K9" s="84"/>
      <c r="L9" s="84"/>
      <c r="M9" s="84"/>
      <c r="N9" s="84"/>
      <c r="O9" s="84"/>
      <c r="P9" s="84"/>
      <c r="Q9" s="84"/>
      <c r="R9" s="84"/>
      <c r="S9" s="84"/>
      <c r="T9" s="84"/>
      <c r="U9" s="84"/>
      <c r="V9" s="84"/>
      <c r="W9" s="84"/>
      <c r="X9" s="84"/>
      <c r="Y9" s="84"/>
      <c r="Z9" s="84"/>
      <c r="AA9" s="84"/>
      <c r="AB9" s="84"/>
      <c r="AC9" s="84"/>
      <c r="AD9" s="84"/>
      <c r="AE9" s="84"/>
      <c r="AF9" s="84"/>
    </row>
    <row r="10" spans="1:32" ht="15" customHeight="1" x14ac:dyDescent="0.2">
      <c r="A10" s="195"/>
      <c r="B10" s="84"/>
      <c r="C10" s="84"/>
      <c r="D10" s="84"/>
      <c r="E10" s="84"/>
      <c r="F10" s="84"/>
      <c r="G10" s="84"/>
      <c r="H10" s="84"/>
      <c r="I10" s="84"/>
      <c r="J10" s="84"/>
      <c r="K10" s="84"/>
      <c r="L10" s="84"/>
      <c r="M10" s="84"/>
      <c r="N10" s="84"/>
      <c r="O10" s="84"/>
      <c r="P10" s="84"/>
      <c r="Q10" s="84"/>
      <c r="R10" s="84"/>
      <c r="S10" s="84"/>
      <c r="T10" s="84"/>
      <c r="U10" s="84"/>
      <c r="V10" s="84"/>
      <c r="W10" s="84"/>
      <c r="X10" s="84"/>
      <c r="Y10" s="84"/>
      <c r="Z10" s="84"/>
      <c r="AA10" s="84"/>
      <c r="AB10" s="84"/>
      <c r="AC10" s="84"/>
      <c r="AD10" s="84"/>
      <c r="AE10" s="84"/>
      <c r="AF10" s="84"/>
    </row>
    <row r="11" spans="1:32" ht="15" customHeight="1" x14ac:dyDescent="0.2">
      <c r="A11" s="184"/>
      <c r="B11" s="186" t="s">
        <v>302</v>
      </c>
      <c r="C11" s="187"/>
      <c r="D11" s="196"/>
      <c r="E11" s="196"/>
      <c r="F11" s="196"/>
      <c r="G11" s="196"/>
      <c r="H11" s="196"/>
      <c r="I11" s="196"/>
      <c r="J11" s="196"/>
      <c r="K11" s="196"/>
      <c r="L11" s="196"/>
      <c r="M11" s="196"/>
      <c r="N11" s="196"/>
      <c r="O11" s="196"/>
      <c r="P11" s="196"/>
      <c r="Q11" s="196"/>
      <c r="R11" s="196"/>
      <c r="S11" s="196"/>
      <c r="T11" s="196"/>
      <c r="U11" s="188"/>
      <c r="V11" s="196"/>
      <c r="W11" s="196"/>
      <c r="X11" s="196"/>
      <c r="Y11" s="196"/>
      <c r="Z11" s="196"/>
      <c r="AA11" s="196"/>
      <c r="AB11" s="188"/>
      <c r="AC11" s="1347"/>
      <c r="AD11" s="197"/>
      <c r="AE11" s="84"/>
      <c r="AF11" s="84"/>
    </row>
    <row r="12" spans="1:32" ht="15" customHeight="1" x14ac:dyDescent="0.2">
      <c r="A12" s="198"/>
      <c r="B12" s="1821" t="s">
        <v>303</v>
      </c>
      <c r="C12" s="1822"/>
      <c r="D12" s="1822"/>
      <c r="E12" s="1822"/>
      <c r="F12" s="1822"/>
      <c r="G12" s="1822"/>
      <c r="H12" s="1823"/>
      <c r="I12" s="1821" t="s">
        <v>304</v>
      </c>
      <c r="J12" s="1822"/>
      <c r="K12" s="1822"/>
      <c r="L12" s="1822"/>
      <c r="M12" s="1822"/>
      <c r="N12" s="1822"/>
      <c r="O12" s="1823"/>
      <c r="P12" s="1821" t="s">
        <v>305</v>
      </c>
      <c r="Q12" s="1822"/>
      <c r="R12" s="1822"/>
      <c r="S12" s="1822"/>
      <c r="T12" s="1822"/>
      <c r="U12" s="1822"/>
      <c r="V12" s="1823"/>
      <c r="W12" s="1821" t="s">
        <v>721</v>
      </c>
      <c r="X12" s="1822"/>
      <c r="Y12" s="1822"/>
      <c r="Z12" s="1822"/>
      <c r="AA12" s="1822"/>
      <c r="AB12" s="1822"/>
      <c r="AC12" s="1823"/>
      <c r="AD12" s="84"/>
      <c r="AE12" s="84"/>
      <c r="AF12" s="84"/>
    </row>
    <row r="13" spans="1:32" ht="29.25" customHeight="1" x14ac:dyDescent="0.2">
      <c r="A13" s="660" t="s">
        <v>671</v>
      </c>
      <c r="B13" s="1830" t="s">
        <v>22</v>
      </c>
      <c r="C13" s="1824"/>
      <c r="D13" s="1824" t="s">
        <v>23</v>
      </c>
      <c r="E13" s="1824"/>
      <c r="F13" s="200" t="s">
        <v>264</v>
      </c>
      <c r="G13" s="1825" t="s">
        <v>42</v>
      </c>
      <c r="H13" s="1826"/>
      <c r="I13" s="1824" t="s">
        <v>22</v>
      </c>
      <c r="J13" s="1824"/>
      <c r="K13" s="1824" t="s">
        <v>23</v>
      </c>
      <c r="L13" s="1824"/>
      <c r="M13" s="200" t="s">
        <v>264</v>
      </c>
      <c r="N13" s="1825" t="s">
        <v>42</v>
      </c>
      <c r="O13" s="1826"/>
      <c r="P13" s="1824" t="s">
        <v>22</v>
      </c>
      <c r="Q13" s="1824"/>
      <c r="R13" s="1824" t="s">
        <v>23</v>
      </c>
      <c r="S13" s="1824"/>
      <c r="T13" s="200" t="s">
        <v>264</v>
      </c>
      <c r="U13" s="1825" t="s">
        <v>42</v>
      </c>
      <c r="V13" s="1826"/>
      <c r="W13" s="1827" t="s">
        <v>22</v>
      </c>
      <c r="X13" s="1827"/>
      <c r="Y13" s="1827" t="s">
        <v>23</v>
      </c>
      <c r="Z13" s="1827"/>
      <c r="AA13" s="1348" t="s">
        <v>264</v>
      </c>
      <c r="AB13" s="1828" t="s">
        <v>42</v>
      </c>
      <c r="AC13" s="1829"/>
      <c r="AD13" s="84"/>
      <c r="AE13" s="84"/>
      <c r="AF13" s="84"/>
    </row>
    <row r="14" spans="1:32" s="39" customFormat="1" ht="18" customHeight="1" x14ac:dyDescent="0.2">
      <c r="A14" s="990" t="s">
        <v>670</v>
      </c>
      <c r="B14" s="1586">
        <v>4646.2398999999996</v>
      </c>
      <c r="C14" s="1587"/>
      <c r="D14" s="1587">
        <v>1715.97</v>
      </c>
      <c r="E14" s="991"/>
      <c r="F14" s="992"/>
      <c r="G14" s="1588">
        <f>SUM(D14,B14)</f>
        <v>6362.2098999999998</v>
      </c>
      <c r="H14" s="1351"/>
      <c r="I14" s="1586">
        <v>411.5499959</v>
      </c>
      <c r="J14" s="1587"/>
      <c r="K14" s="1587">
        <v>174.430001</v>
      </c>
      <c r="L14" s="991"/>
      <c r="M14" s="992"/>
      <c r="N14" s="1588">
        <f>SUM(K14,I14)</f>
        <v>585.97999690000006</v>
      </c>
      <c r="O14" s="1351"/>
      <c r="P14" s="1586">
        <v>91.429998400000002</v>
      </c>
      <c r="Q14" s="1587"/>
      <c r="R14" s="1587">
        <v>54.08</v>
      </c>
      <c r="S14" s="991"/>
      <c r="T14" s="992"/>
      <c r="U14" s="1588">
        <f>SUM(R14,P14)</f>
        <v>145.5099984</v>
      </c>
      <c r="V14" s="1351"/>
      <c r="W14" s="1589">
        <f>SUM(P14,I14,B14)</f>
        <v>5149.2198942999994</v>
      </c>
      <c r="X14" s="991"/>
      <c r="Y14" s="1590">
        <f>SUM(R14,K14,D14)</f>
        <v>1944.4800009999999</v>
      </c>
      <c r="Z14" s="991"/>
      <c r="AA14" s="992"/>
      <c r="AB14" s="1588">
        <f>SUM(Y14,W14)</f>
        <v>7093.6998952999993</v>
      </c>
      <c r="AC14" s="1351"/>
      <c r="AD14" s="656"/>
      <c r="AE14" s="88"/>
      <c r="AF14" s="657"/>
    </row>
    <row r="15" spans="1:32" s="39" customFormat="1" ht="18" customHeight="1" x14ac:dyDescent="0.2">
      <c r="A15" s="989" t="s">
        <v>772</v>
      </c>
      <c r="B15" s="1591">
        <v>1044.0899999999999</v>
      </c>
      <c r="C15" s="1592"/>
      <c r="D15" s="1592">
        <v>193.76000099999999</v>
      </c>
      <c r="E15" s="987"/>
      <c r="F15" s="988"/>
      <c r="G15" s="1593">
        <f>SUM(D15,B15)</f>
        <v>1237.8500009999998</v>
      </c>
      <c r="H15" s="1352"/>
      <c r="I15" s="1591">
        <v>68.710000300000004</v>
      </c>
      <c r="J15" s="1592"/>
      <c r="K15" s="1592">
        <v>20.669999799999999</v>
      </c>
      <c r="L15" s="987"/>
      <c r="M15" s="988"/>
      <c r="N15" s="1593">
        <f>SUM(K15,I15)</f>
        <v>89.380000100000004</v>
      </c>
      <c r="O15" s="1352"/>
      <c r="P15" s="1591">
        <v>12.8800001</v>
      </c>
      <c r="Q15" s="1592"/>
      <c r="R15" s="1592">
        <f>ROUNDUP(11.3400002,0)</f>
        <v>12</v>
      </c>
      <c r="S15" s="987"/>
      <c r="T15" s="988"/>
      <c r="U15" s="1593">
        <f>SUM(R15,P15)</f>
        <v>24.8800001</v>
      </c>
      <c r="V15" s="1352"/>
      <c r="W15" s="1594">
        <f>SUM(P15,I15,B15)</f>
        <v>1125.6800003999999</v>
      </c>
      <c r="X15" s="987"/>
      <c r="Y15" s="1595">
        <f>SUM(R15,K15,D15)</f>
        <v>226.43000079999999</v>
      </c>
      <c r="Z15" s="987"/>
      <c r="AA15" s="988"/>
      <c r="AB15" s="1593">
        <f>SUM(Y15,W15)</f>
        <v>1352.1100011999999</v>
      </c>
      <c r="AC15" s="1352"/>
      <c r="AD15" s="656"/>
      <c r="AE15" s="88"/>
      <c r="AF15" s="657"/>
    </row>
    <row r="16" spans="1:32" ht="18" customHeight="1" x14ac:dyDescent="0.2">
      <c r="A16" s="986" t="s">
        <v>306</v>
      </c>
      <c r="B16" s="1594">
        <f>SUM(B17:B38)</f>
        <v>3602.1499999999996</v>
      </c>
      <c r="C16" s="987"/>
      <c r="D16" s="1595">
        <f>SUM(D17:D38)</f>
        <v>1522.21</v>
      </c>
      <c r="E16" s="987"/>
      <c r="F16" s="988"/>
      <c r="G16" s="1593">
        <f>SUM(D16,B16)</f>
        <v>5124.3599999999997</v>
      </c>
      <c r="H16" s="1352"/>
      <c r="I16" s="1594">
        <f>SUM(I17:I38)</f>
        <v>342.83999999999992</v>
      </c>
      <c r="J16" s="987"/>
      <c r="K16" s="1595">
        <f>SUM(K17:K38)</f>
        <v>153.76</v>
      </c>
      <c r="L16" s="987"/>
      <c r="M16" s="988"/>
      <c r="N16" s="1593">
        <f>SUM(K16,I16)</f>
        <v>496.59999999999991</v>
      </c>
      <c r="O16" s="1352"/>
      <c r="P16" s="1594">
        <f>SUM(P17:P38)</f>
        <v>78.550000000000011</v>
      </c>
      <c r="Q16" s="987"/>
      <c r="R16" s="1595">
        <f>SUM(R17:R38)</f>
        <v>42.74</v>
      </c>
      <c r="S16" s="987"/>
      <c r="T16" s="988"/>
      <c r="U16" s="1593">
        <f>SUM(R16,P16)</f>
        <v>121.29000000000002</v>
      </c>
      <c r="V16" s="1352"/>
      <c r="W16" s="1594">
        <f>SUM(P16,I16,B16)</f>
        <v>4023.5399999999995</v>
      </c>
      <c r="X16" s="987"/>
      <c r="Y16" s="1595">
        <f>SUM(R16,K16,D16)</f>
        <v>1718.71</v>
      </c>
      <c r="Z16" s="987"/>
      <c r="AA16" s="988"/>
      <c r="AB16" s="1593">
        <f>SUM(Y16,W16)</f>
        <v>5742.25</v>
      </c>
      <c r="AC16" s="1352"/>
      <c r="AD16" s="84"/>
      <c r="AE16" s="84"/>
      <c r="AF16" s="84"/>
    </row>
    <row r="17" spans="1:32" ht="15" customHeight="1" x14ac:dyDescent="0.2">
      <c r="A17" s="191">
        <v>1990</v>
      </c>
      <c r="B17" s="1599">
        <v>82.01</v>
      </c>
      <c r="C17" s="515"/>
      <c r="D17" s="1596">
        <v>11.55</v>
      </c>
      <c r="E17" s="515"/>
      <c r="F17" s="516"/>
      <c r="G17" s="1602">
        <f>SUM(D17,B17)</f>
        <v>93.56</v>
      </c>
      <c r="H17" s="1353"/>
      <c r="I17" s="1599">
        <v>15.9</v>
      </c>
      <c r="J17" s="515"/>
      <c r="K17" s="1596">
        <v>6.55</v>
      </c>
      <c r="L17" s="515"/>
      <c r="M17" s="516"/>
      <c r="N17" s="1602">
        <f>SUM(K17,I17)</f>
        <v>22.45</v>
      </c>
      <c r="O17" s="1353"/>
      <c r="P17" s="514"/>
      <c r="Q17" s="515"/>
      <c r="R17" s="515"/>
      <c r="S17" s="515"/>
      <c r="T17" s="516"/>
      <c r="U17" s="1602">
        <f>SUM(R17,P17)</f>
        <v>0</v>
      </c>
      <c r="V17" s="1353"/>
      <c r="W17" s="1599">
        <f t="shared" ref="W17:W38" si="0">SUM(P17,I17,B17)</f>
        <v>97.910000000000011</v>
      </c>
      <c r="X17" s="515"/>
      <c r="Y17" s="1596">
        <f t="shared" ref="Y17:Y38" si="1">SUM(R17,K17,D17)</f>
        <v>18.100000000000001</v>
      </c>
      <c r="Z17" s="515"/>
      <c r="AA17" s="516"/>
      <c r="AB17" s="1602">
        <f>SUM(Y17,W17)</f>
        <v>116.01000000000002</v>
      </c>
      <c r="AC17" s="1353"/>
      <c r="AD17" s="84"/>
      <c r="AE17" s="84"/>
      <c r="AF17" s="84"/>
    </row>
    <row r="18" spans="1:32" ht="15" customHeight="1" x14ac:dyDescent="0.2">
      <c r="A18" s="191">
        <v>1991</v>
      </c>
      <c r="B18" s="1600">
        <v>87.47</v>
      </c>
      <c r="C18" s="517"/>
      <c r="D18" s="1597">
        <v>45.64</v>
      </c>
      <c r="E18" s="517"/>
      <c r="F18" s="518"/>
      <c r="G18" s="1602">
        <f t="shared" ref="G18:G38" si="2">SUM(D18,B18)</f>
        <v>133.11000000000001</v>
      </c>
      <c r="H18" s="1354"/>
      <c r="I18" s="1600"/>
      <c r="J18" s="517"/>
      <c r="K18" s="1597">
        <v>4.5599999999999996</v>
      </c>
      <c r="L18" s="517"/>
      <c r="M18" s="518"/>
      <c r="N18" s="1602">
        <f t="shared" ref="N18:N38" si="3">SUM(K18,I18)</f>
        <v>4.5599999999999996</v>
      </c>
      <c r="O18" s="1354"/>
      <c r="P18" s="514">
        <v>3.22</v>
      </c>
      <c r="Q18" s="517"/>
      <c r="R18" s="1597">
        <v>6.55</v>
      </c>
      <c r="S18" s="517"/>
      <c r="T18" s="518"/>
      <c r="U18" s="1602">
        <f t="shared" ref="U18:U38" si="4">SUM(R18,P18)</f>
        <v>9.77</v>
      </c>
      <c r="V18" s="1354"/>
      <c r="W18" s="1600">
        <f t="shared" si="0"/>
        <v>90.69</v>
      </c>
      <c r="X18" s="517"/>
      <c r="Y18" s="1597">
        <f t="shared" si="1"/>
        <v>56.75</v>
      </c>
      <c r="Z18" s="517"/>
      <c r="AA18" s="518"/>
      <c r="AB18" s="1602">
        <f t="shared" ref="AB18:AB38" si="5">SUM(Y18,W18)</f>
        <v>147.44</v>
      </c>
      <c r="AC18" s="1354"/>
      <c r="AD18" s="84"/>
      <c r="AE18" s="84"/>
      <c r="AF18" s="84"/>
    </row>
    <row r="19" spans="1:32" ht="15" customHeight="1" x14ac:dyDescent="0.2">
      <c r="A19" s="191">
        <v>1992</v>
      </c>
      <c r="B19" s="1600">
        <v>97.41</v>
      </c>
      <c r="C19" s="517"/>
      <c r="D19" s="1597">
        <v>24.54</v>
      </c>
      <c r="E19" s="517"/>
      <c r="F19" s="518"/>
      <c r="G19" s="1602">
        <f t="shared" si="2"/>
        <v>121.94999999999999</v>
      </c>
      <c r="H19" s="1354"/>
      <c r="I19" s="1600">
        <v>12.1</v>
      </c>
      <c r="J19" s="517"/>
      <c r="K19" s="1597"/>
      <c r="L19" s="517"/>
      <c r="M19" s="518"/>
      <c r="N19" s="1602">
        <f t="shared" si="3"/>
        <v>12.1</v>
      </c>
      <c r="O19" s="1354"/>
      <c r="P19" s="1600"/>
      <c r="Q19" s="517"/>
      <c r="R19" s="1597"/>
      <c r="S19" s="517"/>
      <c r="T19" s="518"/>
      <c r="U19" s="1602">
        <f t="shared" si="4"/>
        <v>0</v>
      </c>
      <c r="V19" s="1354"/>
      <c r="W19" s="1600">
        <f t="shared" si="0"/>
        <v>109.50999999999999</v>
      </c>
      <c r="X19" s="517"/>
      <c r="Y19" s="1597">
        <f t="shared" si="1"/>
        <v>24.54</v>
      </c>
      <c r="Z19" s="517"/>
      <c r="AA19" s="518"/>
      <c r="AB19" s="1602">
        <f t="shared" si="5"/>
        <v>134.04999999999998</v>
      </c>
      <c r="AC19" s="1354"/>
      <c r="AD19" s="84"/>
      <c r="AE19" s="84"/>
      <c r="AF19" s="84"/>
    </row>
    <row r="20" spans="1:32" ht="15" customHeight="1" x14ac:dyDescent="0.2">
      <c r="A20" s="191">
        <v>1993</v>
      </c>
      <c r="B20" s="1600">
        <v>133.05000000000001</v>
      </c>
      <c r="C20" s="517"/>
      <c r="D20" s="1597">
        <v>34.31</v>
      </c>
      <c r="E20" s="517"/>
      <c r="F20" s="518"/>
      <c r="G20" s="1602">
        <f t="shared" si="2"/>
        <v>167.36</v>
      </c>
      <c r="H20" s="1354"/>
      <c r="I20" s="1600">
        <v>6.24</v>
      </c>
      <c r="J20" s="517"/>
      <c r="K20" s="1597">
        <v>10</v>
      </c>
      <c r="L20" s="517"/>
      <c r="M20" s="518"/>
      <c r="N20" s="1602">
        <f t="shared" si="3"/>
        <v>16.240000000000002</v>
      </c>
      <c r="O20" s="1354"/>
      <c r="P20" s="1600"/>
      <c r="Q20" s="517"/>
      <c r="R20" s="1597"/>
      <c r="S20" s="517"/>
      <c r="T20" s="518"/>
      <c r="U20" s="1602">
        <f t="shared" si="4"/>
        <v>0</v>
      </c>
      <c r="V20" s="1354"/>
      <c r="W20" s="1600">
        <f t="shared" si="0"/>
        <v>139.29000000000002</v>
      </c>
      <c r="X20" s="517"/>
      <c r="Y20" s="1597">
        <f t="shared" si="1"/>
        <v>44.31</v>
      </c>
      <c r="Z20" s="517"/>
      <c r="AA20" s="518"/>
      <c r="AB20" s="1602">
        <f t="shared" si="5"/>
        <v>183.60000000000002</v>
      </c>
      <c r="AC20" s="1354"/>
      <c r="AD20" s="84"/>
      <c r="AE20" s="84"/>
      <c r="AF20" s="84"/>
    </row>
    <row r="21" spans="1:32" ht="15" customHeight="1" x14ac:dyDescent="0.2">
      <c r="A21" s="191">
        <v>1994</v>
      </c>
      <c r="B21" s="1600">
        <v>109.11</v>
      </c>
      <c r="C21" s="517"/>
      <c r="D21" s="1597">
        <v>31.09</v>
      </c>
      <c r="E21" s="517"/>
      <c r="F21" s="518"/>
      <c r="G21" s="1602">
        <f t="shared" si="2"/>
        <v>140.19999999999999</v>
      </c>
      <c r="H21" s="1354"/>
      <c r="I21" s="465"/>
      <c r="J21" s="517"/>
      <c r="K21" s="1597"/>
      <c r="L21" s="517"/>
      <c r="M21" s="518"/>
      <c r="N21" s="1602">
        <f t="shared" si="3"/>
        <v>0</v>
      </c>
      <c r="O21" s="1354"/>
      <c r="P21" s="1600">
        <v>5.86</v>
      </c>
      <c r="Q21" s="517"/>
      <c r="R21" s="1597"/>
      <c r="S21" s="517"/>
      <c r="T21" s="518"/>
      <c r="U21" s="1602">
        <f t="shared" si="4"/>
        <v>5.86</v>
      </c>
      <c r="V21" s="1354"/>
      <c r="W21" s="1600">
        <f t="shared" si="0"/>
        <v>114.97</v>
      </c>
      <c r="X21" s="517"/>
      <c r="Y21" s="1597">
        <f t="shared" si="1"/>
        <v>31.09</v>
      </c>
      <c r="Z21" s="517"/>
      <c r="AA21" s="518"/>
      <c r="AB21" s="1602">
        <f t="shared" si="5"/>
        <v>146.06</v>
      </c>
      <c r="AC21" s="1354"/>
      <c r="AD21" s="84"/>
      <c r="AE21" s="84"/>
      <c r="AF21" s="84"/>
    </row>
    <row r="22" spans="1:32" ht="15" customHeight="1" x14ac:dyDescent="0.2">
      <c r="A22" s="191">
        <v>1995</v>
      </c>
      <c r="B22" s="1600">
        <v>124.96</v>
      </c>
      <c r="C22" s="517"/>
      <c r="D22" s="1597">
        <v>32.75</v>
      </c>
      <c r="E22" s="517"/>
      <c r="F22" s="518"/>
      <c r="G22" s="1602">
        <f t="shared" si="2"/>
        <v>157.70999999999998</v>
      </c>
      <c r="H22" s="1354"/>
      <c r="I22" s="1600">
        <v>12.28</v>
      </c>
      <c r="J22" s="517"/>
      <c r="K22" s="1597"/>
      <c r="L22" s="517"/>
      <c r="M22" s="518"/>
      <c r="N22" s="1602">
        <f t="shared" si="3"/>
        <v>12.28</v>
      </c>
      <c r="O22" s="1354"/>
      <c r="P22" s="1600">
        <v>3.12</v>
      </c>
      <c r="Q22" s="517"/>
      <c r="R22" s="1597">
        <v>3.11</v>
      </c>
      <c r="S22" s="517"/>
      <c r="T22" s="518"/>
      <c r="U22" s="1602">
        <f t="shared" si="4"/>
        <v>6.23</v>
      </c>
      <c r="V22" s="1354"/>
      <c r="W22" s="1600">
        <f t="shared" si="0"/>
        <v>140.35999999999999</v>
      </c>
      <c r="X22" s="517"/>
      <c r="Y22" s="1597">
        <f t="shared" si="1"/>
        <v>35.86</v>
      </c>
      <c r="Z22" s="517"/>
      <c r="AA22" s="518"/>
      <c r="AB22" s="1602">
        <f t="shared" si="5"/>
        <v>176.21999999999997</v>
      </c>
      <c r="AC22" s="1354"/>
      <c r="AD22" s="84"/>
      <c r="AE22" s="84"/>
      <c r="AF22" s="84"/>
    </row>
    <row r="23" spans="1:32" ht="15" customHeight="1" x14ac:dyDescent="0.2">
      <c r="A23" s="191">
        <v>1996</v>
      </c>
      <c r="B23" s="1600">
        <v>91.68</v>
      </c>
      <c r="C23" s="517"/>
      <c r="D23" s="1597">
        <v>39.83</v>
      </c>
      <c r="E23" s="517"/>
      <c r="F23" s="518"/>
      <c r="G23" s="1602">
        <f t="shared" si="2"/>
        <v>131.51</v>
      </c>
      <c r="H23" s="1354"/>
      <c r="I23" s="1600">
        <v>5.94</v>
      </c>
      <c r="J23" s="517"/>
      <c r="K23" s="1597"/>
      <c r="L23" s="517"/>
      <c r="M23" s="518"/>
      <c r="N23" s="1602">
        <f t="shared" si="3"/>
        <v>5.94</v>
      </c>
      <c r="O23" s="1354"/>
      <c r="P23" s="465"/>
      <c r="Q23" s="517"/>
      <c r="R23" s="1597"/>
      <c r="S23" s="517"/>
      <c r="T23" s="518"/>
      <c r="U23" s="1602">
        <f t="shared" si="4"/>
        <v>0</v>
      </c>
      <c r="V23" s="1354"/>
      <c r="W23" s="1600">
        <f t="shared" si="0"/>
        <v>97.62</v>
      </c>
      <c r="X23" s="517"/>
      <c r="Y23" s="1597">
        <f t="shared" si="1"/>
        <v>39.83</v>
      </c>
      <c r="Z23" s="517"/>
      <c r="AA23" s="518"/>
      <c r="AB23" s="1602">
        <f t="shared" si="5"/>
        <v>137.44999999999999</v>
      </c>
      <c r="AC23" s="1354"/>
      <c r="AD23" s="84"/>
      <c r="AE23" s="84"/>
      <c r="AF23" s="84"/>
    </row>
    <row r="24" spans="1:32" ht="15" customHeight="1" x14ac:dyDescent="0.2">
      <c r="A24" s="191">
        <v>1997</v>
      </c>
      <c r="B24" s="1600">
        <v>111.17</v>
      </c>
      <c r="C24" s="517"/>
      <c r="D24" s="1597">
        <v>40.25</v>
      </c>
      <c r="E24" s="517"/>
      <c r="F24" s="518"/>
      <c r="G24" s="1602">
        <f t="shared" si="2"/>
        <v>151.42000000000002</v>
      </c>
      <c r="H24" s="1354"/>
      <c r="I24" s="1600">
        <v>8.76</v>
      </c>
      <c r="J24" s="517"/>
      <c r="K24" s="1597"/>
      <c r="L24" s="517"/>
      <c r="M24" s="518"/>
      <c r="N24" s="1602">
        <f t="shared" si="3"/>
        <v>8.76</v>
      </c>
      <c r="O24" s="1354"/>
      <c r="P24" s="1600">
        <v>3.12</v>
      </c>
      <c r="Q24" s="517"/>
      <c r="R24" s="1597"/>
      <c r="S24" s="517"/>
      <c r="T24" s="518"/>
      <c r="U24" s="1602">
        <f t="shared" si="4"/>
        <v>3.12</v>
      </c>
      <c r="V24" s="1354"/>
      <c r="W24" s="1600">
        <f t="shared" si="0"/>
        <v>123.05</v>
      </c>
      <c r="X24" s="517"/>
      <c r="Y24" s="1597">
        <f t="shared" si="1"/>
        <v>40.25</v>
      </c>
      <c r="Z24" s="517"/>
      <c r="AA24" s="518"/>
      <c r="AB24" s="1602">
        <f t="shared" si="5"/>
        <v>163.30000000000001</v>
      </c>
      <c r="AC24" s="1354"/>
      <c r="AD24" s="84"/>
      <c r="AE24" s="84"/>
      <c r="AF24" s="84"/>
    </row>
    <row r="25" spans="1:32" ht="15" customHeight="1" x14ac:dyDescent="0.2">
      <c r="A25" s="191">
        <v>1998</v>
      </c>
      <c r="B25" s="1600">
        <v>127.92</v>
      </c>
      <c r="C25" s="517"/>
      <c r="D25" s="1597">
        <v>42.14</v>
      </c>
      <c r="E25" s="517"/>
      <c r="F25" s="518"/>
      <c r="G25" s="1602">
        <f t="shared" si="2"/>
        <v>170.06</v>
      </c>
      <c r="H25" s="1354"/>
      <c r="I25" s="1600">
        <v>6.24</v>
      </c>
      <c r="J25" s="517"/>
      <c r="K25" s="1597">
        <v>3.44</v>
      </c>
      <c r="L25" s="517"/>
      <c r="M25" s="518"/>
      <c r="N25" s="1602">
        <f t="shared" si="3"/>
        <v>9.68</v>
      </c>
      <c r="O25" s="1354"/>
      <c r="P25" s="465"/>
      <c r="Q25" s="517"/>
      <c r="R25" s="1597"/>
      <c r="S25" s="517"/>
      <c r="T25" s="518"/>
      <c r="U25" s="1602">
        <f t="shared" si="4"/>
        <v>0</v>
      </c>
      <c r="V25" s="1354"/>
      <c r="W25" s="1600">
        <f t="shared" si="0"/>
        <v>134.16</v>
      </c>
      <c r="X25" s="517"/>
      <c r="Y25" s="1597">
        <f t="shared" si="1"/>
        <v>45.58</v>
      </c>
      <c r="Z25" s="517"/>
      <c r="AA25" s="518"/>
      <c r="AB25" s="1602">
        <f t="shared" si="5"/>
        <v>179.74</v>
      </c>
      <c r="AC25" s="1354"/>
      <c r="AD25" s="84"/>
      <c r="AE25" s="84"/>
      <c r="AF25" s="84"/>
    </row>
    <row r="26" spans="1:32" ht="15" customHeight="1" x14ac:dyDescent="0.2">
      <c r="A26" s="191">
        <v>1999</v>
      </c>
      <c r="B26" s="1600">
        <v>126.44</v>
      </c>
      <c r="C26" s="517"/>
      <c r="D26" s="1597">
        <v>58.58</v>
      </c>
      <c r="E26" s="517"/>
      <c r="F26" s="518"/>
      <c r="G26" s="1602">
        <f t="shared" si="2"/>
        <v>185.01999999999998</v>
      </c>
      <c r="H26" s="1354"/>
      <c r="I26" s="1600">
        <v>9.36</v>
      </c>
      <c r="J26" s="517"/>
      <c r="K26" s="1597">
        <v>2.94</v>
      </c>
      <c r="L26" s="517"/>
      <c r="M26" s="518"/>
      <c r="N26" s="1602">
        <f t="shared" si="3"/>
        <v>12.299999999999999</v>
      </c>
      <c r="O26" s="1354"/>
      <c r="P26" s="1600">
        <v>3.12</v>
      </c>
      <c r="Q26" s="517"/>
      <c r="R26" s="1597"/>
      <c r="S26" s="517"/>
      <c r="T26" s="518"/>
      <c r="U26" s="1602">
        <f t="shared" si="4"/>
        <v>3.12</v>
      </c>
      <c r="V26" s="1354"/>
      <c r="W26" s="1600">
        <f t="shared" si="0"/>
        <v>138.91999999999999</v>
      </c>
      <c r="X26" s="517"/>
      <c r="Y26" s="1597">
        <f t="shared" si="1"/>
        <v>61.519999999999996</v>
      </c>
      <c r="Z26" s="517"/>
      <c r="AA26" s="518"/>
      <c r="AB26" s="1602">
        <f t="shared" si="5"/>
        <v>200.44</v>
      </c>
      <c r="AC26" s="1354"/>
      <c r="AD26" s="84"/>
      <c r="AE26" s="84"/>
      <c r="AF26" s="84"/>
    </row>
    <row r="27" spans="1:32" ht="15" customHeight="1" x14ac:dyDescent="0.2">
      <c r="A27" s="191">
        <v>2000</v>
      </c>
      <c r="B27" s="1600">
        <v>161.6</v>
      </c>
      <c r="C27" s="517"/>
      <c r="D27" s="1597">
        <v>48.59</v>
      </c>
      <c r="E27" s="517"/>
      <c r="F27" s="518"/>
      <c r="G27" s="1602">
        <f t="shared" si="2"/>
        <v>210.19</v>
      </c>
      <c r="H27" s="1354"/>
      <c r="I27" s="1600">
        <v>9.06</v>
      </c>
      <c r="J27" s="517"/>
      <c r="K27" s="1597"/>
      <c r="L27" s="517"/>
      <c r="M27" s="518"/>
      <c r="N27" s="1602">
        <f t="shared" si="3"/>
        <v>9.06</v>
      </c>
      <c r="O27" s="1354"/>
      <c r="P27" s="1600">
        <v>3.12</v>
      </c>
      <c r="Q27" s="517"/>
      <c r="R27" s="1597">
        <v>3.11</v>
      </c>
      <c r="S27" s="517"/>
      <c r="T27" s="518"/>
      <c r="U27" s="1602">
        <f t="shared" si="4"/>
        <v>6.23</v>
      </c>
      <c r="V27" s="1354"/>
      <c r="W27" s="1600">
        <f t="shared" si="0"/>
        <v>173.78</v>
      </c>
      <c r="X27" s="517"/>
      <c r="Y27" s="1597">
        <f t="shared" si="1"/>
        <v>51.7</v>
      </c>
      <c r="Z27" s="517"/>
      <c r="AA27" s="518"/>
      <c r="AB27" s="1602">
        <f t="shared" si="5"/>
        <v>225.48000000000002</v>
      </c>
      <c r="AC27" s="1354"/>
      <c r="AD27" s="84"/>
      <c r="AE27" s="84"/>
      <c r="AF27" s="84"/>
    </row>
    <row r="28" spans="1:32" ht="15" customHeight="1" x14ac:dyDescent="0.2">
      <c r="A28" s="191">
        <v>2001</v>
      </c>
      <c r="B28" s="1600">
        <v>163.46</v>
      </c>
      <c r="C28" s="517"/>
      <c r="D28" s="1597">
        <v>43.48</v>
      </c>
      <c r="E28" s="517"/>
      <c r="F28" s="518"/>
      <c r="G28" s="1602">
        <f t="shared" si="2"/>
        <v>206.94</v>
      </c>
      <c r="H28" s="1354"/>
      <c r="I28" s="1600">
        <v>16.329999999999998</v>
      </c>
      <c r="J28" s="517"/>
      <c r="K28" s="1597"/>
      <c r="L28" s="517"/>
      <c r="M28" s="518"/>
      <c r="N28" s="1602">
        <f t="shared" si="3"/>
        <v>16.329999999999998</v>
      </c>
      <c r="O28" s="1354"/>
      <c r="P28" s="1600">
        <v>5.94</v>
      </c>
      <c r="Q28" s="517"/>
      <c r="R28" s="1597"/>
      <c r="S28" s="517"/>
      <c r="T28" s="518"/>
      <c r="U28" s="1602">
        <f t="shared" si="4"/>
        <v>5.94</v>
      </c>
      <c r="V28" s="1354"/>
      <c r="W28" s="1600">
        <f t="shared" si="0"/>
        <v>185.73000000000002</v>
      </c>
      <c r="X28" s="517"/>
      <c r="Y28" s="1597">
        <f t="shared" si="1"/>
        <v>43.48</v>
      </c>
      <c r="Z28" s="517"/>
      <c r="AA28" s="518"/>
      <c r="AB28" s="1602">
        <f t="shared" si="5"/>
        <v>229.21</v>
      </c>
      <c r="AC28" s="1354"/>
      <c r="AD28" s="84"/>
      <c r="AE28" s="84"/>
      <c r="AF28" s="84"/>
    </row>
    <row r="29" spans="1:32" ht="15" customHeight="1" x14ac:dyDescent="0.2">
      <c r="A29" s="191">
        <v>2002</v>
      </c>
      <c r="B29" s="1600">
        <v>198.94</v>
      </c>
      <c r="C29" s="517"/>
      <c r="D29" s="1597">
        <v>87.25</v>
      </c>
      <c r="E29" s="517"/>
      <c r="F29" s="518"/>
      <c r="G29" s="1602">
        <f t="shared" si="2"/>
        <v>286.19</v>
      </c>
      <c r="H29" s="1354"/>
      <c r="I29" s="1600">
        <v>24.08</v>
      </c>
      <c r="J29" s="517"/>
      <c r="K29" s="1597">
        <v>8.16</v>
      </c>
      <c r="L29" s="517"/>
      <c r="M29" s="518"/>
      <c r="N29" s="1602">
        <f t="shared" si="3"/>
        <v>32.239999999999995</v>
      </c>
      <c r="O29" s="1354"/>
      <c r="P29" s="1600">
        <v>8.4600000000000009</v>
      </c>
      <c r="Q29" s="517"/>
      <c r="R29" s="1597">
        <v>3.11</v>
      </c>
      <c r="S29" s="517"/>
      <c r="T29" s="518"/>
      <c r="U29" s="1602">
        <f t="shared" si="4"/>
        <v>11.57</v>
      </c>
      <c r="V29" s="1354"/>
      <c r="W29" s="1600">
        <f t="shared" si="0"/>
        <v>231.48</v>
      </c>
      <c r="X29" s="517"/>
      <c r="Y29" s="1597">
        <f t="shared" si="1"/>
        <v>98.52</v>
      </c>
      <c r="Z29" s="517"/>
      <c r="AA29" s="518"/>
      <c r="AB29" s="1602">
        <f t="shared" si="5"/>
        <v>330</v>
      </c>
      <c r="AC29" s="1354"/>
      <c r="AD29" s="84"/>
      <c r="AE29" s="84"/>
      <c r="AF29" s="84"/>
    </row>
    <row r="30" spans="1:32" ht="15" customHeight="1" x14ac:dyDescent="0.2">
      <c r="A30" s="191">
        <v>2003</v>
      </c>
      <c r="B30" s="1600">
        <v>239.2</v>
      </c>
      <c r="C30" s="517"/>
      <c r="D30" s="1597">
        <v>93.94</v>
      </c>
      <c r="E30" s="517"/>
      <c r="F30" s="518"/>
      <c r="G30" s="1602">
        <f t="shared" si="2"/>
        <v>333.14</v>
      </c>
      <c r="H30" s="1354"/>
      <c r="I30" s="1600">
        <v>18.850000000000001</v>
      </c>
      <c r="J30" s="517"/>
      <c r="K30" s="1597">
        <v>8.82</v>
      </c>
      <c r="L30" s="517"/>
      <c r="M30" s="518"/>
      <c r="N30" s="1602">
        <f t="shared" si="3"/>
        <v>27.67</v>
      </c>
      <c r="O30" s="1354"/>
      <c r="P30" s="1600"/>
      <c r="Q30" s="517"/>
      <c r="R30" s="1597">
        <v>2.94</v>
      </c>
      <c r="S30" s="517"/>
      <c r="T30" s="518"/>
      <c r="U30" s="1602">
        <f t="shared" si="4"/>
        <v>2.94</v>
      </c>
      <c r="V30" s="1354"/>
      <c r="W30" s="1600">
        <f t="shared" si="0"/>
        <v>258.05</v>
      </c>
      <c r="X30" s="517"/>
      <c r="Y30" s="1597">
        <f t="shared" si="1"/>
        <v>105.7</v>
      </c>
      <c r="Z30" s="517"/>
      <c r="AA30" s="518"/>
      <c r="AB30" s="1602">
        <f t="shared" si="5"/>
        <v>363.75</v>
      </c>
      <c r="AC30" s="1354"/>
      <c r="AD30" s="84"/>
      <c r="AE30" s="84"/>
      <c r="AF30" s="84"/>
    </row>
    <row r="31" spans="1:32" ht="15" customHeight="1" x14ac:dyDescent="0.2">
      <c r="A31" s="191">
        <v>2004</v>
      </c>
      <c r="B31" s="1600">
        <v>250.16</v>
      </c>
      <c r="C31" s="517"/>
      <c r="D31" s="1597">
        <v>109.61</v>
      </c>
      <c r="E31" s="517"/>
      <c r="F31" s="518"/>
      <c r="G31" s="1602">
        <f t="shared" si="2"/>
        <v>359.77</v>
      </c>
      <c r="H31" s="1354"/>
      <c r="I31" s="1600">
        <v>8.11</v>
      </c>
      <c r="J31" s="517"/>
      <c r="K31" s="1597">
        <v>12.1</v>
      </c>
      <c r="L31" s="517"/>
      <c r="M31" s="518"/>
      <c r="N31" s="1602">
        <f t="shared" si="3"/>
        <v>20.21</v>
      </c>
      <c r="O31" s="1354"/>
      <c r="P31" s="1600">
        <v>2.82</v>
      </c>
      <c r="Q31" s="517"/>
      <c r="R31" s="1597"/>
      <c r="S31" s="517"/>
      <c r="T31" s="518"/>
      <c r="U31" s="1602">
        <f t="shared" si="4"/>
        <v>2.82</v>
      </c>
      <c r="V31" s="1354"/>
      <c r="W31" s="1600">
        <f t="shared" si="0"/>
        <v>261.08999999999997</v>
      </c>
      <c r="X31" s="517"/>
      <c r="Y31" s="1597">
        <f t="shared" si="1"/>
        <v>121.71</v>
      </c>
      <c r="Z31" s="517"/>
      <c r="AA31" s="518"/>
      <c r="AB31" s="1602">
        <f t="shared" si="5"/>
        <v>382.79999999999995</v>
      </c>
      <c r="AC31" s="1354"/>
      <c r="AD31" s="84"/>
      <c r="AE31" s="84"/>
      <c r="AF31" s="84"/>
    </row>
    <row r="32" spans="1:32" ht="15" customHeight="1" x14ac:dyDescent="0.2">
      <c r="A32" s="191">
        <v>2005</v>
      </c>
      <c r="B32" s="1600">
        <v>275.39999999999998</v>
      </c>
      <c r="C32" s="517"/>
      <c r="D32" s="1597">
        <v>123.21</v>
      </c>
      <c r="E32" s="517"/>
      <c r="F32" s="518"/>
      <c r="G32" s="1602">
        <f t="shared" si="2"/>
        <v>398.60999999999996</v>
      </c>
      <c r="H32" s="1354"/>
      <c r="I32" s="1600">
        <v>41.02</v>
      </c>
      <c r="J32" s="517"/>
      <c r="K32" s="1597">
        <v>17.64</v>
      </c>
      <c r="L32" s="517"/>
      <c r="M32" s="518"/>
      <c r="N32" s="1602">
        <f t="shared" si="3"/>
        <v>58.660000000000004</v>
      </c>
      <c r="O32" s="1354"/>
      <c r="P32" s="1600">
        <v>3.22</v>
      </c>
      <c r="Q32" s="517"/>
      <c r="R32" s="1597"/>
      <c r="S32" s="517"/>
      <c r="T32" s="518"/>
      <c r="U32" s="1602">
        <f t="shared" si="4"/>
        <v>3.22</v>
      </c>
      <c r="V32" s="1354"/>
      <c r="W32" s="1600">
        <f t="shared" si="0"/>
        <v>319.64</v>
      </c>
      <c r="X32" s="517"/>
      <c r="Y32" s="1597">
        <f t="shared" si="1"/>
        <v>140.85</v>
      </c>
      <c r="Z32" s="517"/>
      <c r="AA32" s="518"/>
      <c r="AB32" s="1602">
        <f t="shared" si="5"/>
        <v>460.49</v>
      </c>
      <c r="AC32" s="1354"/>
      <c r="AD32" s="84"/>
      <c r="AE32" s="84"/>
      <c r="AF32" s="84"/>
    </row>
    <row r="33" spans="1:32" ht="15" customHeight="1" x14ac:dyDescent="0.2">
      <c r="A33" s="191">
        <v>2006</v>
      </c>
      <c r="B33" s="1600">
        <v>331.14</v>
      </c>
      <c r="C33" s="517"/>
      <c r="D33" s="1597">
        <v>115.24</v>
      </c>
      <c r="E33" s="517"/>
      <c r="F33" s="518"/>
      <c r="G33" s="1602">
        <f t="shared" si="2"/>
        <v>446.38</v>
      </c>
      <c r="H33" s="1354"/>
      <c r="I33" s="1600">
        <v>23.76</v>
      </c>
      <c r="J33" s="517"/>
      <c r="K33" s="1597">
        <v>12.14</v>
      </c>
      <c r="L33" s="517"/>
      <c r="M33" s="518"/>
      <c r="N33" s="1602">
        <f t="shared" si="3"/>
        <v>35.900000000000006</v>
      </c>
      <c r="O33" s="1354"/>
      <c r="P33" s="465"/>
      <c r="Q33" s="517"/>
      <c r="R33" s="465"/>
      <c r="S33" s="517"/>
      <c r="T33" s="518"/>
      <c r="U33" s="1602">
        <f t="shared" si="4"/>
        <v>0</v>
      </c>
      <c r="V33" s="1354"/>
      <c r="W33" s="1600">
        <f t="shared" si="0"/>
        <v>354.9</v>
      </c>
      <c r="X33" s="517"/>
      <c r="Y33" s="1597">
        <f t="shared" si="1"/>
        <v>127.38</v>
      </c>
      <c r="Z33" s="517"/>
      <c r="AA33" s="518"/>
      <c r="AB33" s="1602">
        <f t="shared" si="5"/>
        <v>482.28</v>
      </c>
      <c r="AC33" s="1354"/>
      <c r="AD33" s="84"/>
      <c r="AE33" s="84"/>
      <c r="AF33" s="84"/>
    </row>
    <row r="34" spans="1:32" ht="15" customHeight="1" x14ac:dyDescent="0.2">
      <c r="A34" s="191">
        <v>2007</v>
      </c>
      <c r="B34" s="1600">
        <v>267.56</v>
      </c>
      <c r="C34" s="517"/>
      <c r="D34" s="1597">
        <v>143.49</v>
      </c>
      <c r="E34" s="517"/>
      <c r="F34" s="518"/>
      <c r="G34" s="1602">
        <f t="shared" si="2"/>
        <v>411.05</v>
      </c>
      <c r="H34" s="1354"/>
      <c r="I34" s="1600">
        <v>37.36</v>
      </c>
      <c r="J34" s="517"/>
      <c r="K34" s="1597">
        <v>11.24</v>
      </c>
      <c r="L34" s="517"/>
      <c r="M34" s="518"/>
      <c r="N34" s="1602">
        <f t="shared" si="3"/>
        <v>48.6</v>
      </c>
      <c r="O34" s="1354"/>
      <c r="P34" s="1600">
        <v>5.64</v>
      </c>
      <c r="Q34" s="517"/>
      <c r="R34" s="1597">
        <v>2.94</v>
      </c>
      <c r="S34" s="517"/>
      <c r="T34" s="518"/>
      <c r="U34" s="1602">
        <f t="shared" si="4"/>
        <v>8.58</v>
      </c>
      <c r="V34" s="1354"/>
      <c r="W34" s="1600">
        <f t="shared" si="0"/>
        <v>310.56</v>
      </c>
      <c r="X34" s="517"/>
      <c r="Y34" s="1597">
        <f t="shared" si="1"/>
        <v>157.67000000000002</v>
      </c>
      <c r="Z34" s="517"/>
      <c r="AA34" s="518"/>
      <c r="AB34" s="1602">
        <f t="shared" si="5"/>
        <v>468.23</v>
      </c>
      <c r="AC34" s="1354"/>
      <c r="AD34" s="87"/>
      <c r="AE34" s="84"/>
      <c r="AF34" s="84"/>
    </row>
    <row r="35" spans="1:32" ht="15" customHeight="1" x14ac:dyDescent="0.2">
      <c r="A35" s="658">
        <v>2008</v>
      </c>
      <c r="B35" s="1600">
        <v>228.75</v>
      </c>
      <c r="C35" s="517"/>
      <c r="D35" s="1597">
        <v>121.33</v>
      </c>
      <c r="E35" s="517"/>
      <c r="F35" s="518"/>
      <c r="G35" s="1602">
        <f t="shared" si="2"/>
        <v>350.08</v>
      </c>
      <c r="H35" s="1354"/>
      <c r="I35" s="1600">
        <v>26.06</v>
      </c>
      <c r="J35" s="517"/>
      <c r="K35" s="1597">
        <v>22.1</v>
      </c>
      <c r="L35" s="517"/>
      <c r="M35" s="518"/>
      <c r="N35" s="1602">
        <f t="shared" si="3"/>
        <v>48.16</v>
      </c>
      <c r="O35" s="1354"/>
      <c r="P35" s="1600">
        <v>8.4600000000000009</v>
      </c>
      <c r="Q35" s="517"/>
      <c r="R35" s="1597">
        <v>1.87</v>
      </c>
      <c r="S35" s="517"/>
      <c r="T35" s="518"/>
      <c r="U35" s="1602">
        <f t="shared" si="4"/>
        <v>10.330000000000002</v>
      </c>
      <c r="V35" s="1354"/>
      <c r="W35" s="1600">
        <f t="shared" si="0"/>
        <v>263.27</v>
      </c>
      <c r="X35" s="517"/>
      <c r="Y35" s="1597">
        <f t="shared" si="1"/>
        <v>145.30000000000001</v>
      </c>
      <c r="Z35" s="517"/>
      <c r="AA35" s="518"/>
      <c r="AB35" s="1602">
        <f t="shared" si="5"/>
        <v>408.57</v>
      </c>
      <c r="AC35" s="1354"/>
      <c r="AD35" s="87"/>
      <c r="AE35" s="84"/>
      <c r="AF35" s="84"/>
    </row>
    <row r="36" spans="1:32" ht="15" customHeight="1" x14ac:dyDescent="0.2">
      <c r="A36" s="658">
        <v>2009</v>
      </c>
      <c r="B36" s="1600">
        <v>194.62</v>
      </c>
      <c r="C36" s="517"/>
      <c r="D36" s="1597">
        <v>96.08</v>
      </c>
      <c r="E36" s="517"/>
      <c r="F36" s="518"/>
      <c r="G36" s="1602">
        <f t="shared" si="2"/>
        <v>290.7</v>
      </c>
      <c r="H36" s="1354"/>
      <c r="I36" s="1600">
        <v>15.59</v>
      </c>
      <c r="J36" s="517"/>
      <c r="K36" s="1597">
        <v>13.97</v>
      </c>
      <c r="L36" s="517"/>
      <c r="M36" s="518"/>
      <c r="N36" s="1602">
        <f t="shared" si="3"/>
        <v>29.560000000000002</v>
      </c>
      <c r="O36" s="1354"/>
      <c r="P36" s="1600">
        <v>1.78</v>
      </c>
      <c r="Q36" s="517"/>
      <c r="R36" s="1597"/>
      <c r="S36" s="517"/>
      <c r="T36" s="518"/>
      <c r="U36" s="1602">
        <f t="shared" si="4"/>
        <v>1.78</v>
      </c>
      <c r="V36" s="1354"/>
      <c r="W36" s="1600">
        <f t="shared" si="0"/>
        <v>211.99</v>
      </c>
      <c r="X36" s="517"/>
      <c r="Y36" s="1597">
        <f t="shared" si="1"/>
        <v>110.05</v>
      </c>
      <c r="Z36" s="517"/>
      <c r="AA36" s="1649">
        <f>7459-AB14</f>
        <v>365.3001047000007</v>
      </c>
      <c r="AB36" s="1602">
        <f t="shared" si="5"/>
        <v>322.04000000000002</v>
      </c>
      <c r="AC36" s="1354"/>
      <c r="AD36" s="87"/>
      <c r="AE36" s="84"/>
      <c r="AF36" s="84"/>
    </row>
    <row r="37" spans="1:32" ht="15" customHeight="1" x14ac:dyDescent="0.2">
      <c r="A37" s="658">
        <v>2010</v>
      </c>
      <c r="B37" s="1601">
        <v>140.56</v>
      </c>
      <c r="C37" s="1581"/>
      <c r="D37" s="1598">
        <v>110.35</v>
      </c>
      <c r="E37" s="1581"/>
      <c r="F37" s="1582"/>
      <c r="G37" s="1602">
        <f t="shared" si="2"/>
        <v>250.91</v>
      </c>
      <c r="H37" s="1583"/>
      <c r="I37" s="1598">
        <v>33.78</v>
      </c>
      <c r="J37" s="1581"/>
      <c r="K37" s="1598">
        <v>13.06</v>
      </c>
      <c r="L37" s="1581"/>
      <c r="M37" s="1582"/>
      <c r="N37" s="1602">
        <f t="shared" si="3"/>
        <v>46.84</v>
      </c>
      <c r="O37" s="1583"/>
      <c r="P37" s="1598">
        <v>5.64</v>
      </c>
      <c r="Q37" s="1581"/>
      <c r="R37" s="1598">
        <v>12.43</v>
      </c>
      <c r="S37" s="1581"/>
      <c r="T37" s="1582"/>
      <c r="U37" s="1602">
        <f t="shared" si="4"/>
        <v>18.07</v>
      </c>
      <c r="V37" s="1583"/>
      <c r="W37" s="1598">
        <f t="shared" si="0"/>
        <v>179.98000000000002</v>
      </c>
      <c r="X37" s="1581"/>
      <c r="Y37" s="1598">
        <f t="shared" si="1"/>
        <v>135.84</v>
      </c>
      <c r="Z37" s="1581"/>
      <c r="AA37" s="1582"/>
      <c r="AB37" s="1602">
        <f t="shared" si="5"/>
        <v>315.82000000000005</v>
      </c>
      <c r="AC37" s="1583"/>
      <c r="AD37" s="87"/>
      <c r="AE37" s="84"/>
      <c r="AF37" s="84"/>
    </row>
    <row r="38" spans="1:32" ht="15" customHeight="1" x14ac:dyDescent="0.2">
      <c r="A38" s="658">
        <v>2011</v>
      </c>
      <c r="B38" s="1601">
        <v>59.54</v>
      </c>
      <c r="C38" s="1581"/>
      <c r="D38" s="1598">
        <v>68.959999999999994</v>
      </c>
      <c r="E38" s="1581"/>
      <c r="F38" s="1582"/>
      <c r="G38" s="1602">
        <f t="shared" si="2"/>
        <v>128.5</v>
      </c>
      <c r="H38" s="1583"/>
      <c r="I38" s="1598">
        <v>12.02</v>
      </c>
      <c r="J38" s="1581"/>
      <c r="K38" s="1598">
        <v>7.04</v>
      </c>
      <c r="L38" s="1581"/>
      <c r="M38" s="1582"/>
      <c r="N38" s="1602">
        <f t="shared" si="3"/>
        <v>19.059999999999999</v>
      </c>
      <c r="O38" s="1583"/>
      <c r="P38" s="1598">
        <v>15.03</v>
      </c>
      <c r="Q38" s="1581"/>
      <c r="R38" s="1598">
        <v>6.68</v>
      </c>
      <c r="S38" s="1581"/>
      <c r="T38" s="1582"/>
      <c r="U38" s="1602">
        <f t="shared" si="4"/>
        <v>21.71</v>
      </c>
      <c r="V38" s="1583"/>
      <c r="W38" s="1598">
        <f t="shared" si="0"/>
        <v>86.59</v>
      </c>
      <c r="X38" s="1581"/>
      <c r="Y38" s="1598">
        <f t="shared" si="1"/>
        <v>82.679999999999993</v>
      </c>
      <c r="Z38" s="1581"/>
      <c r="AA38" s="1651">
        <f>AB14-180</f>
        <v>6913.6998952999993</v>
      </c>
      <c r="AB38" s="1602">
        <f t="shared" si="5"/>
        <v>169.26999999999998</v>
      </c>
      <c r="AC38" s="1583"/>
      <c r="AD38" s="87"/>
      <c r="AE38" s="84"/>
      <c r="AF38" s="84"/>
    </row>
    <row r="39" spans="1:32" ht="15" customHeight="1" x14ac:dyDescent="0.2">
      <c r="A39" s="658">
        <v>2012</v>
      </c>
      <c r="B39" s="1535"/>
      <c r="C39" s="1581"/>
      <c r="D39" s="1581"/>
      <c r="E39" s="1581"/>
      <c r="F39" s="1582"/>
      <c r="G39" s="1538"/>
      <c r="H39" s="1583"/>
      <c r="I39" s="1535"/>
      <c r="J39" s="1581"/>
      <c r="K39" s="1581"/>
      <c r="L39" s="1581"/>
      <c r="M39" s="1582"/>
      <c r="N39" s="1538"/>
      <c r="O39" s="1583"/>
      <c r="P39" s="1535"/>
      <c r="Q39" s="1581"/>
      <c r="R39" s="1581"/>
      <c r="S39" s="1581"/>
      <c r="T39" s="1582"/>
      <c r="U39" s="465"/>
      <c r="V39" s="1583"/>
      <c r="W39" s="1535"/>
      <c r="X39" s="1581"/>
      <c r="Y39" s="1581"/>
      <c r="Z39" s="1581"/>
      <c r="AA39" s="1582"/>
      <c r="AB39" s="1538"/>
      <c r="AC39" s="1583"/>
      <c r="AD39" s="87"/>
      <c r="AE39" s="84"/>
      <c r="AF39" s="84"/>
    </row>
    <row r="40" spans="1:32" ht="15" customHeight="1" x14ac:dyDescent="0.2">
      <c r="A40" s="658">
        <v>2013</v>
      </c>
      <c r="B40" s="1535"/>
      <c r="C40" s="1581"/>
      <c r="D40" s="1581"/>
      <c r="E40" s="1581"/>
      <c r="F40" s="1582"/>
      <c r="G40" s="1538"/>
      <c r="H40" s="1583"/>
      <c r="I40" s="1535"/>
      <c r="J40" s="1581"/>
      <c r="K40" s="1581"/>
      <c r="L40" s="1581"/>
      <c r="M40" s="1582"/>
      <c r="N40" s="1538"/>
      <c r="O40" s="1583"/>
      <c r="P40" s="1535"/>
      <c r="Q40" s="1581"/>
      <c r="R40" s="1581"/>
      <c r="S40" s="1581"/>
      <c r="T40" s="1582"/>
      <c r="U40" s="1538"/>
      <c r="V40" s="1583"/>
      <c r="W40" s="1535"/>
      <c r="X40" s="1581"/>
      <c r="Y40" s="1581"/>
      <c r="Z40" s="1581"/>
      <c r="AA40" s="1582"/>
      <c r="AB40" s="1538"/>
      <c r="AC40" s="1583"/>
      <c r="AD40" s="87"/>
      <c r="AE40" s="84"/>
      <c r="AF40" s="84"/>
    </row>
    <row r="41" spans="1:32" ht="15" customHeight="1" x14ac:dyDescent="0.2">
      <c r="A41" s="659" t="s">
        <v>307</v>
      </c>
      <c r="B41" s="519"/>
      <c r="C41" s="520"/>
      <c r="D41" s="520"/>
      <c r="E41" s="520"/>
      <c r="F41" s="521"/>
      <c r="G41" s="1350"/>
      <c r="H41" s="1355"/>
      <c r="I41" s="519"/>
      <c r="J41" s="520"/>
      <c r="K41" s="520"/>
      <c r="L41" s="520"/>
      <c r="M41" s="521"/>
      <c r="N41" s="1350"/>
      <c r="O41" s="1355"/>
      <c r="P41" s="519"/>
      <c r="Q41" s="520"/>
      <c r="R41" s="520"/>
      <c r="S41" s="520"/>
      <c r="T41" s="521"/>
      <c r="U41" s="1350"/>
      <c r="V41" s="1355"/>
      <c r="W41" s="519"/>
      <c r="X41" s="520"/>
      <c r="Y41" s="520"/>
      <c r="Z41" s="520"/>
      <c r="AA41" s="521"/>
      <c r="AB41" s="1350"/>
      <c r="AC41" s="1355"/>
      <c r="AD41" s="84"/>
      <c r="AE41" s="84"/>
      <c r="AF41" s="84"/>
    </row>
    <row r="42" spans="1:32" ht="15" customHeight="1" x14ac:dyDescent="0.2">
      <c r="A42" s="193"/>
      <c r="B42" s="194"/>
      <c r="C42" s="194"/>
      <c r="D42" s="194"/>
      <c r="E42" s="194"/>
      <c r="F42" s="194"/>
      <c r="G42" s="194"/>
      <c r="H42" s="194"/>
      <c r="I42" s="194"/>
      <c r="J42" s="194"/>
      <c r="K42" s="194"/>
      <c r="L42" s="194"/>
      <c r="M42" s="194"/>
      <c r="N42" s="194"/>
      <c r="O42" s="194"/>
      <c r="P42" s="194"/>
      <c r="Q42" s="194"/>
      <c r="R42" s="194"/>
      <c r="S42" s="194"/>
      <c r="T42" s="194"/>
      <c r="U42" s="194"/>
      <c r="V42" s="194"/>
      <c r="W42" s="194"/>
      <c r="X42" s="194"/>
      <c r="Y42" s="194"/>
      <c r="Z42" s="194"/>
      <c r="AA42" s="194"/>
      <c r="AB42" s="194"/>
      <c r="AC42" s="194"/>
      <c r="AD42" s="84"/>
      <c r="AE42" s="84"/>
      <c r="AF42" s="84"/>
    </row>
    <row r="43" spans="1:32" ht="15" customHeight="1" x14ac:dyDescent="0.2">
      <c r="A43" s="84"/>
      <c r="B43" s="84"/>
      <c r="C43" s="84"/>
      <c r="D43" s="84"/>
      <c r="E43" s="84"/>
      <c r="F43" s="84"/>
      <c r="G43" s="84"/>
      <c r="H43" s="84"/>
      <c r="I43" s="84"/>
      <c r="J43" s="84"/>
      <c r="K43" s="84"/>
      <c r="L43" s="84"/>
      <c r="M43" s="84"/>
      <c r="N43" s="84"/>
      <c r="O43" s="84"/>
      <c r="P43" s="84"/>
      <c r="Q43" s="84"/>
      <c r="R43" s="84"/>
      <c r="S43" s="84"/>
      <c r="T43" s="84"/>
      <c r="U43" s="84"/>
      <c r="V43" s="84"/>
      <c r="W43" s="84"/>
      <c r="X43" s="84"/>
      <c r="Y43" s="84"/>
      <c r="Z43" s="84"/>
      <c r="AA43" s="84"/>
      <c r="AB43" s="84"/>
      <c r="AC43" s="84"/>
      <c r="AD43" s="84"/>
      <c r="AE43" s="84"/>
      <c r="AF43" s="84"/>
    </row>
    <row r="44" spans="1:32" ht="15" customHeight="1" x14ac:dyDescent="0.2">
      <c r="A44" s="89" t="s">
        <v>32</v>
      </c>
      <c r="B44" s="56"/>
      <c r="C44" s="56"/>
      <c r="D44" s="57"/>
      <c r="E44" s="57"/>
      <c r="F44" s="57"/>
      <c r="G44" s="57"/>
      <c r="H44" s="57"/>
      <c r="I44" s="57"/>
      <c r="J44" s="57"/>
      <c r="K44" s="57"/>
      <c r="L44" s="57"/>
      <c r="M44" s="57"/>
      <c r="N44" s="57"/>
      <c r="O44" s="57"/>
      <c r="P44" s="57"/>
      <c r="Q44" s="57"/>
      <c r="R44" s="57"/>
      <c r="S44" s="57"/>
      <c r="T44" s="57"/>
      <c r="U44" s="57"/>
      <c r="V44" s="57"/>
      <c r="W44" s="57"/>
      <c r="X44" s="57"/>
      <c r="Y44" s="57"/>
      <c r="Z44" s="57"/>
      <c r="AA44" s="57"/>
      <c r="AB44" s="57"/>
      <c r="AC44" s="57"/>
      <c r="AD44" s="84"/>
      <c r="AE44" s="84"/>
      <c r="AF44" s="84"/>
    </row>
    <row r="45" spans="1:32" ht="15" customHeight="1" x14ac:dyDescent="0.2">
      <c r="A45" s="84"/>
      <c r="B45" s="58"/>
      <c r="C45" s="58"/>
      <c r="D45" s="59"/>
      <c r="E45" s="59"/>
      <c r="F45" s="59"/>
      <c r="G45" s="59"/>
      <c r="H45" s="59"/>
      <c r="I45" s="59"/>
      <c r="J45" s="59"/>
      <c r="K45" s="59"/>
      <c r="L45" s="59"/>
      <c r="M45" s="59"/>
      <c r="N45" s="59"/>
      <c r="O45" s="59"/>
      <c r="P45" s="59"/>
      <c r="Q45" s="59"/>
      <c r="R45" s="59"/>
      <c r="S45" s="59"/>
      <c r="T45" s="59"/>
      <c r="U45" s="59"/>
      <c r="V45" s="59"/>
      <c r="W45" s="59"/>
      <c r="X45" s="59"/>
      <c r="Y45" s="59"/>
      <c r="Z45" s="59"/>
      <c r="AA45" s="59"/>
      <c r="AB45" s="59"/>
      <c r="AC45" s="59"/>
      <c r="AD45" s="84"/>
      <c r="AE45" s="84"/>
      <c r="AF45" s="84"/>
    </row>
    <row r="46" spans="1:32" ht="15" customHeight="1" x14ac:dyDescent="0.2">
      <c r="A46" s="84"/>
      <c r="B46" s="58" t="s">
        <v>49</v>
      </c>
      <c r="C46" s="58"/>
      <c r="D46" s="59"/>
      <c r="E46" s="59"/>
      <c r="F46" s="59"/>
      <c r="G46" s="59"/>
      <c r="H46" s="59"/>
      <c r="I46" s="59"/>
      <c r="J46" s="59"/>
      <c r="K46" s="59"/>
      <c r="L46" s="59"/>
      <c r="M46" s="59"/>
      <c r="N46" s="59"/>
      <c r="O46" s="59"/>
      <c r="P46" s="59"/>
      <c r="Q46" s="59"/>
      <c r="R46" s="59"/>
      <c r="S46" s="59"/>
      <c r="T46" s="59"/>
      <c r="U46" s="59"/>
      <c r="V46" s="59"/>
      <c r="W46" s="59"/>
      <c r="X46" s="59"/>
      <c r="Y46" s="59"/>
      <c r="Z46" s="59"/>
      <c r="AA46" s="59"/>
      <c r="AB46" s="59"/>
      <c r="AC46" s="59"/>
      <c r="AD46" s="84"/>
      <c r="AE46" s="84"/>
      <c r="AF46" s="84"/>
    </row>
    <row r="47" spans="1:32" ht="15" customHeight="1" x14ac:dyDescent="0.2">
      <c r="A47" s="84"/>
      <c r="B47" s="58"/>
      <c r="C47" s="58"/>
      <c r="D47" s="59"/>
      <c r="E47" s="59"/>
      <c r="F47" s="59"/>
      <c r="G47" s="59"/>
      <c r="H47" s="59"/>
      <c r="I47" s="59"/>
      <c r="J47" s="59"/>
      <c r="K47" s="59"/>
      <c r="L47" s="59"/>
      <c r="M47" s="59"/>
      <c r="N47" s="59"/>
      <c r="O47" s="59"/>
      <c r="P47" s="59"/>
      <c r="Q47" s="59"/>
      <c r="R47" s="59"/>
      <c r="S47" s="59"/>
      <c r="T47" s="59"/>
      <c r="U47" s="59"/>
      <c r="V47" s="59"/>
      <c r="W47" s="59"/>
      <c r="X47" s="59"/>
      <c r="Y47" s="59"/>
      <c r="Z47" s="59"/>
      <c r="AA47" s="59"/>
      <c r="AB47" s="59"/>
      <c r="AC47" s="59"/>
      <c r="AD47" s="84"/>
      <c r="AE47" s="84"/>
      <c r="AF47" s="84"/>
    </row>
    <row r="48" spans="1:32" ht="15" customHeight="1" x14ac:dyDescent="0.2">
      <c r="A48" s="84"/>
      <c r="B48" s="84"/>
      <c r="C48" s="84"/>
      <c r="D48" s="84"/>
      <c r="E48" s="84"/>
      <c r="F48" s="84"/>
      <c r="G48" s="84"/>
      <c r="H48" s="84"/>
      <c r="I48" s="84"/>
      <c r="J48" s="84"/>
      <c r="K48" s="84"/>
      <c r="L48" s="84"/>
      <c r="M48" s="84"/>
      <c r="N48" s="84"/>
      <c r="O48" s="84"/>
      <c r="P48" s="84"/>
      <c r="Q48" s="84"/>
      <c r="R48" s="84"/>
      <c r="S48" s="84"/>
      <c r="T48" s="84"/>
      <c r="U48" s="84"/>
      <c r="V48" s="84"/>
      <c r="W48" s="84"/>
      <c r="X48" s="84"/>
      <c r="Y48" s="84"/>
      <c r="Z48" s="84"/>
      <c r="AA48" s="84"/>
      <c r="AB48" s="84"/>
      <c r="AC48" s="84"/>
      <c r="AD48" s="84"/>
      <c r="AE48" s="84"/>
      <c r="AF48" s="84"/>
    </row>
    <row r="49" spans="1:32" ht="15" customHeight="1" x14ac:dyDescent="0.2">
      <c r="A49" s="89" t="s">
        <v>33</v>
      </c>
      <c r="B49" s="1584" t="s">
        <v>1059</v>
      </c>
      <c r="C49" s="56"/>
      <c r="D49" s="57"/>
      <c r="E49" s="57"/>
      <c r="F49" s="57"/>
      <c r="G49" s="57"/>
      <c r="H49" s="57"/>
      <c r="I49" s="57"/>
      <c r="J49" s="57"/>
      <c r="K49" s="57"/>
      <c r="L49" s="57"/>
      <c r="M49" s="57"/>
      <c r="N49" s="57"/>
      <c r="O49" s="57"/>
      <c r="P49" s="57"/>
      <c r="Q49" s="57"/>
      <c r="R49" s="57"/>
      <c r="S49" s="57"/>
      <c r="T49" s="57"/>
      <c r="U49" s="57"/>
      <c r="V49" s="57"/>
      <c r="W49" s="57"/>
      <c r="X49" s="57"/>
      <c r="Y49" s="57"/>
      <c r="Z49" s="57"/>
      <c r="AA49" s="57"/>
      <c r="AB49" s="57"/>
      <c r="AC49" s="57"/>
      <c r="AD49" s="84"/>
      <c r="AE49" s="84"/>
      <c r="AF49" s="84"/>
    </row>
    <row r="50" spans="1:32" ht="15" customHeight="1" x14ac:dyDescent="0.2">
      <c r="A50" s="89"/>
      <c r="B50" s="58"/>
      <c r="C50" s="58"/>
      <c r="D50" s="59"/>
      <c r="E50" s="59"/>
      <c r="F50" s="59"/>
      <c r="G50" s="59"/>
      <c r="H50" s="59"/>
      <c r="I50" s="59"/>
      <c r="J50" s="59"/>
      <c r="K50" s="59"/>
      <c r="L50" s="59"/>
      <c r="M50" s="59"/>
      <c r="N50" s="59"/>
      <c r="O50" s="59"/>
      <c r="P50" s="59"/>
      <c r="Q50" s="59"/>
      <c r="R50" s="59"/>
      <c r="S50" s="59"/>
      <c r="T50" s="59"/>
      <c r="U50" s="59"/>
      <c r="V50" s="59"/>
      <c r="W50" s="59"/>
      <c r="X50" s="59"/>
      <c r="Y50" s="59"/>
      <c r="Z50" s="59"/>
      <c r="AA50" s="59"/>
      <c r="AB50" s="59"/>
      <c r="AC50" s="59"/>
      <c r="AD50" s="84"/>
      <c r="AE50" s="84"/>
      <c r="AF50" s="84"/>
    </row>
    <row r="51" spans="1:32" ht="15" customHeight="1" x14ac:dyDescent="0.2">
      <c r="A51" s="84"/>
      <c r="B51" s="58"/>
      <c r="C51" s="58"/>
      <c r="D51" s="59"/>
      <c r="E51" s="59"/>
      <c r="F51" s="59"/>
      <c r="G51" s="59"/>
      <c r="H51" s="59"/>
      <c r="I51" s="59"/>
      <c r="J51" s="59"/>
      <c r="K51" s="59"/>
      <c r="L51" s="59"/>
      <c r="M51" s="59"/>
      <c r="N51" s="59"/>
      <c r="O51" s="59"/>
      <c r="P51" s="59"/>
      <c r="Q51" s="59"/>
      <c r="R51" s="59"/>
      <c r="S51" s="59"/>
      <c r="T51" s="59"/>
      <c r="U51" s="59"/>
      <c r="V51" s="59"/>
      <c r="W51" s="59"/>
      <c r="X51" s="59"/>
      <c r="Y51" s="59"/>
      <c r="Z51" s="59"/>
      <c r="AA51" s="59"/>
      <c r="AB51" s="59"/>
      <c r="AC51" s="59"/>
      <c r="AD51" s="84"/>
      <c r="AE51" s="84"/>
      <c r="AF51" s="84"/>
    </row>
    <row r="52" spans="1:32" ht="15" customHeight="1" x14ac:dyDescent="0.2">
      <c r="A52" s="84"/>
      <c r="B52" s="58"/>
      <c r="C52" s="58"/>
      <c r="D52" s="59"/>
      <c r="E52" s="59"/>
      <c r="F52" s="59"/>
      <c r="G52" s="59"/>
      <c r="H52" s="59"/>
      <c r="I52" s="59"/>
      <c r="J52" s="59"/>
      <c r="K52" s="59"/>
      <c r="L52" s="59"/>
      <c r="M52" s="59"/>
      <c r="N52" s="59"/>
      <c r="O52" s="59"/>
      <c r="P52" s="59"/>
      <c r="Q52" s="59"/>
      <c r="R52" s="59"/>
      <c r="S52" s="59"/>
      <c r="T52" s="59"/>
      <c r="U52" s="59"/>
      <c r="V52" s="59"/>
      <c r="W52" s="59"/>
      <c r="X52" s="59"/>
      <c r="Y52" s="59"/>
      <c r="Z52" s="59"/>
      <c r="AA52" s="59"/>
      <c r="AB52" s="59"/>
      <c r="AC52" s="59"/>
      <c r="AD52" s="84"/>
      <c r="AE52" s="84"/>
      <c r="AF52" s="84"/>
    </row>
    <row r="53" spans="1:32" ht="15" customHeight="1" x14ac:dyDescent="0.2">
      <c r="A53" s="84"/>
      <c r="B53" s="84"/>
      <c r="C53" s="84"/>
      <c r="D53" s="84"/>
      <c r="E53" s="84"/>
      <c r="F53" s="84"/>
      <c r="G53" s="84"/>
      <c r="H53" s="84"/>
      <c r="I53" s="84"/>
      <c r="J53" s="84"/>
      <c r="K53" s="84"/>
      <c r="L53" s="84"/>
      <c r="M53" s="84"/>
      <c r="N53" s="84"/>
      <c r="O53" s="84"/>
      <c r="P53" s="84"/>
      <c r="Q53" s="84"/>
      <c r="R53" s="84"/>
      <c r="S53" s="84"/>
      <c r="T53" s="84"/>
      <c r="U53" s="84"/>
      <c r="V53" s="84"/>
      <c r="W53" s="84"/>
      <c r="X53" s="84"/>
      <c r="Y53" s="84"/>
      <c r="Z53" s="84"/>
      <c r="AA53" s="84"/>
      <c r="AB53" s="84"/>
      <c r="AC53" s="84"/>
      <c r="AD53" s="84"/>
      <c r="AE53" s="84"/>
      <c r="AF53" s="84"/>
    </row>
    <row r="54" spans="1:32" ht="12.75" x14ac:dyDescent="0.2">
      <c r="A54" s="89" t="s">
        <v>651</v>
      </c>
      <c r="B54" s="84"/>
      <c r="C54" s="84"/>
      <c r="D54" s="84"/>
      <c r="E54" s="84"/>
      <c r="F54" s="84"/>
      <c r="G54" s="84"/>
      <c r="H54" s="84"/>
      <c r="I54" s="84"/>
      <c r="J54" s="84"/>
      <c r="K54" s="84"/>
      <c r="L54" s="84"/>
      <c r="M54" s="84"/>
      <c r="N54" s="84"/>
      <c r="O54" s="84"/>
      <c r="P54" s="84"/>
      <c r="Q54" s="84"/>
      <c r="R54" s="84"/>
      <c r="S54" s="84"/>
      <c r="T54" s="84"/>
      <c r="U54" s="84"/>
      <c r="V54" s="84"/>
      <c r="W54" s="84"/>
      <c r="X54" s="84"/>
      <c r="Y54" s="84"/>
      <c r="Z54" s="84"/>
      <c r="AA54" s="84"/>
      <c r="AB54" s="84"/>
      <c r="AC54" s="84"/>
      <c r="AD54" s="84"/>
      <c r="AE54" s="84"/>
      <c r="AF54" s="84"/>
    </row>
    <row r="55" spans="1:32" ht="12.75" x14ac:dyDescent="0.2">
      <c r="A55" s="600"/>
      <c r="B55" s="532"/>
      <c r="C55" s="84"/>
      <c r="D55" s="84"/>
      <c r="E55" s="84"/>
      <c r="F55" s="84"/>
      <c r="G55" s="84"/>
      <c r="H55" s="84"/>
      <c r="I55" s="84"/>
      <c r="J55" s="84"/>
      <c r="K55" s="84"/>
      <c r="L55" s="84"/>
      <c r="M55" s="84"/>
      <c r="N55" s="84"/>
      <c r="O55" s="84"/>
      <c r="P55" s="84"/>
      <c r="Q55" s="84"/>
      <c r="R55" s="84"/>
      <c r="S55" s="84"/>
      <c r="T55" s="84"/>
      <c r="U55" s="84"/>
      <c r="V55" s="84"/>
      <c r="W55" s="84"/>
      <c r="X55" s="84"/>
      <c r="Y55" s="84"/>
      <c r="Z55" s="84"/>
      <c r="AA55" s="84"/>
      <c r="AB55" s="84"/>
      <c r="AC55" s="84"/>
      <c r="AD55" s="84"/>
      <c r="AE55" s="84"/>
      <c r="AF55" s="84"/>
    </row>
    <row r="56" spans="1:32" ht="12.75" x14ac:dyDescent="0.2">
      <c r="A56" s="84"/>
      <c r="B56" s="533"/>
      <c r="C56" s="84"/>
      <c r="D56" s="84"/>
      <c r="E56" s="84"/>
      <c r="F56" s="84"/>
      <c r="G56" s="84"/>
      <c r="H56" s="84"/>
      <c r="I56" s="84"/>
      <c r="J56" s="84"/>
      <c r="K56" s="84"/>
      <c r="L56" s="84"/>
      <c r="M56" s="84"/>
      <c r="N56" s="84"/>
      <c r="O56" s="84"/>
      <c r="P56" s="84"/>
      <c r="Q56" s="84"/>
      <c r="R56" s="84"/>
      <c r="S56" s="84"/>
      <c r="T56" s="84"/>
      <c r="U56" s="84"/>
      <c r="V56" s="84"/>
      <c r="W56" s="84"/>
      <c r="X56" s="84"/>
      <c r="Y56" s="84"/>
      <c r="Z56" s="84"/>
      <c r="AA56" s="84"/>
      <c r="AB56" s="84"/>
      <c r="AC56" s="84"/>
      <c r="AD56" s="84"/>
      <c r="AE56" s="84"/>
      <c r="AF56" s="84"/>
    </row>
    <row r="57" spans="1:32" ht="12.75" x14ac:dyDescent="0.2">
      <c r="A57" s="84"/>
      <c r="B57" s="533"/>
      <c r="C57" s="84"/>
      <c r="D57" s="84"/>
      <c r="E57" s="84"/>
      <c r="F57" s="84"/>
      <c r="G57" s="84"/>
      <c r="H57" s="84"/>
      <c r="I57" s="84"/>
      <c r="J57" s="84"/>
      <c r="K57" s="84"/>
      <c r="L57" s="84"/>
      <c r="M57" s="84"/>
      <c r="N57" s="84"/>
      <c r="O57" s="84"/>
      <c r="P57" s="84"/>
      <c r="Q57" s="84"/>
      <c r="R57" s="84"/>
      <c r="S57" s="84"/>
      <c r="T57" s="84"/>
      <c r="U57" s="84"/>
      <c r="V57" s="84"/>
      <c r="W57" s="84"/>
      <c r="X57" s="84"/>
      <c r="Y57" s="84"/>
      <c r="Z57" s="84"/>
      <c r="AA57" s="84"/>
      <c r="AB57" s="84"/>
      <c r="AC57" s="84"/>
      <c r="AD57" s="84"/>
      <c r="AE57" s="84"/>
      <c r="AF57" s="84"/>
    </row>
    <row r="58" spans="1:32" ht="12.75" x14ac:dyDescent="0.2">
      <c r="A58" s="84"/>
      <c r="B58" s="533"/>
      <c r="C58" s="84"/>
      <c r="D58" s="84"/>
      <c r="E58" s="84"/>
      <c r="F58" s="84"/>
      <c r="G58" s="84"/>
      <c r="H58" s="84"/>
      <c r="I58" s="84"/>
      <c r="J58" s="84"/>
      <c r="K58" s="84"/>
      <c r="L58" s="84"/>
      <c r="M58" s="84"/>
      <c r="N58" s="84"/>
      <c r="O58" s="84"/>
      <c r="P58" s="84"/>
      <c r="Q58" s="84"/>
      <c r="R58" s="84"/>
      <c r="S58" s="84"/>
      <c r="T58" s="84"/>
      <c r="U58" s="84"/>
      <c r="V58" s="84"/>
      <c r="W58" s="84"/>
      <c r="X58" s="84"/>
      <c r="Y58" s="84"/>
      <c r="Z58" s="84"/>
      <c r="AA58" s="84"/>
      <c r="AB58" s="84"/>
      <c r="AC58" s="84"/>
      <c r="AD58" s="84"/>
      <c r="AE58" s="84"/>
      <c r="AF58" s="84"/>
    </row>
    <row r="59" spans="1:32" ht="15" customHeight="1" x14ac:dyDescent="0.2">
      <c r="A59" s="84"/>
      <c r="B59" s="84"/>
      <c r="C59" s="84"/>
      <c r="D59" s="84"/>
      <c r="E59" s="84"/>
      <c r="F59" s="84"/>
      <c r="G59" s="84"/>
      <c r="H59" s="84"/>
      <c r="I59" s="84"/>
      <c r="J59" s="84"/>
      <c r="K59" s="84"/>
      <c r="L59" s="84"/>
      <c r="M59" s="84"/>
      <c r="N59" s="84"/>
      <c r="O59" s="84"/>
      <c r="P59" s="84"/>
      <c r="Q59" s="84"/>
      <c r="R59" s="84"/>
      <c r="S59" s="84"/>
      <c r="T59" s="84"/>
      <c r="U59" s="84"/>
      <c r="V59" s="84"/>
      <c r="W59" s="84"/>
      <c r="X59" s="84"/>
      <c r="Y59" s="84"/>
      <c r="Z59" s="84"/>
      <c r="AA59" s="84"/>
      <c r="AB59" s="84"/>
      <c r="AC59" s="84"/>
      <c r="AD59" s="84"/>
      <c r="AE59" s="84"/>
      <c r="AF59" s="84"/>
    </row>
  </sheetData>
  <sheetProtection password="CD9E" sheet="1" objects="1" scenarios="1" selectLockedCells="1"/>
  <mergeCells count="16">
    <mergeCell ref="B12:H12"/>
    <mergeCell ref="I12:O12"/>
    <mergeCell ref="P12:V12"/>
    <mergeCell ref="W12:AC12"/>
    <mergeCell ref="I13:J13"/>
    <mergeCell ref="K13:L13"/>
    <mergeCell ref="N13:O13"/>
    <mergeCell ref="P13:Q13"/>
    <mergeCell ref="R13:S13"/>
    <mergeCell ref="U13:V13"/>
    <mergeCell ref="W13:X13"/>
    <mergeCell ref="Y13:Z13"/>
    <mergeCell ref="AB13:AC13"/>
    <mergeCell ref="B13:C13"/>
    <mergeCell ref="D13:E13"/>
    <mergeCell ref="G13:H13"/>
  </mergeCells>
  <dataValidations count="1">
    <dataValidation type="list" allowBlank="1" showInputMessage="1" showErrorMessage="1" sqref="B55:B58">
      <formula1>ModelQuest</formula1>
    </dataValidation>
  </dataValidations>
  <hyperlinks>
    <hyperlink ref="A2" location="ExplNote!A1" display="Go to explanatory note"/>
    <hyperlink ref="A3" location="Cntry!A1" display="Go to country metadata"/>
    <hyperlink ref="A1" location="'List of tables'!A9" display="'List of tables'!A9"/>
  </hyperlinks>
  <pageMargins left="0.74803149606299213" right="0.74803149606299213" top="0.98425196850393704" bottom="0.98425196850393704" header="0.51181102362204722" footer="0.51181102362204722"/>
  <pageSetup paperSize="9" scale="58" orientation="landscape" r:id="rId1"/>
  <headerFooter alignWithMargins="0">
    <oddHeader>&amp;LCDH&amp;C &amp;F&amp;R&amp;A</oddHeader>
    <oddFooter>Page &amp;P of &amp;N</oddFooter>
  </headerFooter>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0">
    <tabColor theme="9" tint="0.39997558519241921"/>
    <pageSetUpPr fitToPage="1"/>
  </sheetPr>
  <dimension ref="A1:AF39"/>
  <sheetViews>
    <sheetView showGridLines="0" topLeftCell="A16" zoomScale="90" zoomScaleNormal="90" workbookViewId="0">
      <selection activeCell="B24" sqref="B24:B25"/>
    </sheetView>
  </sheetViews>
  <sheetFormatPr baseColWidth="10" defaultColWidth="9.140625" defaultRowHeight="15" customHeight="1" x14ac:dyDescent="0.2"/>
  <cols>
    <col min="1" max="1" width="28" style="31" customWidth="1"/>
    <col min="2" max="2" width="12.7109375" style="31" customWidth="1"/>
    <col min="3" max="3" width="6.7109375" style="31" customWidth="1"/>
    <col min="4" max="4" width="12.7109375" style="31" customWidth="1"/>
    <col min="5" max="5" width="6.7109375" style="31" customWidth="1"/>
    <col min="6" max="7" width="12.7109375" style="31" customWidth="1"/>
    <col min="8" max="8" width="6.7109375" style="31" customWidth="1"/>
    <col min="9" max="9" width="12.7109375" style="31" customWidth="1"/>
    <col min="10" max="10" width="6.7109375" style="31" customWidth="1"/>
    <col min="11" max="11" width="12.7109375" style="31" customWidth="1"/>
    <col min="12" max="12" width="6.7109375" style="31" customWidth="1"/>
    <col min="13" max="14" width="12.7109375" style="31" customWidth="1"/>
    <col min="15" max="15" width="6.7109375" style="31" customWidth="1"/>
    <col min="16" max="16" width="12.7109375" style="31" customWidth="1"/>
    <col min="17" max="17" width="6.7109375" style="31" customWidth="1"/>
    <col min="18" max="18" width="12.7109375" style="31" customWidth="1"/>
    <col min="19" max="19" width="6.7109375" style="31" customWidth="1"/>
    <col min="20" max="21" width="12.7109375" style="31" customWidth="1"/>
    <col min="22" max="22" width="6.7109375" style="31" customWidth="1"/>
    <col min="23" max="23" width="12.7109375" style="31" customWidth="1"/>
    <col min="24" max="24" width="6.7109375" style="31" customWidth="1"/>
    <col min="25" max="25" width="12.7109375" style="31" customWidth="1"/>
    <col min="26" max="26" width="6.7109375" style="31" customWidth="1"/>
    <col min="27" max="28" width="12.7109375" style="31" customWidth="1"/>
    <col min="29" max="29" width="6.7109375" style="31" customWidth="1"/>
    <col min="30" max="16384" width="9.140625" style="31"/>
  </cols>
  <sheetData>
    <row r="1" spans="1:32" s="66" customFormat="1" ht="12" customHeight="1" x14ac:dyDescent="0.2">
      <c r="A1" s="26" t="s">
        <v>6</v>
      </c>
    </row>
    <row r="2" spans="1:32" s="66" customFormat="1" ht="12" customHeight="1" x14ac:dyDescent="0.2">
      <c r="A2" s="28" t="s">
        <v>10</v>
      </c>
    </row>
    <row r="3" spans="1:32" s="66" customFormat="1" ht="12" customHeight="1" x14ac:dyDescent="0.2">
      <c r="A3" s="28" t="s">
        <v>7</v>
      </c>
    </row>
    <row r="4" spans="1:32" ht="15" customHeight="1" x14ac:dyDescent="0.2">
      <c r="A4" s="82" t="s">
        <v>245</v>
      </c>
      <c r="B4" s="82"/>
      <c r="C4" s="82"/>
      <c r="D4" s="82"/>
      <c r="E4" s="82"/>
      <c r="F4" s="82"/>
      <c r="G4" s="82"/>
      <c r="H4" s="82"/>
      <c r="I4" s="82"/>
      <c r="J4" s="82"/>
      <c r="K4" s="82"/>
      <c r="L4" s="82"/>
      <c r="M4" s="83"/>
      <c r="N4" s="82"/>
      <c r="O4" s="82"/>
      <c r="P4" s="82"/>
      <c r="Q4" s="83"/>
      <c r="R4" s="83"/>
      <c r="S4" s="83"/>
      <c r="T4" s="83"/>
      <c r="U4" s="83"/>
      <c r="V4" s="83"/>
      <c r="W4" s="83"/>
      <c r="X4" s="83"/>
      <c r="Y4" s="83"/>
      <c r="Z4" s="83"/>
      <c r="AA4" s="83"/>
      <c r="AB4" s="83"/>
      <c r="AC4" s="83"/>
      <c r="AD4" s="83"/>
      <c r="AE4" s="83"/>
      <c r="AF4" s="83"/>
    </row>
    <row r="5" spans="1:32" s="131" customFormat="1" ht="15" customHeight="1" x14ac:dyDescent="0.2">
      <c r="AD5" s="83"/>
      <c r="AE5" s="83"/>
      <c r="AF5" s="83"/>
    </row>
    <row r="6" spans="1:32" s="131" customFormat="1" ht="15" customHeight="1" x14ac:dyDescent="0.2">
      <c r="A6" s="181"/>
      <c r="B6" s="181"/>
      <c r="C6" s="181"/>
      <c r="D6" s="181"/>
      <c r="E6" s="181"/>
      <c r="F6" s="181"/>
      <c r="G6" s="181"/>
      <c r="H6" s="181"/>
      <c r="I6" s="181"/>
      <c r="J6" s="181"/>
      <c r="K6" s="181"/>
      <c r="L6" s="181"/>
      <c r="M6" s="181"/>
      <c r="N6" s="181"/>
      <c r="O6" s="181"/>
      <c r="P6" s="181"/>
      <c r="Q6" s="181"/>
      <c r="R6" s="181"/>
      <c r="S6" s="181"/>
      <c r="T6" s="181"/>
      <c r="U6" s="181"/>
      <c r="V6" s="181"/>
      <c r="W6" s="181"/>
      <c r="X6" s="181"/>
      <c r="Y6" s="181"/>
      <c r="Z6" s="181"/>
      <c r="AA6" s="181"/>
      <c r="AB6" s="181"/>
      <c r="AC6" s="181"/>
      <c r="AD6" s="181"/>
      <c r="AE6" s="181"/>
      <c r="AF6" s="181"/>
    </row>
    <row r="7" spans="1:32" ht="15" customHeight="1" x14ac:dyDescent="0.25">
      <c r="A7" s="85" t="s">
        <v>783</v>
      </c>
      <c r="B7" s="84"/>
      <c r="C7" s="84"/>
      <c r="D7" s="84"/>
      <c r="E7" s="84"/>
      <c r="F7" s="84"/>
      <c r="G7" s="84"/>
      <c r="H7" s="84"/>
      <c r="I7" s="84"/>
      <c r="J7" s="84"/>
      <c r="K7" s="84"/>
      <c r="L7" s="84"/>
      <c r="M7" s="84"/>
      <c r="N7" s="84"/>
      <c r="O7" s="84"/>
      <c r="P7" s="84"/>
      <c r="Q7" s="84"/>
      <c r="R7" s="84"/>
      <c r="S7" s="84"/>
      <c r="T7" s="84"/>
      <c r="U7" s="84"/>
      <c r="V7" s="84"/>
      <c r="W7" s="84"/>
      <c r="X7" s="84"/>
      <c r="Y7" s="84"/>
      <c r="Z7" s="84"/>
      <c r="AA7" s="84"/>
      <c r="AB7" s="84"/>
      <c r="AC7" s="84"/>
      <c r="AD7" s="84"/>
      <c r="AE7" s="84"/>
      <c r="AF7" s="84"/>
    </row>
    <row r="8" spans="1:32" ht="15" customHeight="1" x14ac:dyDescent="0.2">
      <c r="A8" s="86" t="s">
        <v>21</v>
      </c>
      <c r="B8" s="84"/>
      <c r="C8" s="84"/>
      <c r="D8" s="84"/>
      <c r="E8" s="84"/>
      <c r="F8" s="84"/>
      <c r="G8" s="84"/>
      <c r="H8" s="84"/>
      <c r="I8" s="84"/>
      <c r="J8" s="84"/>
      <c r="K8" s="84"/>
      <c r="L8" s="84"/>
      <c r="M8" s="84"/>
      <c r="N8" s="84"/>
      <c r="O8" s="84"/>
      <c r="P8" s="84"/>
      <c r="Q8" s="84"/>
      <c r="R8" s="84"/>
      <c r="S8" s="84"/>
      <c r="T8" s="84"/>
      <c r="U8" s="84"/>
      <c r="V8" s="84"/>
      <c r="W8" s="84"/>
      <c r="X8" s="84"/>
      <c r="Y8" s="84"/>
      <c r="Z8" s="84"/>
      <c r="AA8" s="84"/>
      <c r="AB8" s="84"/>
      <c r="AC8" s="84"/>
      <c r="AD8" s="84"/>
      <c r="AE8" s="84"/>
      <c r="AF8" s="84"/>
    </row>
    <row r="9" spans="1:32" ht="15" customHeight="1" x14ac:dyDescent="0.2">
      <c r="A9" s="84"/>
      <c r="B9" s="182" t="s">
        <v>34</v>
      </c>
      <c r="C9" s="385">
        <v>2011</v>
      </c>
      <c r="D9" s="183"/>
      <c r="E9" s="84"/>
      <c r="F9" s="84"/>
      <c r="G9" s="84"/>
      <c r="H9" s="84"/>
      <c r="I9" s="84"/>
      <c r="J9" s="84"/>
      <c r="K9" s="84"/>
      <c r="L9" s="84"/>
      <c r="M9" s="84"/>
      <c r="N9" s="84"/>
      <c r="O9" s="84"/>
      <c r="P9" s="84"/>
      <c r="Q9" s="84"/>
      <c r="R9" s="84"/>
      <c r="S9" s="84"/>
      <c r="T9" s="84"/>
      <c r="U9" s="84"/>
      <c r="V9" s="84"/>
      <c r="W9" s="84"/>
      <c r="X9" s="84"/>
      <c r="Y9" s="84"/>
      <c r="Z9" s="84"/>
      <c r="AA9" s="84"/>
      <c r="AB9" s="84"/>
      <c r="AC9" s="84"/>
      <c r="AD9" s="84"/>
      <c r="AE9" s="84"/>
      <c r="AF9" s="84"/>
    </row>
    <row r="10" spans="1:32" ht="15" customHeight="1" x14ac:dyDescent="0.2">
      <c r="A10" s="195"/>
      <c r="B10" s="84"/>
      <c r="C10" s="84"/>
      <c r="D10" s="84"/>
      <c r="E10" s="84"/>
      <c r="F10" s="84"/>
      <c r="G10" s="84"/>
      <c r="H10" s="84"/>
      <c r="I10" s="84"/>
      <c r="J10" s="84"/>
      <c r="K10" s="84"/>
      <c r="L10" s="84"/>
      <c r="M10" s="84"/>
      <c r="N10" s="84"/>
      <c r="O10" s="84"/>
      <c r="P10" s="84"/>
      <c r="Q10" s="84"/>
      <c r="R10" s="84"/>
      <c r="S10" s="84"/>
      <c r="T10" s="84"/>
      <c r="U10" s="84"/>
      <c r="V10" s="84"/>
      <c r="W10" s="84"/>
      <c r="X10" s="84"/>
      <c r="Y10" s="84"/>
      <c r="Z10" s="84"/>
      <c r="AA10" s="84"/>
      <c r="AB10" s="84"/>
      <c r="AC10" s="84"/>
      <c r="AD10" s="84"/>
      <c r="AE10" s="84"/>
      <c r="AF10" s="84"/>
    </row>
    <row r="11" spans="1:32" ht="18" customHeight="1" x14ac:dyDescent="0.2">
      <c r="A11" s="184"/>
      <c r="B11" s="186" t="s">
        <v>302</v>
      </c>
      <c r="C11" s="187"/>
      <c r="D11" s="196"/>
      <c r="E11" s="196"/>
      <c r="F11" s="196"/>
      <c r="G11" s="196"/>
      <c r="H11" s="196"/>
      <c r="I11" s="196"/>
      <c r="J11" s="196"/>
      <c r="K11" s="196"/>
      <c r="L11" s="196"/>
      <c r="M11" s="196"/>
      <c r="N11" s="196"/>
      <c r="O11" s="196"/>
      <c r="P11" s="196"/>
      <c r="Q11" s="196"/>
      <c r="R11" s="196"/>
      <c r="S11" s="196"/>
      <c r="T11" s="196"/>
      <c r="U11" s="188"/>
      <c r="V11" s="196"/>
      <c r="W11" s="196"/>
      <c r="X11" s="196"/>
      <c r="Y11" s="196"/>
      <c r="Z11" s="196"/>
      <c r="AA11" s="196"/>
      <c r="AB11" s="188"/>
      <c r="AC11" s="1347"/>
      <c r="AD11" s="84"/>
      <c r="AE11" s="84"/>
      <c r="AF11" s="84"/>
    </row>
    <row r="12" spans="1:32" ht="15" customHeight="1" x14ac:dyDescent="0.2">
      <c r="A12" s="198"/>
      <c r="B12" s="1821" t="s">
        <v>303</v>
      </c>
      <c r="C12" s="1822"/>
      <c r="D12" s="1822"/>
      <c r="E12" s="1822"/>
      <c r="F12" s="1822"/>
      <c r="G12" s="1822"/>
      <c r="H12" s="1823"/>
      <c r="I12" s="1821" t="s">
        <v>304</v>
      </c>
      <c r="J12" s="1822"/>
      <c r="K12" s="1822"/>
      <c r="L12" s="1822"/>
      <c r="M12" s="1822"/>
      <c r="N12" s="1822"/>
      <c r="O12" s="1823"/>
      <c r="P12" s="1821" t="s">
        <v>305</v>
      </c>
      <c r="Q12" s="1822"/>
      <c r="R12" s="1822"/>
      <c r="S12" s="1822"/>
      <c r="T12" s="1822"/>
      <c r="U12" s="1822"/>
      <c r="V12" s="1823"/>
      <c r="W12" s="1821" t="s">
        <v>721</v>
      </c>
      <c r="X12" s="1822"/>
      <c r="Y12" s="1822"/>
      <c r="Z12" s="1822"/>
      <c r="AA12" s="1822"/>
      <c r="AB12" s="1822"/>
      <c r="AC12" s="1823"/>
      <c r="AD12" s="84"/>
      <c r="AE12" s="84"/>
      <c r="AF12" s="84"/>
    </row>
    <row r="13" spans="1:32" ht="29.25" customHeight="1" x14ac:dyDescent="0.2">
      <c r="A13" s="199" t="s">
        <v>672</v>
      </c>
      <c r="B13" s="1830" t="s">
        <v>22</v>
      </c>
      <c r="C13" s="1824"/>
      <c r="D13" s="1824" t="s">
        <v>23</v>
      </c>
      <c r="E13" s="1824"/>
      <c r="F13" s="200" t="s">
        <v>264</v>
      </c>
      <c r="G13" s="1825" t="s">
        <v>42</v>
      </c>
      <c r="H13" s="1826"/>
      <c r="I13" s="1824" t="s">
        <v>22</v>
      </c>
      <c r="J13" s="1824"/>
      <c r="K13" s="1824" t="s">
        <v>23</v>
      </c>
      <c r="L13" s="1824"/>
      <c r="M13" s="200" t="s">
        <v>264</v>
      </c>
      <c r="N13" s="1825" t="s">
        <v>42</v>
      </c>
      <c r="O13" s="1826"/>
      <c r="P13" s="1824" t="s">
        <v>22</v>
      </c>
      <c r="Q13" s="1824"/>
      <c r="R13" s="1824" t="s">
        <v>23</v>
      </c>
      <c r="S13" s="1824"/>
      <c r="T13" s="200" t="s">
        <v>264</v>
      </c>
      <c r="U13" s="1825" t="s">
        <v>42</v>
      </c>
      <c r="V13" s="1826"/>
      <c r="W13" s="1827" t="s">
        <v>22</v>
      </c>
      <c r="X13" s="1827"/>
      <c r="Y13" s="1827" t="s">
        <v>23</v>
      </c>
      <c r="Z13" s="1827"/>
      <c r="AA13" s="1348" t="s">
        <v>264</v>
      </c>
      <c r="AB13" s="1828" t="s">
        <v>42</v>
      </c>
      <c r="AC13" s="1829"/>
      <c r="AD13" s="84"/>
      <c r="AE13" s="84"/>
      <c r="AF13" s="84"/>
    </row>
    <row r="14" spans="1:32" s="39" customFormat="1" ht="18" customHeight="1" x14ac:dyDescent="0.2">
      <c r="A14" s="655" t="s">
        <v>668</v>
      </c>
      <c r="B14" s="1594">
        <f>SUM(B15:B20)</f>
        <v>4646.2400000000007</v>
      </c>
      <c r="C14" s="987"/>
      <c r="D14" s="1595">
        <f>SUM(D15:D20)</f>
        <v>1715.97</v>
      </c>
      <c r="E14" s="987"/>
      <c r="F14" s="988"/>
      <c r="G14" s="1593">
        <f>SUM(D14,B14)</f>
        <v>6362.2100000000009</v>
      </c>
      <c r="H14" s="1352"/>
      <c r="I14" s="1594">
        <f>SUM(I15:I20)</f>
        <v>411.55</v>
      </c>
      <c r="J14" s="987"/>
      <c r="K14" s="1595">
        <f>SUM(K15:K20)</f>
        <v>174.42999999999998</v>
      </c>
      <c r="L14" s="987"/>
      <c r="M14" s="1603"/>
      <c r="N14" s="1593">
        <f>SUM(K14,I14)</f>
        <v>585.98</v>
      </c>
      <c r="O14" s="1352"/>
      <c r="P14" s="1594">
        <f>SUM(P15:P20)</f>
        <v>91.429999999999993</v>
      </c>
      <c r="Q14" s="987"/>
      <c r="R14" s="1595">
        <f>SUM(R15:R20)</f>
        <v>54.08</v>
      </c>
      <c r="S14" s="987"/>
      <c r="T14" s="988"/>
      <c r="U14" s="1593">
        <f>SUM(R14,P14)</f>
        <v>145.51</v>
      </c>
      <c r="V14" s="1352"/>
      <c r="W14" s="1594">
        <f>SUM(P14,I14,B14)</f>
        <v>5149.2200000000012</v>
      </c>
      <c r="X14" s="1594"/>
      <c r="Y14" s="1594">
        <f>SUM(R14,K14,D14)</f>
        <v>1944.48</v>
      </c>
      <c r="Z14" s="987"/>
      <c r="AA14" s="988"/>
      <c r="AB14" s="1593">
        <f>SUM(Y14,W14)</f>
        <v>7093.7000000000007</v>
      </c>
      <c r="AC14" s="1352"/>
      <c r="AD14" s="84"/>
      <c r="AE14" s="84"/>
      <c r="AF14" s="84"/>
    </row>
    <row r="15" spans="1:32" ht="15" customHeight="1" x14ac:dyDescent="0.2">
      <c r="A15" s="191" t="s">
        <v>233</v>
      </c>
      <c r="B15" s="1599">
        <v>1760.52</v>
      </c>
      <c r="C15" s="515"/>
      <c r="D15" s="1596">
        <v>500.39</v>
      </c>
      <c r="E15" s="515"/>
      <c r="F15" s="516"/>
      <c r="G15" s="1602">
        <f>SUM(D15,B15)</f>
        <v>2260.91</v>
      </c>
      <c r="H15" s="1353"/>
      <c r="I15" s="1599">
        <v>156.44</v>
      </c>
      <c r="J15" s="515"/>
      <c r="K15" s="1596">
        <v>58.03</v>
      </c>
      <c r="L15" s="515"/>
      <c r="M15" s="516"/>
      <c r="N15" s="1602">
        <f>SUM(K15,I15)</f>
        <v>214.47</v>
      </c>
      <c r="O15" s="1353"/>
      <c r="P15" s="1599">
        <v>27.76</v>
      </c>
      <c r="Q15" s="515"/>
      <c r="R15" s="1596">
        <v>19.11</v>
      </c>
      <c r="S15" s="515"/>
      <c r="T15" s="516"/>
      <c r="U15" s="1602">
        <f>SUM(R15,P15)</f>
        <v>46.870000000000005</v>
      </c>
      <c r="V15" s="1353"/>
      <c r="W15" s="1599">
        <f t="shared" ref="W15:W20" si="0">SUM(P15,I15,B15)</f>
        <v>1944.72</v>
      </c>
      <c r="X15" s="515"/>
      <c r="Y15" s="1596">
        <f t="shared" ref="Y15:Y20" si="1">SUM(R15,K15,D15)</f>
        <v>577.53</v>
      </c>
      <c r="Z15" s="515"/>
      <c r="AA15" s="516"/>
      <c r="AB15" s="1602">
        <f>SUM(Y15,W15)</f>
        <v>2522.25</v>
      </c>
      <c r="AC15" s="1353"/>
      <c r="AD15" s="84"/>
      <c r="AE15" s="84"/>
      <c r="AF15" s="84"/>
    </row>
    <row r="16" spans="1:32" ht="15" customHeight="1" x14ac:dyDescent="0.2">
      <c r="A16" s="191" t="s">
        <v>234</v>
      </c>
      <c r="B16" s="1600">
        <v>960.95</v>
      </c>
      <c r="C16" s="517"/>
      <c r="D16" s="1597">
        <v>163.98</v>
      </c>
      <c r="E16" s="517"/>
      <c r="F16" s="518"/>
      <c r="G16" s="1602">
        <f t="shared" ref="G16:G20" si="2">SUM(D16,B16)</f>
        <v>1124.93</v>
      </c>
      <c r="H16" s="1354"/>
      <c r="I16" s="1600">
        <v>66.78</v>
      </c>
      <c r="J16" s="517"/>
      <c r="K16" s="1597">
        <v>21.74</v>
      </c>
      <c r="L16" s="517"/>
      <c r="M16" s="518"/>
      <c r="N16" s="1602">
        <f t="shared" ref="N16:N20" si="3">SUM(K16,I16)</f>
        <v>88.52</v>
      </c>
      <c r="O16" s="1354"/>
      <c r="P16" s="1600">
        <v>20.100000000000001</v>
      </c>
      <c r="Q16" s="517"/>
      <c r="R16" s="1597">
        <v>6.22</v>
      </c>
      <c r="S16" s="517"/>
      <c r="T16" s="518"/>
      <c r="U16" s="1602">
        <f t="shared" ref="U16:U20" si="4">SUM(R16,P16)</f>
        <v>26.32</v>
      </c>
      <c r="V16" s="1354"/>
      <c r="W16" s="1600">
        <f t="shared" si="0"/>
        <v>1047.83</v>
      </c>
      <c r="X16" s="517"/>
      <c r="Y16" s="1597">
        <f t="shared" si="1"/>
        <v>191.94</v>
      </c>
      <c r="Z16" s="517"/>
      <c r="AA16" s="518"/>
      <c r="AB16" s="1602">
        <f t="shared" ref="AB16:AB20" si="5">SUM(Y16,W16)</f>
        <v>1239.77</v>
      </c>
      <c r="AC16" s="1354"/>
      <c r="AD16" s="84"/>
      <c r="AE16" s="84"/>
      <c r="AF16" s="84"/>
    </row>
    <row r="17" spans="1:32" ht="15" customHeight="1" x14ac:dyDescent="0.2">
      <c r="A17" s="191" t="s">
        <v>235</v>
      </c>
      <c r="B17" s="1600">
        <v>295.64999999999998</v>
      </c>
      <c r="C17" s="517"/>
      <c r="D17" s="1597">
        <v>215.6</v>
      </c>
      <c r="E17" s="517"/>
      <c r="F17" s="518"/>
      <c r="G17" s="1602">
        <f t="shared" si="2"/>
        <v>511.25</v>
      </c>
      <c r="H17" s="1354"/>
      <c r="I17" s="1600">
        <v>37.72</v>
      </c>
      <c r="J17" s="517"/>
      <c r="K17" s="1597">
        <v>21.88</v>
      </c>
      <c r="L17" s="517"/>
      <c r="M17" s="518"/>
      <c r="N17" s="1602">
        <f t="shared" si="3"/>
        <v>59.599999999999994</v>
      </c>
      <c r="O17" s="1354"/>
      <c r="P17" s="1600"/>
      <c r="Q17" s="517"/>
      <c r="R17" s="1597">
        <v>5.31</v>
      </c>
      <c r="S17" s="517"/>
      <c r="T17" s="518"/>
      <c r="U17" s="1602">
        <f t="shared" si="4"/>
        <v>5.31</v>
      </c>
      <c r="V17" s="1354"/>
      <c r="W17" s="1600">
        <f t="shared" si="0"/>
        <v>333.37</v>
      </c>
      <c r="X17" s="517"/>
      <c r="Y17" s="1597">
        <f t="shared" si="1"/>
        <v>242.79</v>
      </c>
      <c r="Z17" s="517"/>
      <c r="AA17" s="518"/>
      <c r="AB17" s="1602">
        <f t="shared" si="5"/>
        <v>576.16</v>
      </c>
      <c r="AC17" s="1354"/>
      <c r="AD17" s="84"/>
      <c r="AE17" s="84"/>
      <c r="AF17" s="84"/>
    </row>
    <row r="18" spans="1:32" ht="15" customHeight="1" x14ac:dyDescent="0.2">
      <c r="A18" s="191" t="s">
        <v>236</v>
      </c>
      <c r="B18" s="1600">
        <v>289.8</v>
      </c>
      <c r="C18" s="517"/>
      <c r="D18" s="1597">
        <v>101.51</v>
      </c>
      <c r="E18" s="517"/>
      <c r="F18" s="518"/>
      <c r="G18" s="1602">
        <f t="shared" si="2"/>
        <v>391.31</v>
      </c>
      <c r="H18" s="1354"/>
      <c r="I18" s="1600">
        <v>21.65</v>
      </c>
      <c r="J18" s="517"/>
      <c r="K18" s="1597">
        <v>16.7</v>
      </c>
      <c r="L18" s="517"/>
      <c r="M18" s="518"/>
      <c r="N18" s="1602">
        <f t="shared" si="3"/>
        <v>38.349999999999994</v>
      </c>
      <c r="O18" s="1354"/>
      <c r="P18" s="1600">
        <v>6.44</v>
      </c>
      <c r="Q18" s="517"/>
      <c r="R18" s="1597"/>
      <c r="S18" s="517"/>
      <c r="T18" s="518"/>
      <c r="U18" s="1602">
        <f t="shared" si="4"/>
        <v>6.44</v>
      </c>
      <c r="V18" s="1354"/>
      <c r="W18" s="1600">
        <f t="shared" si="0"/>
        <v>317.89</v>
      </c>
      <c r="X18" s="517"/>
      <c r="Y18" s="1597">
        <f t="shared" si="1"/>
        <v>118.21000000000001</v>
      </c>
      <c r="Z18" s="517"/>
      <c r="AA18" s="518"/>
      <c r="AB18" s="1602">
        <f t="shared" si="5"/>
        <v>436.1</v>
      </c>
      <c r="AC18" s="1354"/>
      <c r="AD18" s="84"/>
      <c r="AE18" s="84"/>
      <c r="AF18" s="84"/>
    </row>
    <row r="19" spans="1:32" ht="15" customHeight="1" x14ac:dyDescent="0.2">
      <c r="A19" s="191" t="s">
        <v>237</v>
      </c>
      <c r="B19" s="1600">
        <v>864.82</v>
      </c>
      <c r="C19" s="517"/>
      <c r="D19" s="1597">
        <v>549.28</v>
      </c>
      <c r="E19" s="517"/>
      <c r="F19" s="518"/>
      <c r="G19" s="1602">
        <f t="shared" si="2"/>
        <v>1414.1</v>
      </c>
      <c r="H19" s="1354"/>
      <c r="I19" s="1600">
        <v>84.66</v>
      </c>
      <c r="J19" s="517"/>
      <c r="K19" s="1597">
        <v>40.54</v>
      </c>
      <c r="L19" s="517"/>
      <c r="M19" s="518"/>
      <c r="N19" s="1602">
        <f t="shared" si="3"/>
        <v>125.19999999999999</v>
      </c>
      <c r="O19" s="1354"/>
      <c r="P19" s="1600">
        <v>28.15</v>
      </c>
      <c r="Q19" s="517"/>
      <c r="R19" s="1597">
        <v>17.059999999999999</v>
      </c>
      <c r="S19" s="517"/>
      <c r="T19" s="518"/>
      <c r="U19" s="1602">
        <f t="shared" si="4"/>
        <v>45.209999999999994</v>
      </c>
      <c r="V19" s="1354"/>
      <c r="W19" s="1600">
        <f t="shared" si="0"/>
        <v>977.63000000000011</v>
      </c>
      <c r="X19" s="517"/>
      <c r="Y19" s="1597">
        <f t="shared" si="1"/>
        <v>606.88</v>
      </c>
      <c r="Z19" s="517"/>
      <c r="AA19" s="518"/>
      <c r="AB19" s="1602">
        <f t="shared" si="5"/>
        <v>1584.5100000000002</v>
      </c>
      <c r="AC19" s="1354"/>
      <c r="AD19" s="84"/>
      <c r="AE19" s="84"/>
      <c r="AF19" s="84"/>
    </row>
    <row r="20" spans="1:32" ht="15" customHeight="1" x14ac:dyDescent="0.2">
      <c r="A20" s="191" t="s">
        <v>238</v>
      </c>
      <c r="B20" s="1600">
        <v>474.5</v>
      </c>
      <c r="C20" s="517"/>
      <c r="D20" s="1597">
        <v>185.21</v>
      </c>
      <c r="E20" s="517"/>
      <c r="F20" s="518"/>
      <c r="G20" s="1602">
        <f t="shared" si="2"/>
        <v>659.71</v>
      </c>
      <c r="H20" s="1354"/>
      <c r="I20" s="1600">
        <v>44.3</v>
      </c>
      <c r="J20" s="517"/>
      <c r="K20" s="1597">
        <v>15.54</v>
      </c>
      <c r="L20" s="517"/>
      <c r="M20" s="518"/>
      <c r="N20" s="1602">
        <f t="shared" si="3"/>
        <v>59.839999999999996</v>
      </c>
      <c r="O20" s="1354"/>
      <c r="P20" s="1600">
        <v>8.98</v>
      </c>
      <c r="Q20" s="517"/>
      <c r="R20" s="1597">
        <v>6.38</v>
      </c>
      <c r="S20" s="517"/>
      <c r="T20" s="518"/>
      <c r="U20" s="1602">
        <f t="shared" si="4"/>
        <v>15.36</v>
      </c>
      <c r="V20" s="1354"/>
      <c r="W20" s="1600">
        <f t="shared" si="0"/>
        <v>527.78</v>
      </c>
      <c r="X20" s="517"/>
      <c r="Y20" s="1597">
        <f t="shared" si="1"/>
        <v>207.13</v>
      </c>
      <c r="Z20" s="517"/>
      <c r="AA20" s="518"/>
      <c r="AB20" s="1602">
        <f t="shared" si="5"/>
        <v>734.91</v>
      </c>
      <c r="AC20" s="1354"/>
      <c r="AD20" s="84"/>
      <c r="AE20" s="84"/>
      <c r="AF20" s="84"/>
    </row>
    <row r="21" spans="1:32" ht="15" customHeight="1" x14ac:dyDescent="0.2">
      <c r="A21" s="201" t="s">
        <v>239</v>
      </c>
      <c r="B21" s="519"/>
      <c r="C21" s="520"/>
      <c r="D21" s="520"/>
      <c r="E21" s="520"/>
      <c r="F21" s="521"/>
      <c r="G21" s="1350"/>
      <c r="H21" s="1355"/>
      <c r="I21" s="519"/>
      <c r="J21" s="520"/>
      <c r="K21" s="520"/>
      <c r="L21" s="520"/>
      <c r="M21" s="521"/>
      <c r="N21" s="1350"/>
      <c r="O21" s="1355"/>
      <c r="P21" s="519"/>
      <c r="Q21" s="520"/>
      <c r="R21" s="520"/>
      <c r="S21" s="520"/>
      <c r="T21" s="521"/>
      <c r="U21" s="1350"/>
      <c r="V21" s="1355"/>
      <c r="W21" s="519"/>
      <c r="X21" s="520"/>
      <c r="Y21" s="520"/>
      <c r="Z21" s="520"/>
      <c r="AA21" s="521"/>
      <c r="AB21" s="1350"/>
      <c r="AC21" s="1355"/>
      <c r="AD21" s="84"/>
      <c r="AE21" s="84"/>
      <c r="AF21" s="84"/>
    </row>
    <row r="22" spans="1:32" ht="15" customHeight="1" x14ac:dyDescent="0.2">
      <c r="A22" s="193"/>
      <c r="B22" s="194"/>
      <c r="C22" s="194"/>
      <c r="D22" s="194"/>
      <c r="E22" s="194"/>
      <c r="F22" s="194"/>
      <c r="G22" s="194"/>
      <c r="H22" s="194"/>
      <c r="I22" s="194"/>
      <c r="J22" s="194"/>
      <c r="K22" s="194"/>
      <c r="L22" s="194"/>
      <c r="M22" s="194"/>
      <c r="N22" s="194"/>
      <c r="O22" s="194"/>
      <c r="P22" s="194"/>
      <c r="Q22" s="194"/>
      <c r="R22" s="194"/>
      <c r="S22" s="194"/>
      <c r="T22" s="194"/>
      <c r="U22" s="194"/>
      <c r="V22" s="194"/>
      <c r="W22" s="194"/>
      <c r="X22" s="194"/>
      <c r="Y22" s="194"/>
      <c r="Z22" s="194"/>
      <c r="AA22" s="194"/>
      <c r="AB22" s="194"/>
      <c r="AC22" s="194"/>
      <c r="AD22" s="84"/>
      <c r="AE22" s="84"/>
      <c r="AF22" s="84"/>
    </row>
    <row r="23" spans="1:32" ht="15" customHeight="1" x14ac:dyDescent="0.2">
      <c r="A23" s="84"/>
      <c r="B23" s="84"/>
      <c r="C23" s="84"/>
      <c r="D23" s="84"/>
      <c r="E23" s="84"/>
      <c r="F23" s="84"/>
      <c r="G23" s="84"/>
      <c r="H23" s="84"/>
      <c r="I23" s="84"/>
      <c r="J23" s="84"/>
      <c r="K23" s="84"/>
      <c r="L23" s="84"/>
      <c r="M23" s="84"/>
      <c r="N23" s="84"/>
      <c r="O23" s="84"/>
      <c r="P23" s="84"/>
      <c r="Q23" s="84"/>
      <c r="R23" s="84"/>
      <c r="S23" s="84"/>
      <c r="T23" s="84"/>
      <c r="U23" s="84"/>
      <c r="V23" s="84"/>
      <c r="W23" s="84"/>
      <c r="X23" s="84"/>
      <c r="Y23" s="84"/>
      <c r="Z23" s="84"/>
      <c r="AA23" s="84"/>
      <c r="AB23" s="84"/>
      <c r="AC23" s="84"/>
      <c r="AD23" s="84"/>
      <c r="AE23" s="84"/>
      <c r="AF23" s="84"/>
    </row>
    <row r="24" spans="1:32" ht="15" customHeight="1" x14ac:dyDescent="0.2">
      <c r="A24" s="89" t="s">
        <v>32</v>
      </c>
      <c r="B24" s="56"/>
      <c r="C24" s="57"/>
      <c r="D24" s="57"/>
      <c r="E24" s="57"/>
      <c r="F24" s="57"/>
      <c r="G24" s="57"/>
      <c r="H24" s="57"/>
      <c r="I24" s="57"/>
      <c r="J24" s="57"/>
      <c r="K24" s="57"/>
      <c r="L24" s="57"/>
      <c r="M24" s="57"/>
      <c r="N24" s="57"/>
      <c r="O24" s="57"/>
      <c r="P24" s="57"/>
      <c r="Q24" s="57"/>
      <c r="R24" s="57"/>
      <c r="S24" s="57"/>
      <c r="T24" s="57"/>
      <c r="U24" s="57"/>
      <c r="V24" s="57"/>
      <c r="W24" s="57"/>
      <c r="X24" s="57"/>
      <c r="Y24" s="57"/>
      <c r="Z24" s="57"/>
      <c r="AA24" s="57"/>
      <c r="AB24" s="57"/>
      <c r="AC24" s="57"/>
      <c r="AD24" s="84"/>
      <c r="AE24" s="84"/>
      <c r="AF24" s="84"/>
    </row>
    <row r="25" spans="1:32" ht="15" customHeight="1" x14ac:dyDescent="0.2">
      <c r="A25" s="84"/>
      <c r="B25" s="58"/>
      <c r="C25" s="59"/>
      <c r="D25" s="59"/>
      <c r="E25" s="59"/>
      <c r="F25" s="59"/>
      <c r="G25" s="59"/>
      <c r="H25" s="59"/>
      <c r="I25" s="59"/>
      <c r="J25" s="59"/>
      <c r="K25" s="59"/>
      <c r="L25" s="59"/>
      <c r="M25" s="59"/>
      <c r="N25" s="59"/>
      <c r="O25" s="59"/>
      <c r="P25" s="59"/>
      <c r="Q25" s="59"/>
      <c r="R25" s="59"/>
      <c r="S25" s="59"/>
      <c r="T25" s="59"/>
      <c r="U25" s="59"/>
      <c r="V25" s="59"/>
      <c r="W25" s="59"/>
      <c r="X25" s="59"/>
      <c r="Y25" s="59"/>
      <c r="Z25" s="59"/>
      <c r="AA25" s="59"/>
      <c r="AB25" s="59"/>
      <c r="AC25" s="59"/>
      <c r="AD25" s="84"/>
      <c r="AE25" s="84"/>
      <c r="AF25" s="84"/>
    </row>
    <row r="26" spans="1:32" ht="15" customHeight="1" x14ac:dyDescent="0.2">
      <c r="A26" s="84"/>
      <c r="B26" s="58"/>
      <c r="C26" s="59"/>
      <c r="D26" s="59"/>
      <c r="E26" s="59"/>
      <c r="F26" s="59"/>
      <c r="G26" s="59"/>
      <c r="H26" s="59"/>
      <c r="I26" s="59"/>
      <c r="J26" s="59"/>
      <c r="K26" s="59"/>
      <c r="L26" s="59"/>
      <c r="M26" s="59"/>
      <c r="N26" s="59"/>
      <c r="O26" s="59"/>
      <c r="P26" s="59"/>
      <c r="Q26" s="59"/>
      <c r="R26" s="59"/>
      <c r="S26" s="59"/>
      <c r="T26" s="59"/>
      <c r="U26" s="59"/>
      <c r="V26" s="59"/>
      <c r="W26" s="59"/>
      <c r="X26" s="59"/>
      <c r="Y26" s="59"/>
      <c r="Z26" s="59"/>
      <c r="AA26" s="59"/>
      <c r="AB26" s="59"/>
      <c r="AC26" s="59"/>
      <c r="AD26" s="84"/>
      <c r="AE26" s="84"/>
      <c r="AF26" s="84"/>
    </row>
    <row r="27" spans="1:32" ht="15" customHeight="1" x14ac:dyDescent="0.2">
      <c r="A27" s="84"/>
      <c r="B27" s="58"/>
      <c r="C27" s="59"/>
      <c r="D27" s="59"/>
      <c r="E27" s="59"/>
      <c r="F27" s="59"/>
      <c r="G27" s="59"/>
      <c r="H27" s="59"/>
      <c r="I27" s="59"/>
      <c r="J27" s="59"/>
      <c r="K27" s="59"/>
      <c r="L27" s="59"/>
      <c r="M27" s="59"/>
      <c r="N27" s="59"/>
      <c r="O27" s="59"/>
      <c r="P27" s="59"/>
      <c r="Q27" s="59"/>
      <c r="R27" s="59"/>
      <c r="S27" s="59"/>
      <c r="T27" s="59"/>
      <c r="U27" s="59"/>
      <c r="V27" s="59"/>
      <c r="W27" s="59"/>
      <c r="X27" s="59"/>
      <c r="Y27" s="59"/>
      <c r="Z27" s="59"/>
      <c r="AA27" s="59"/>
      <c r="AB27" s="59"/>
      <c r="AC27" s="59"/>
      <c r="AD27" s="84"/>
      <c r="AE27" s="84"/>
      <c r="AF27" s="84"/>
    </row>
    <row r="28" spans="1:32" ht="15" customHeight="1" x14ac:dyDescent="0.2">
      <c r="A28" s="84"/>
      <c r="B28" s="84"/>
      <c r="C28" s="84"/>
      <c r="D28" s="84"/>
      <c r="E28" s="84"/>
      <c r="F28" s="84"/>
      <c r="G28" s="84"/>
      <c r="H28" s="84"/>
      <c r="I28" s="84"/>
      <c r="J28" s="84"/>
      <c r="K28" s="84"/>
      <c r="L28" s="84"/>
      <c r="M28" s="84"/>
      <c r="N28" s="84"/>
      <c r="O28" s="84"/>
      <c r="P28" s="84"/>
      <c r="Q28" s="84"/>
      <c r="R28" s="84"/>
      <c r="S28" s="84"/>
      <c r="T28" s="84"/>
      <c r="U28" s="84"/>
      <c r="V28" s="84"/>
      <c r="W28" s="84"/>
      <c r="X28" s="84"/>
      <c r="Y28" s="84"/>
      <c r="Z28" s="84"/>
      <c r="AA28" s="84"/>
      <c r="AB28" s="84"/>
      <c r="AC28" s="84"/>
      <c r="AD28" s="84"/>
      <c r="AE28" s="84"/>
      <c r="AF28" s="84"/>
    </row>
    <row r="29" spans="1:32" ht="15" customHeight="1" x14ac:dyDescent="0.2">
      <c r="A29" s="89" t="s">
        <v>33</v>
      </c>
      <c r="B29" s="1584" t="s">
        <v>1059</v>
      </c>
      <c r="C29" s="57"/>
      <c r="D29" s="57"/>
      <c r="E29" s="57"/>
      <c r="F29" s="57"/>
      <c r="G29" s="57"/>
      <c r="H29" s="57"/>
      <c r="I29" s="57"/>
      <c r="J29" s="57"/>
      <c r="K29" s="57"/>
      <c r="L29" s="57"/>
      <c r="M29" s="57"/>
      <c r="N29" s="57"/>
      <c r="O29" s="57"/>
      <c r="P29" s="57"/>
      <c r="Q29" s="57"/>
      <c r="R29" s="57"/>
      <c r="S29" s="57"/>
      <c r="T29" s="57"/>
      <c r="U29" s="57"/>
      <c r="V29" s="57"/>
      <c r="W29" s="57"/>
      <c r="X29" s="57"/>
      <c r="Y29" s="57"/>
      <c r="Z29" s="57"/>
      <c r="AA29" s="57"/>
      <c r="AB29" s="57"/>
      <c r="AC29" s="57"/>
      <c r="AD29" s="84"/>
      <c r="AE29" s="84"/>
      <c r="AF29" s="84"/>
    </row>
    <row r="30" spans="1:32" ht="15" customHeight="1" x14ac:dyDescent="0.2">
      <c r="A30" s="89"/>
      <c r="B30" s="58"/>
      <c r="C30" s="59"/>
      <c r="D30" s="59"/>
      <c r="E30" s="59"/>
      <c r="F30" s="59"/>
      <c r="G30" s="59"/>
      <c r="H30" s="59"/>
      <c r="I30" s="59"/>
      <c r="J30" s="59"/>
      <c r="K30" s="59"/>
      <c r="L30" s="59"/>
      <c r="M30" s="59"/>
      <c r="N30" s="59"/>
      <c r="O30" s="59"/>
      <c r="P30" s="59"/>
      <c r="Q30" s="59"/>
      <c r="R30" s="59"/>
      <c r="S30" s="59"/>
      <c r="T30" s="59"/>
      <c r="U30" s="59"/>
      <c r="V30" s="59"/>
      <c r="W30" s="59"/>
      <c r="X30" s="59"/>
      <c r="Y30" s="59"/>
      <c r="Z30" s="59"/>
      <c r="AA30" s="59"/>
      <c r="AB30" s="59"/>
      <c r="AC30" s="59"/>
      <c r="AD30" s="84"/>
      <c r="AE30" s="84"/>
      <c r="AF30" s="84"/>
    </row>
    <row r="31" spans="1:32" ht="15" customHeight="1" x14ac:dyDescent="0.2">
      <c r="A31" s="84"/>
      <c r="B31" s="58"/>
      <c r="C31" s="59"/>
      <c r="D31" s="59"/>
      <c r="E31" s="59"/>
      <c r="F31" s="59"/>
      <c r="G31" s="59"/>
      <c r="H31" s="59"/>
      <c r="I31" s="59"/>
      <c r="J31" s="59"/>
      <c r="K31" s="59"/>
      <c r="L31" s="59"/>
      <c r="M31" s="59"/>
      <c r="N31" s="59"/>
      <c r="O31" s="59"/>
      <c r="P31" s="59"/>
      <c r="Q31" s="59"/>
      <c r="R31" s="59"/>
      <c r="S31" s="59"/>
      <c r="T31" s="59"/>
      <c r="U31" s="59"/>
      <c r="V31" s="59"/>
      <c r="W31" s="59"/>
      <c r="X31" s="59"/>
      <c r="Y31" s="59"/>
      <c r="Z31" s="59"/>
      <c r="AA31" s="59"/>
      <c r="AB31" s="59"/>
      <c r="AC31" s="59"/>
      <c r="AD31" s="84"/>
      <c r="AE31" s="84"/>
      <c r="AF31" s="84"/>
    </row>
    <row r="32" spans="1:32" ht="15" customHeight="1" x14ac:dyDescent="0.2">
      <c r="A32" s="84"/>
      <c r="B32" s="58"/>
      <c r="C32" s="59"/>
      <c r="D32" s="59"/>
      <c r="E32" s="59"/>
      <c r="F32" s="59"/>
      <c r="G32" s="59"/>
      <c r="H32" s="59"/>
      <c r="I32" s="59"/>
      <c r="J32" s="59"/>
      <c r="K32" s="59"/>
      <c r="L32" s="59"/>
      <c r="M32" s="59"/>
      <c r="N32" s="59"/>
      <c r="O32" s="59"/>
      <c r="P32" s="59"/>
      <c r="Q32" s="59"/>
      <c r="R32" s="59"/>
      <c r="S32" s="59"/>
      <c r="T32" s="59"/>
      <c r="U32" s="59"/>
      <c r="V32" s="59"/>
      <c r="W32" s="59"/>
      <c r="X32" s="59"/>
      <c r="Y32" s="59"/>
      <c r="Z32" s="59"/>
      <c r="AA32" s="59"/>
      <c r="AB32" s="59"/>
      <c r="AC32" s="59"/>
      <c r="AD32" s="84"/>
      <c r="AE32" s="84"/>
      <c r="AF32" s="84"/>
    </row>
    <row r="33" spans="1:32" ht="15" customHeight="1" x14ac:dyDescent="0.2">
      <c r="A33" s="84"/>
      <c r="B33" s="84"/>
      <c r="C33" s="84"/>
      <c r="D33" s="84"/>
      <c r="E33" s="84"/>
      <c r="F33" s="84"/>
      <c r="G33" s="84"/>
      <c r="H33" s="84"/>
      <c r="I33" s="84"/>
      <c r="J33" s="84"/>
      <c r="K33" s="84"/>
      <c r="L33" s="84"/>
      <c r="M33" s="84"/>
      <c r="N33" s="84"/>
      <c r="O33" s="84"/>
      <c r="P33" s="84"/>
      <c r="Q33" s="84"/>
      <c r="R33" s="84"/>
      <c r="S33" s="84"/>
      <c r="T33" s="84"/>
      <c r="U33" s="84"/>
      <c r="V33" s="84"/>
      <c r="W33" s="84"/>
      <c r="X33" s="84"/>
      <c r="Y33" s="84"/>
      <c r="Z33" s="84"/>
      <c r="AA33" s="84"/>
      <c r="AB33" s="84"/>
      <c r="AC33" s="84"/>
      <c r="AD33" s="84"/>
      <c r="AE33" s="84"/>
      <c r="AF33" s="84"/>
    </row>
    <row r="34" spans="1:32" ht="12.75" x14ac:dyDescent="0.2">
      <c r="A34" s="89" t="s">
        <v>651</v>
      </c>
      <c r="B34" s="84"/>
      <c r="C34" s="84"/>
      <c r="D34" s="84"/>
      <c r="E34" s="84"/>
      <c r="F34" s="84"/>
      <c r="G34" s="84"/>
      <c r="H34" s="84"/>
      <c r="I34" s="84"/>
      <c r="J34" s="84"/>
      <c r="K34" s="84"/>
      <c r="L34" s="84"/>
      <c r="M34" s="84"/>
      <c r="N34" s="84"/>
      <c r="O34" s="84"/>
      <c r="P34" s="84"/>
      <c r="Q34" s="84"/>
      <c r="R34" s="84"/>
      <c r="S34" s="84"/>
      <c r="T34" s="84"/>
      <c r="U34" s="84"/>
      <c r="V34" s="84"/>
      <c r="W34" s="84"/>
      <c r="X34" s="84"/>
      <c r="Y34" s="84"/>
      <c r="Z34" s="84"/>
      <c r="AA34" s="84"/>
      <c r="AB34" s="84"/>
      <c r="AC34" s="84"/>
      <c r="AD34" s="84"/>
      <c r="AE34" s="84"/>
      <c r="AF34" s="84"/>
    </row>
    <row r="35" spans="1:32" ht="12.75" x14ac:dyDescent="0.2">
      <c r="A35" s="600"/>
      <c r="B35" s="532"/>
      <c r="C35" s="84"/>
      <c r="D35" s="84"/>
      <c r="E35" s="84"/>
      <c r="F35" s="84"/>
      <c r="G35" s="84"/>
      <c r="H35" s="84"/>
      <c r="I35" s="84"/>
      <c r="J35" s="84"/>
      <c r="K35" s="84"/>
      <c r="L35" s="84"/>
      <c r="M35" s="84"/>
      <c r="N35" s="84"/>
      <c r="O35" s="84"/>
      <c r="P35" s="84"/>
      <c r="Q35" s="84"/>
      <c r="R35" s="84"/>
      <c r="S35" s="84"/>
      <c r="T35" s="84"/>
      <c r="U35" s="84"/>
      <c r="V35" s="84"/>
      <c r="W35" s="84"/>
      <c r="X35" s="84"/>
      <c r="Y35" s="84"/>
      <c r="Z35" s="84"/>
      <c r="AA35" s="84"/>
      <c r="AB35" s="84"/>
      <c r="AC35" s="84"/>
      <c r="AD35" s="84"/>
      <c r="AE35" s="84"/>
      <c r="AF35" s="84"/>
    </row>
    <row r="36" spans="1:32" ht="12.75" x14ac:dyDescent="0.2">
      <c r="A36" s="84"/>
      <c r="B36" s="533"/>
      <c r="C36" s="84"/>
      <c r="D36" s="84"/>
      <c r="E36" s="84"/>
      <c r="F36" s="84"/>
      <c r="G36" s="84"/>
      <c r="H36" s="84"/>
      <c r="I36" s="84"/>
      <c r="J36" s="84"/>
      <c r="K36" s="84"/>
      <c r="L36" s="84"/>
      <c r="M36" s="84"/>
      <c r="N36" s="84"/>
      <c r="O36" s="84"/>
      <c r="P36" s="84"/>
      <c r="Q36" s="84"/>
      <c r="R36" s="84"/>
      <c r="S36" s="84"/>
      <c r="T36" s="84"/>
      <c r="U36" s="84"/>
      <c r="V36" s="84"/>
      <c r="W36" s="84"/>
      <c r="X36" s="84"/>
      <c r="Y36" s="84"/>
      <c r="Z36" s="84"/>
      <c r="AA36" s="84"/>
      <c r="AB36" s="84"/>
      <c r="AC36" s="84"/>
      <c r="AD36" s="84"/>
      <c r="AE36" s="84"/>
      <c r="AF36" s="84"/>
    </row>
    <row r="37" spans="1:32" ht="12.75" x14ac:dyDescent="0.2">
      <c r="A37" s="84"/>
      <c r="B37" s="533"/>
      <c r="C37" s="84"/>
      <c r="D37" s="84"/>
      <c r="E37" s="84"/>
      <c r="F37" s="84"/>
      <c r="G37" s="84"/>
      <c r="H37" s="84"/>
      <c r="I37" s="84"/>
      <c r="J37" s="84"/>
      <c r="K37" s="84"/>
      <c r="L37" s="84"/>
      <c r="M37" s="84"/>
      <c r="N37" s="84"/>
      <c r="O37" s="84"/>
      <c r="P37" s="84"/>
      <c r="Q37" s="84"/>
      <c r="R37" s="84"/>
      <c r="S37" s="84"/>
      <c r="T37" s="84"/>
      <c r="U37" s="84"/>
      <c r="V37" s="84"/>
      <c r="W37" s="84"/>
      <c r="X37" s="84"/>
      <c r="Y37" s="84"/>
      <c r="Z37" s="84"/>
      <c r="AA37" s="84"/>
      <c r="AB37" s="84"/>
      <c r="AC37" s="84"/>
      <c r="AD37" s="84"/>
      <c r="AE37" s="84"/>
      <c r="AF37" s="84"/>
    </row>
    <row r="38" spans="1:32" ht="12.75" x14ac:dyDescent="0.2">
      <c r="A38" s="84"/>
      <c r="B38" s="533"/>
      <c r="C38" s="84"/>
      <c r="D38" s="84"/>
      <c r="E38" s="84"/>
      <c r="F38" s="84"/>
      <c r="G38" s="84"/>
      <c r="H38" s="84"/>
      <c r="I38" s="84"/>
      <c r="J38" s="84"/>
      <c r="K38" s="84"/>
      <c r="L38" s="84"/>
      <c r="M38" s="84"/>
      <c r="N38" s="84"/>
      <c r="O38" s="84"/>
      <c r="P38" s="84"/>
      <c r="Q38" s="84"/>
      <c r="R38" s="84"/>
      <c r="S38" s="84"/>
      <c r="T38" s="84"/>
      <c r="U38" s="84"/>
      <c r="V38" s="84"/>
      <c r="W38" s="84"/>
      <c r="X38" s="84"/>
      <c r="Y38" s="84"/>
      <c r="Z38" s="84"/>
      <c r="AA38" s="84"/>
      <c r="AB38" s="84"/>
      <c r="AC38" s="84"/>
      <c r="AD38" s="84"/>
      <c r="AE38" s="84"/>
      <c r="AF38" s="84"/>
    </row>
    <row r="39" spans="1:32" ht="15" customHeight="1" x14ac:dyDescent="0.2">
      <c r="A39" s="84"/>
      <c r="B39" s="84"/>
      <c r="C39" s="84"/>
      <c r="D39" s="84"/>
      <c r="E39" s="84"/>
      <c r="F39" s="84"/>
      <c r="G39" s="84"/>
      <c r="H39" s="84"/>
      <c r="I39" s="84"/>
      <c r="J39" s="84"/>
      <c r="K39" s="84"/>
      <c r="L39" s="84"/>
      <c r="M39" s="84"/>
      <c r="N39" s="84"/>
      <c r="O39" s="84"/>
      <c r="P39" s="84"/>
      <c r="Q39" s="84"/>
      <c r="R39" s="84"/>
      <c r="S39" s="84"/>
      <c r="T39" s="84"/>
      <c r="U39" s="84"/>
      <c r="V39" s="84"/>
      <c r="W39" s="84"/>
      <c r="X39" s="84"/>
      <c r="Y39" s="84"/>
      <c r="Z39" s="84"/>
      <c r="AA39" s="84"/>
      <c r="AB39" s="84"/>
      <c r="AC39" s="84"/>
      <c r="AD39" s="84"/>
      <c r="AE39" s="84"/>
      <c r="AF39" s="84"/>
    </row>
  </sheetData>
  <sheetProtection password="CD9E" sheet="1" objects="1" scenarios="1" selectLockedCells="1"/>
  <mergeCells count="16">
    <mergeCell ref="W12:AC12"/>
    <mergeCell ref="B13:C13"/>
    <mergeCell ref="D13:E13"/>
    <mergeCell ref="G13:H13"/>
    <mergeCell ref="I13:J13"/>
    <mergeCell ref="K13:L13"/>
    <mergeCell ref="N13:O13"/>
    <mergeCell ref="P13:Q13"/>
    <mergeCell ref="R13:S13"/>
    <mergeCell ref="U13:V13"/>
    <mergeCell ref="W13:X13"/>
    <mergeCell ref="Y13:Z13"/>
    <mergeCell ref="AB13:AC13"/>
    <mergeCell ref="B12:H12"/>
    <mergeCell ref="I12:O12"/>
    <mergeCell ref="P12:V12"/>
  </mergeCells>
  <dataValidations count="1">
    <dataValidation type="list" allowBlank="1" showInputMessage="1" showErrorMessage="1" sqref="B35:B38">
      <formula1>ModelQuest</formula1>
    </dataValidation>
  </dataValidations>
  <hyperlinks>
    <hyperlink ref="A2" location="ExplNote!A1" display="Go to explanatory note"/>
    <hyperlink ref="A3" location="Cntry!A1" display="Go to country metadata"/>
    <hyperlink ref="A1" location="'List of tables'!A9" display="'List of tables'!A9"/>
  </hyperlinks>
  <pageMargins left="0.74803149606299213" right="0.74803149606299213" top="0.98425196850393704" bottom="0.98425196850393704" header="0.51181102362204722" footer="0.51181102362204722"/>
  <pageSetup paperSize="9" scale="80" orientation="landscape" r:id="rId1"/>
  <headerFooter alignWithMargins="0">
    <oddHeader>&amp;LCDH&amp;C &amp;F&amp;R&amp;A</oddHeader>
    <oddFooter>Page &amp;P of &amp;N</oddFooter>
  </headerFooter>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tabColor indexed="47"/>
    <pageSetUpPr fitToPage="1"/>
  </sheetPr>
  <dimension ref="A1:AE42"/>
  <sheetViews>
    <sheetView showGridLines="0" topLeftCell="A13" zoomScale="90" zoomScaleNormal="90" workbookViewId="0">
      <selection activeCell="B27" sqref="B27:B29"/>
    </sheetView>
  </sheetViews>
  <sheetFormatPr baseColWidth="10" defaultColWidth="9.140625" defaultRowHeight="15" customHeight="1" x14ac:dyDescent="0.2"/>
  <cols>
    <col min="1" max="1" width="54.5703125" style="31" customWidth="1"/>
    <col min="2" max="2" width="12.7109375" style="31" customWidth="1"/>
    <col min="3" max="3" width="6.7109375" style="31" customWidth="1"/>
    <col min="4" max="4" width="12.7109375" style="31" customWidth="1"/>
    <col min="5" max="5" width="6.7109375" style="31" customWidth="1"/>
    <col min="6" max="7" width="12.7109375" style="31" customWidth="1"/>
    <col min="8" max="8" width="6.7109375" style="31" customWidth="1"/>
    <col min="9" max="9" width="12.7109375" style="31" customWidth="1"/>
    <col min="10" max="10" width="6.7109375" style="31" customWidth="1"/>
    <col min="11" max="11" width="12.7109375" style="31" customWidth="1"/>
    <col min="12" max="12" width="6.7109375" style="31" customWidth="1"/>
    <col min="13" max="14" width="12.7109375" style="31" customWidth="1"/>
    <col min="15" max="15" width="6.7109375" style="31" customWidth="1"/>
    <col min="16" max="16" width="12.7109375" style="31" customWidth="1"/>
    <col min="17" max="17" width="6.7109375" style="31" customWidth="1"/>
    <col min="18" max="18" width="12.7109375" style="31" customWidth="1"/>
    <col min="19" max="19" width="6.7109375" style="31" customWidth="1"/>
    <col min="20" max="21" width="12.7109375" style="31" customWidth="1"/>
    <col min="22" max="22" width="6.7109375" style="31" customWidth="1"/>
    <col min="23" max="23" width="12.7109375" style="31" customWidth="1"/>
    <col min="24" max="24" width="6.7109375" style="31" customWidth="1"/>
    <col min="25" max="25" width="12.7109375" style="31" customWidth="1"/>
    <col min="26" max="26" width="6.7109375" style="31" customWidth="1"/>
    <col min="27" max="28" width="12.7109375" style="31" customWidth="1"/>
    <col min="29" max="29" width="6.7109375" style="31" customWidth="1"/>
    <col min="30" max="16384" width="9.140625" style="31"/>
  </cols>
  <sheetData>
    <row r="1" spans="1:30" s="66" customFormat="1" ht="12" customHeight="1" x14ac:dyDescent="0.2">
      <c r="A1" s="26" t="s">
        <v>6</v>
      </c>
    </row>
    <row r="2" spans="1:30" s="66" customFormat="1" ht="12" customHeight="1" x14ac:dyDescent="0.2">
      <c r="A2" s="28" t="s">
        <v>10</v>
      </c>
    </row>
    <row r="3" spans="1:30" s="66" customFormat="1" ht="12" customHeight="1" x14ac:dyDescent="0.2">
      <c r="A3" s="28" t="s">
        <v>7</v>
      </c>
    </row>
    <row r="4" spans="1:30" ht="15" customHeight="1" x14ac:dyDescent="0.2">
      <c r="A4" s="82" t="s">
        <v>245</v>
      </c>
      <c r="B4" s="82"/>
      <c r="C4" s="82"/>
      <c r="D4" s="82"/>
      <c r="E4" s="82"/>
      <c r="F4" s="82"/>
      <c r="G4" s="82"/>
      <c r="H4" s="82"/>
      <c r="I4" s="82"/>
      <c r="J4" s="82"/>
      <c r="K4" s="82"/>
      <c r="L4" s="82"/>
      <c r="M4" s="82"/>
      <c r="N4" s="82"/>
      <c r="O4" s="82"/>
      <c r="P4" s="82"/>
      <c r="Q4" s="82"/>
      <c r="R4" s="82"/>
      <c r="S4" s="82"/>
      <c r="T4" s="82"/>
      <c r="U4" s="83"/>
      <c r="V4" s="83"/>
      <c r="W4" s="83"/>
      <c r="X4" s="83"/>
      <c r="Y4" s="83"/>
      <c r="Z4" s="83"/>
      <c r="AA4" s="83"/>
      <c r="AB4" s="83"/>
      <c r="AC4" s="83"/>
      <c r="AD4" s="83"/>
    </row>
    <row r="5" spans="1:30" s="131" customFormat="1" ht="15" customHeight="1" x14ac:dyDescent="0.2">
      <c r="AD5" s="83"/>
    </row>
    <row r="6" spans="1:30" s="131" customFormat="1" ht="15" customHeight="1" x14ac:dyDescent="0.2">
      <c r="A6" s="181"/>
      <c r="B6" s="181"/>
      <c r="C6" s="181"/>
      <c r="D6" s="181"/>
      <c r="E6" s="181"/>
      <c r="F6" s="181"/>
      <c r="G6" s="181"/>
      <c r="H6" s="181"/>
      <c r="I6" s="181"/>
      <c r="J6" s="181"/>
      <c r="K6" s="181"/>
      <c r="L6" s="181"/>
      <c r="M6" s="181"/>
      <c r="N6" s="181"/>
      <c r="O6" s="181"/>
      <c r="P6" s="181"/>
      <c r="Q6" s="181"/>
      <c r="R6" s="181"/>
      <c r="S6" s="181"/>
      <c r="T6" s="181"/>
      <c r="U6" s="181"/>
      <c r="V6" s="181"/>
      <c r="W6" s="181"/>
      <c r="X6" s="181"/>
      <c r="Y6" s="181"/>
      <c r="Z6" s="181"/>
      <c r="AA6" s="181"/>
      <c r="AB6" s="181"/>
      <c r="AC6" s="181"/>
      <c r="AD6" s="181"/>
    </row>
    <row r="7" spans="1:30" ht="15" customHeight="1" x14ac:dyDescent="0.25">
      <c r="A7" s="85" t="s">
        <v>308</v>
      </c>
      <c r="B7" s="84"/>
      <c r="C7" s="84"/>
      <c r="D7" s="84"/>
      <c r="E7" s="84"/>
      <c r="F7" s="84"/>
      <c r="G7" s="84"/>
      <c r="H7" s="84"/>
      <c r="I7" s="84"/>
      <c r="J7" s="84"/>
      <c r="K7" s="84"/>
      <c r="L7" s="84"/>
      <c r="M7" s="84"/>
      <c r="N7" s="84"/>
      <c r="O7" s="84"/>
      <c r="P7" s="84"/>
      <c r="Q7" s="84"/>
      <c r="R7" s="84"/>
      <c r="S7" s="84"/>
      <c r="T7" s="84"/>
      <c r="U7" s="84"/>
      <c r="V7" s="84"/>
      <c r="W7" s="84"/>
      <c r="X7" s="84"/>
      <c r="Y7" s="84"/>
      <c r="Z7" s="84"/>
      <c r="AA7" s="84"/>
      <c r="AB7" s="84"/>
      <c r="AC7" s="84"/>
      <c r="AD7" s="84"/>
    </row>
    <row r="8" spans="1:30" ht="15" customHeight="1" x14ac:dyDescent="0.2">
      <c r="A8" s="86" t="s">
        <v>21</v>
      </c>
      <c r="B8" s="84"/>
      <c r="C8" s="84"/>
      <c r="D8" s="84"/>
      <c r="E8" s="84"/>
      <c r="F8" s="84"/>
      <c r="G8" s="84"/>
      <c r="H8" s="84"/>
      <c r="I8" s="84"/>
      <c r="J8" s="84"/>
      <c r="K8" s="84"/>
      <c r="L8" s="84"/>
      <c r="M8" s="84"/>
      <c r="N8" s="84"/>
      <c r="O8" s="84"/>
      <c r="P8" s="84"/>
      <c r="Q8" s="84"/>
      <c r="R8" s="84"/>
      <c r="S8" s="84"/>
      <c r="T8" s="84"/>
      <c r="U8" s="84"/>
      <c r="V8" s="84"/>
      <c r="W8" s="84"/>
      <c r="X8" s="84"/>
      <c r="Y8" s="84"/>
      <c r="Z8" s="84"/>
      <c r="AA8" s="84"/>
      <c r="AB8" s="84"/>
      <c r="AC8" s="84"/>
      <c r="AD8" s="84"/>
    </row>
    <row r="9" spans="1:30" ht="15" customHeight="1" x14ac:dyDescent="0.2">
      <c r="A9" s="84"/>
      <c r="B9" s="182" t="s">
        <v>34</v>
      </c>
      <c r="C9" s="182"/>
      <c r="D9" s="385">
        <v>2011</v>
      </c>
      <c r="E9" s="183"/>
      <c r="F9" s="183"/>
      <c r="G9" s="183"/>
      <c r="H9" s="183"/>
      <c r="I9" s="84"/>
      <c r="J9" s="84"/>
      <c r="K9" s="84"/>
      <c r="L9" s="84"/>
      <c r="M9" s="84"/>
      <c r="N9" s="84"/>
      <c r="O9" s="84"/>
      <c r="P9" s="84"/>
      <c r="Q9" s="84"/>
      <c r="R9" s="84"/>
      <c r="S9" s="84"/>
      <c r="T9" s="84"/>
      <c r="U9" s="84"/>
      <c r="V9" s="84"/>
      <c r="W9" s="84"/>
      <c r="X9" s="84"/>
      <c r="Y9" s="84"/>
      <c r="Z9" s="84"/>
      <c r="AA9" s="84"/>
      <c r="AB9" s="84"/>
      <c r="AC9" s="84"/>
      <c r="AD9" s="84"/>
    </row>
    <row r="10" spans="1:30" ht="15" customHeight="1" x14ac:dyDescent="0.2">
      <c r="A10" s="184"/>
      <c r="B10" s="184"/>
      <c r="C10" s="184"/>
      <c r="D10" s="184"/>
      <c r="E10" s="184"/>
      <c r="F10" s="184"/>
      <c r="G10" s="184"/>
      <c r="H10" s="184"/>
      <c r="I10" s="184"/>
      <c r="J10" s="184"/>
      <c r="K10" s="184"/>
      <c r="L10" s="184"/>
      <c r="M10" s="184"/>
      <c r="N10" s="184"/>
      <c r="O10" s="197"/>
      <c r="P10" s="84"/>
      <c r="Q10" s="84"/>
      <c r="R10" s="84"/>
      <c r="S10" s="84"/>
      <c r="T10" s="84"/>
      <c r="U10" s="84"/>
      <c r="V10" s="84"/>
      <c r="W10" s="84"/>
      <c r="X10" s="84"/>
      <c r="Y10" s="84"/>
      <c r="Z10" s="84"/>
      <c r="AA10" s="84"/>
      <c r="AB10" s="84"/>
      <c r="AC10" s="84"/>
      <c r="AD10" s="84"/>
    </row>
    <row r="11" spans="1:30" ht="21.75" customHeight="1" x14ac:dyDescent="0.2">
      <c r="A11" s="185"/>
      <c r="B11" s="186" t="s">
        <v>309</v>
      </c>
      <c r="C11" s="187"/>
      <c r="D11" s="187"/>
      <c r="E11" s="187"/>
      <c r="F11" s="187"/>
      <c r="G11" s="188"/>
      <c r="H11" s="196"/>
      <c r="I11" s="186" t="s">
        <v>310</v>
      </c>
      <c r="J11" s="187"/>
      <c r="K11" s="187"/>
      <c r="L11" s="187"/>
      <c r="M11" s="187"/>
      <c r="N11" s="188"/>
      <c r="O11" s="196"/>
      <c r="P11" s="186" t="s">
        <v>311</v>
      </c>
      <c r="Q11" s="187"/>
      <c r="R11" s="187"/>
      <c r="S11" s="187"/>
      <c r="T11" s="187"/>
      <c r="U11" s="188"/>
      <c r="V11" s="196"/>
      <c r="W11" s="186" t="s">
        <v>312</v>
      </c>
      <c r="X11" s="187"/>
      <c r="Y11" s="187"/>
      <c r="Z11" s="187"/>
      <c r="AA11" s="187"/>
      <c r="AB11" s="188"/>
      <c r="AC11" s="1347"/>
      <c r="AD11" s="84"/>
    </row>
    <row r="12" spans="1:30" ht="27.75" customHeight="1" x14ac:dyDescent="0.2">
      <c r="A12" s="189"/>
      <c r="B12" s="1833" t="s">
        <v>22</v>
      </c>
      <c r="C12" s="1834"/>
      <c r="D12" s="1834" t="s">
        <v>23</v>
      </c>
      <c r="E12" s="1834"/>
      <c r="F12" s="843" t="s">
        <v>264</v>
      </c>
      <c r="G12" s="1831" t="s">
        <v>42</v>
      </c>
      <c r="H12" s="1832"/>
      <c r="I12" s="1833" t="s">
        <v>22</v>
      </c>
      <c r="J12" s="1834"/>
      <c r="K12" s="1834" t="s">
        <v>23</v>
      </c>
      <c r="L12" s="1834"/>
      <c r="M12" s="843" t="s">
        <v>264</v>
      </c>
      <c r="N12" s="1831" t="s">
        <v>42</v>
      </c>
      <c r="O12" s="1832"/>
      <c r="P12" s="1833" t="s">
        <v>22</v>
      </c>
      <c r="Q12" s="1834"/>
      <c r="R12" s="1834" t="s">
        <v>23</v>
      </c>
      <c r="S12" s="1834"/>
      <c r="T12" s="843" t="s">
        <v>264</v>
      </c>
      <c r="U12" s="1831" t="s">
        <v>42</v>
      </c>
      <c r="V12" s="1832"/>
      <c r="W12" s="1833" t="s">
        <v>22</v>
      </c>
      <c r="X12" s="1834"/>
      <c r="Y12" s="1834" t="s">
        <v>23</v>
      </c>
      <c r="Z12" s="1834"/>
      <c r="AA12" s="843" t="s">
        <v>264</v>
      </c>
      <c r="AB12" s="1831" t="s">
        <v>42</v>
      </c>
      <c r="AC12" s="1832"/>
      <c r="AD12" s="84"/>
    </row>
    <row r="13" spans="1:30" s="39" customFormat="1" ht="15" customHeight="1" x14ac:dyDescent="0.2">
      <c r="A13" s="979" t="s">
        <v>926</v>
      </c>
      <c r="B13" s="1612">
        <v>2329.4299999999998</v>
      </c>
      <c r="C13" s="523"/>
      <c r="D13" s="1613">
        <v>836.81</v>
      </c>
      <c r="E13" s="523"/>
      <c r="F13" s="524"/>
      <c r="G13" s="1359">
        <f>SUM(D13,B13)</f>
        <v>3166.24</v>
      </c>
      <c r="H13" s="1360"/>
      <c r="I13" s="1612">
        <v>2292.66</v>
      </c>
      <c r="J13" s="523"/>
      <c r="K13" s="1613">
        <v>849.87</v>
      </c>
      <c r="L13" s="523"/>
      <c r="M13" s="524"/>
      <c r="N13" s="1359">
        <f>SUM(K13,I13)</f>
        <v>3142.5299999999997</v>
      </c>
      <c r="O13" s="1360"/>
      <c r="P13" s="1612">
        <v>322.77</v>
      </c>
      <c r="Q13" s="523"/>
      <c r="R13" s="1613">
        <v>174.54</v>
      </c>
      <c r="S13" s="523"/>
      <c r="T13" s="524"/>
      <c r="U13" s="1359">
        <f>SUM(R13,P13)</f>
        <v>497.30999999999995</v>
      </c>
      <c r="V13" s="1360"/>
      <c r="W13" s="1612">
        <v>78.64</v>
      </c>
      <c r="X13" s="523"/>
      <c r="Y13" s="1613">
        <v>29.89</v>
      </c>
      <c r="Z13" s="523"/>
      <c r="AA13" s="524"/>
      <c r="AB13" s="1359">
        <f>SUM(Y13,W13)</f>
        <v>108.53</v>
      </c>
      <c r="AC13" s="1360"/>
      <c r="AD13" s="657"/>
    </row>
    <row r="14" spans="1:30" ht="15" customHeight="1" x14ac:dyDescent="0.2">
      <c r="A14" s="190" t="s">
        <v>313</v>
      </c>
      <c r="B14" s="1607">
        <v>1171.03</v>
      </c>
      <c r="C14" s="1356"/>
      <c r="D14" s="1604">
        <v>364.64</v>
      </c>
      <c r="E14" s="1356"/>
      <c r="F14" s="525"/>
      <c r="G14" s="1610">
        <f>SUM(D14,B14)</f>
        <v>1535.67</v>
      </c>
      <c r="H14" s="1361"/>
      <c r="I14" s="1607">
        <v>2416.3000000000002</v>
      </c>
      <c r="J14" s="1356"/>
      <c r="K14" s="1604">
        <v>919</v>
      </c>
      <c r="L14" s="1356"/>
      <c r="M14" s="525"/>
      <c r="N14" s="1610">
        <f>SUM(K14,I14)</f>
        <v>3335.3</v>
      </c>
      <c r="O14" s="1361"/>
      <c r="P14" s="1607">
        <v>1074.3599999999999</v>
      </c>
      <c r="Q14" s="1356"/>
      <c r="R14" s="1604">
        <v>422.41</v>
      </c>
      <c r="S14" s="1356"/>
      <c r="T14" s="525"/>
      <c r="U14" s="1610">
        <f>SUM(R14,P14)</f>
        <v>1496.77</v>
      </c>
      <c r="V14" s="1361"/>
      <c r="W14" s="1607">
        <v>361.81</v>
      </c>
      <c r="X14" s="1356"/>
      <c r="Y14" s="1604">
        <v>185.06</v>
      </c>
      <c r="Z14" s="1356"/>
      <c r="AA14" s="525"/>
      <c r="AB14" s="1610">
        <f>SUM(Y14,W14)</f>
        <v>546.87</v>
      </c>
      <c r="AC14" s="1361"/>
      <c r="AD14" s="84"/>
    </row>
    <row r="15" spans="1:30" ht="15" customHeight="1" x14ac:dyDescent="0.2">
      <c r="A15" s="191" t="s">
        <v>314</v>
      </c>
      <c r="B15" s="1608">
        <v>1465.83</v>
      </c>
      <c r="C15" s="1357"/>
      <c r="D15" s="1605">
        <v>621.29999999999995</v>
      </c>
      <c r="E15" s="1357"/>
      <c r="F15" s="511"/>
      <c r="G15" s="1610">
        <f t="shared" ref="G15:G23" si="0">SUM(D15,B15)</f>
        <v>2087.13</v>
      </c>
      <c r="H15" s="1362"/>
      <c r="I15" s="1608">
        <v>2437.38</v>
      </c>
      <c r="J15" s="1357"/>
      <c r="K15" s="1605">
        <v>848.43</v>
      </c>
      <c r="L15" s="1357"/>
      <c r="M15" s="511"/>
      <c r="N15" s="1610">
        <f t="shared" ref="N15:N23" si="1">SUM(K15,I15)</f>
        <v>3285.81</v>
      </c>
      <c r="O15" s="1362"/>
      <c r="P15" s="1608">
        <v>846.53</v>
      </c>
      <c r="Q15" s="1357"/>
      <c r="R15" s="1605">
        <v>287.11</v>
      </c>
      <c r="S15" s="1357"/>
      <c r="T15" s="511"/>
      <c r="U15" s="1610">
        <f t="shared" ref="U15:U23" si="2">SUM(R15,P15)</f>
        <v>1133.6399999999999</v>
      </c>
      <c r="V15" s="1362"/>
      <c r="W15" s="1608">
        <v>273.76</v>
      </c>
      <c r="X15" s="1357"/>
      <c r="Y15" s="1605">
        <v>134.27000000000001</v>
      </c>
      <c r="Z15" s="1357"/>
      <c r="AA15" s="511"/>
      <c r="AB15" s="1610">
        <f t="shared" ref="AB15:AB23" si="3">SUM(Y15,W15)</f>
        <v>408.03</v>
      </c>
      <c r="AC15" s="1362"/>
      <c r="AD15" s="84"/>
    </row>
    <row r="16" spans="1:30" ht="15" customHeight="1" x14ac:dyDescent="0.2">
      <c r="A16" s="191" t="s">
        <v>315</v>
      </c>
      <c r="B16" s="1608">
        <v>3323.55</v>
      </c>
      <c r="C16" s="1357"/>
      <c r="D16" s="1605">
        <v>1228.2</v>
      </c>
      <c r="E16" s="1357"/>
      <c r="F16" s="511"/>
      <c r="G16" s="1610">
        <f t="shared" si="0"/>
        <v>4551.75</v>
      </c>
      <c r="H16" s="1362"/>
      <c r="I16" s="1608">
        <v>1143.25</v>
      </c>
      <c r="J16" s="1357"/>
      <c r="K16" s="1605">
        <v>390.99</v>
      </c>
      <c r="L16" s="1357"/>
      <c r="M16" s="511"/>
      <c r="N16" s="1610">
        <f t="shared" si="1"/>
        <v>1534.24</v>
      </c>
      <c r="O16" s="1362"/>
      <c r="P16" s="1608">
        <v>327.31</v>
      </c>
      <c r="Q16" s="1357"/>
      <c r="R16" s="1605">
        <v>155.02000000000001</v>
      </c>
      <c r="S16" s="1357"/>
      <c r="T16" s="511"/>
      <c r="U16" s="1610">
        <f t="shared" si="2"/>
        <v>482.33000000000004</v>
      </c>
      <c r="V16" s="1362"/>
      <c r="W16" s="1608">
        <v>229.39</v>
      </c>
      <c r="X16" s="1357"/>
      <c r="Y16" s="1605">
        <v>116.9</v>
      </c>
      <c r="Z16" s="1357"/>
      <c r="AA16" s="511"/>
      <c r="AB16" s="1610">
        <f t="shared" si="3"/>
        <v>346.28999999999996</v>
      </c>
      <c r="AC16" s="1362"/>
      <c r="AD16" s="84"/>
    </row>
    <row r="17" spans="1:30" ht="15" customHeight="1" x14ac:dyDescent="0.2">
      <c r="A17" s="191" t="s">
        <v>925</v>
      </c>
      <c r="B17" s="1608">
        <v>3226</v>
      </c>
      <c r="C17" s="1357"/>
      <c r="D17" s="1605">
        <v>1243.6199999999999</v>
      </c>
      <c r="E17" s="1357"/>
      <c r="F17" s="511"/>
      <c r="G17" s="1610">
        <f t="shared" si="0"/>
        <v>4469.62</v>
      </c>
      <c r="H17" s="1362"/>
      <c r="I17" s="1608">
        <v>1274.33</v>
      </c>
      <c r="J17" s="1357"/>
      <c r="K17" s="1605">
        <v>440.83</v>
      </c>
      <c r="L17" s="1357"/>
      <c r="M17" s="511"/>
      <c r="N17" s="1610">
        <f t="shared" si="1"/>
        <v>1715.1599999999999</v>
      </c>
      <c r="O17" s="1362"/>
      <c r="P17" s="1608">
        <v>396.04</v>
      </c>
      <c r="Q17" s="1357"/>
      <c r="R17" s="1605">
        <v>155.47999999999999</v>
      </c>
      <c r="S17" s="1357"/>
      <c r="T17" s="511"/>
      <c r="U17" s="1610">
        <f t="shared" si="2"/>
        <v>551.52</v>
      </c>
      <c r="V17" s="1362"/>
      <c r="W17" s="1608">
        <v>127.13</v>
      </c>
      <c r="X17" s="1357"/>
      <c r="Y17" s="1605">
        <v>51.18</v>
      </c>
      <c r="Z17" s="1357"/>
      <c r="AA17" s="511"/>
      <c r="AB17" s="1610">
        <f t="shared" si="3"/>
        <v>178.31</v>
      </c>
      <c r="AC17" s="1362"/>
      <c r="AD17" s="84"/>
    </row>
    <row r="18" spans="1:30" ht="15" customHeight="1" x14ac:dyDescent="0.2">
      <c r="A18" s="191" t="s">
        <v>316</v>
      </c>
      <c r="B18" s="1608">
        <v>2361.6999999999998</v>
      </c>
      <c r="C18" s="1357"/>
      <c r="D18" s="1605">
        <v>847.01</v>
      </c>
      <c r="E18" s="1357"/>
      <c r="F18" s="511"/>
      <c r="G18" s="1610">
        <f t="shared" si="0"/>
        <v>3208.71</v>
      </c>
      <c r="H18" s="1362"/>
      <c r="I18" s="1608">
        <v>1860.75</v>
      </c>
      <c r="J18" s="1357"/>
      <c r="K18" s="1605">
        <v>704.6</v>
      </c>
      <c r="L18" s="1357"/>
      <c r="M18" s="511"/>
      <c r="N18" s="1610">
        <f t="shared" si="1"/>
        <v>2565.35</v>
      </c>
      <c r="O18" s="1362"/>
      <c r="P18" s="1608">
        <v>637.37</v>
      </c>
      <c r="Q18" s="1357"/>
      <c r="R18" s="1605">
        <v>247.31</v>
      </c>
      <c r="S18" s="1357"/>
      <c r="T18" s="511"/>
      <c r="U18" s="1610">
        <f t="shared" si="2"/>
        <v>884.68000000000006</v>
      </c>
      <c r="V18" s="1362"/>
      <c r="W18" s="1608">
        <v>163.68</v>
      </c>
      <c r="X18" s="1357"/>
      <c r="Y18" s="1605">
        <v>92.19</v>
      </c>
      <c r="Z18" s="1357"/>
      <c r="AA18" s="511"/>
      <c r="AB18" s="1610">
        <f t="shared" si="3"/>
        <v>255.87</v>
      </c>
      <c r="AC18" s="1362"/>
      <c r="AD18" s="84"/>
    </row>
    <row r="19" spans="1:30" ht="15" customHeight="1" x14ac:dyDescent="0.2">
      <c r="A19" s="191" t="s">
        <v>317</v>
      </c>
      <c r="B19" s="1608">
        <v>2096.85</v>
      </c>
      <c r="C19" s="1357"/>
      <c r="D19" s="1605">
        <v>800.81</v>
      </c>
      <c r="E19" s="1357"/>
      <c r="F19" s="511"/>
      <c r="G19" s="1610">
        <f t="shared" si="0"/>
        <v>2897.66</v>
      </c>
      <c r="H19" s="1362"/>
      <c r="I19" s="1608">
        <v>1945.01</v>
      </c>
      <c r="J19" s="1357"/>
      <c r="K19" s="1605">
        <v>674.99</v>
      </c>
      <c r="L19" s="1357"/>
      <c r="M19" s="1650"/>
      <c r="N19" s="1610">
        <f t="shared" si="1"/>
        <v>2620</v>
      </c>
      <c r="O19" s="1362"/>
      <c r="P19" s="1608">
        <v>737.95</v>
      </c>
      <c r="Q19" s="1357"/>
      <c r="R19" s="1605">
        <v>281.82</v>
      </c>
      <c r="S19" s="1357"/>
      <c r="T19" s="511"/>
      <c r="U19" s="1610">
        <f t="shared" si="2"/>
        <v>1019.77</v>
      </c>
      <c r="V19" s="1362"/>
      <c r="W19" s="1608">
        <v>243.69</v>
      </c>
      <c r="X19" s="1357"/>
      <c r="Y19" s="1605">
        <v>133.49</v>
      </c>
      <c r="Z19" s="1357"/>
      <c r="AA19" s="511"/>
      <c r="AB19" s="1610">
        <f t="shared" si="3"/>
        <v>377.18</v>
      </c>
      <c r="AC19" s="1362"/>
      <c r="AD19" s="84"/>
    </row>
    <row r="20" spans="1:30" ht="15" customHeight="1" x14ac:dyDescent="0.2">
      <c r="A20" s="191" t="s">
        <v>318</v>
      </c>
      <c r="B20" s="1608">
        <v>3264.02</v>
      </c>
      <c r="C20" s="1357"/>
      <c r="D20" s="1605">
        <v>1207.6199999999999</v>
      </c>
      <c r="E20" s="1357"/>
      <c r="F20" s="511"/>
      <c r="G20" s="1610">
        <f t="shared" si="0"/>
        <v>4471.6399999999994</v>
      </c>
      <c r="H20" s="1362"/>
      <c r="I20" s="1608">
        <v>1251.81</v>
      </c>
      <c r="J20" s="1357"/>
      <c r="K20" s="1605">
        <v>458.92</v>
      </c>
      <c r="L20" s="1357"/>
      <c r="M20" s="511"/>
      <c r="N20" s="1610">
        <f t="shared" si="1"/>
        <v>1710.73</v>
      </c>
      <c r="O20" s="1362"/>
      <c r="P20" s="1608">
        <v>364.38</v>
      </c>
      <c r="Q20" s="1357"/>
      <c r="R20" s="1605">
        <v>150.61000000000001</v>
      </c>
      <c r="S20" s="1357"/>
      <c r="T20" s="511"/>
      <c r="U20" s="1610">
        <f t="shared" si="2"/>
        <v>514.99</v>
      </c>
      <c r="V20" s="1362"/>
      <c r="W20" s="1608">
        <v>143.29</v>
      </c>
      <c r="X20" s="1357"/>
      <c r="Y20" s="1605">
        <v>73.959999999999994</v>
      </c>
      <c r="Z20" s="1357"/>
      <c r="AA20" s="511"/>
      <c r="AB20" s="1610">
        <f t="shared" si="3"/>
        <v>217.25</v>
      </c>
      <c r="AC20" s="1362"/>
      <c r="AD20" s="84"/>
    </row>
    <row r="21" spans="1:30" ht="15" customHeight="1" x14ac:dyDescent="0.2">
      <c r="A21" s="191" t="s">
        <v>319</v>
      </c>
      <c r="B21" s="1608">
        <v>3035.17</v>
      </c>
      <c r="C21" s="1357"/>
      <c r="D21" s="1605">
        <v>1187.6199999999999</v>
      </c>
      <c r="E21" s="1357"/>
      <c r="F21" s="511"/>
      <c r="G21" s="1610">
        <f t="shared" si="0"/>
        <v>4222.79</v>
      </c>
      <c r="H21" s="1362"/>
      <c r="I21" s="1608">
        <v>1626.78</v>
      </c>
      <c r="J21" s="1357"/>
      <c r="K21" s="1605">
        <v>526.91</v>
      </c>
      <c r="L21" s="1357"/>
      <c r="M21" s="511"/>
      <c r="N21" s="1610">
        <f t="shared" si="1"/>
        <v>2153.69</v>
      </c>
      <c r="O21" s="1362"/>
      <c r="P21" s="1608">
        <v>265.5</v>
      </c>
      <c r="Q21" s="1357"/>
      <c r="R21" s="1605">
        <v>146.59</v>
      </c>
      <c r="S21" s="1357"/>
      <c r="T21" s="511"/>
      <c r="U21" s="1610">
        <f t="shared" si="2"/>
        <v>412.09000000000003</v>
      </c>
      <c r="V21" s="1362"/>
      <c r="W21" s="1608">
        <v>96.05</v>
      </c>
      <c r="X21" s="1357"/>
      <c r="Y21" s="1605">
        <v>29.99</v>
      </c>
      <c r="Z21" s="1357"/>
      <c r="AA21" s="511"/>
      <c r="AB21" s="1610">
        <f t="shared" si="3"/>
        <v>126.03999999999999</v>
      </c>
      <c r="AC21" s="1362"/>
      <c r="AD21" s="84"/>
    </row>
    <row r="22" spans="1:30" ht="15" customHeight="1" x14ac:dyDescent="0.2">
      <c r="A22" s="191" t="s">
        <v>320</v>
      </c>
      <c r="B22" s="1608">
        <v>3376.92</v>
      </c>
      <c r="C22" s="1357"/>
      <c r="D22" s="1605">
        <v>1235.48</v>
      </c>
      <c r="E22" s="1357"/>
      <c r="F22" s="511"/>
      <c r="G22" s="1610">
        <f t="shared" si="0"/>
        <v>4612.3999999999996</v>
      </c>
      <c r="H22" s="1362"/>
      <c r="I22" s="1608">
        <v>1207.06</v>
      </c>
      <c r="J22" s="1357"/>
      <c r="K22" s="1605">
        <v>486.59</v>
      </c>
      <c r="L22" s="1357"/>
      <c r="M22" s="511"/>
      <c r="N22" s="1610">
        <f t="shared" si="1"/>
        <v>1693.6499999999999</v>
      </c>
      <c r="O22" s="1362"/>
      <c r="P22" s="1608">
        <v>322.68</v>
      </c>
      <c r="Q22" s="1357"/>
      <c r="R22" s="1605">
        <v>114.22</v>
      </c>
      <c r="S22" s="1357"/>
      <c r="T22" s="511"/>
      <c r="U22" s="1610">
        <f t="shared" si="2"/>
        <v>436.9</v>
      </c>
      <c r="V22" s="1362"/>
      <c r="W22" s="1608">
        <v>116.84</v>
      </c>
      <c r="X22" s="1357"/>
      <c r="Y22" s="1605">
        <v>54.82</v>
      </c>
      <c r="Z22" s="1357"/>
      <c r="AA22" s="511"/>
      <c r="AB22" s="1610">
        <f t="shared" si="3"/>
        <v>171.66</v>
      </c>
      <c r="AC22" s="1362"/>
      <c r="AD22" s="84"/>
    </row>
    <row r="23" spans="1:30" ht="15" customHeight="1" x14ac:dyDescent="0.2">
      <c r="A23" s="191" t="s">
        <v>321</v>
      </c>
      <c r="B23" s="1608">
        <v>3340.01</v>
      </c>
      <c r="C23" s="1357"/>
      <c r="D23" s="1605">
        <v>1241.01</v>
      </c>
      <c r="E23" s="1357"/>
      <c r="F23" s="511"/>
      <c r="G23" s="1610">
        <f t="shared" si="0"/>
        <v>4581.0200000000004</v>
      </c>
      <c r="H23" s="1362"/>
      <c r="I23" s="1608">
        <v>1366.39</v>
      </c>
      <c r="J23" s="1357"/>
      <c r="K23" s="1605">
        <v>559.63</v>
      </c>
      <c r="L23" s="1357"/>
      <c r="M23" s="511"/>
      <c r="N23" s="1610">
        <f t="shared" si="1"/>
        <v>1926.02</v>
      </c>
      <c r="O23" s="1362"/>
      <c r="P23" s="1608">
        <v>239.45</v>
      </c>
      <c r="Q23" s="1357"/>
      <c r="R23" s="1605">
        <v>72.989999999999995</v>
      </c>
      <c r="S23" s="1357"/>
      <c r="T23" s="511"/>
      <c r="U23" s="1610">
        <f t="shared" si="2"/>
        <v>312.44</v>
      </c>
      <c r="V23" s="1362"/>
      <c r="W23" s="1608">
        <v>77.650000000000006</v>
      </c>
      <c r="X23" s="1357"/>
      <c r="Y23" s="1605">
        <v>17.48</v>
      </c>
      <c r="Z23" s="1357"/>
      <c r="AA23" s="511"/>
      <c r="AB23" s="1610">
        <f t="shared" si="3"/>
        <v>95.13000000000001</v>
      </c>
      <c r="AC23" s="1362"/>
      <c r="AD23" s="84"/>
    </row>
    <row r="24" spans="1:30" ht="15" customHeight="1" x14ac:dyDescent="0.2">
      <c r="A24" s="192" t="s">
        <v>322</v>
      </c>
      <c r="B24" s="1609">
        <v>2552.91</v>
      </c>
      <c r="C24" s="1358"/>
      <c r="D24" s="1606">
        <v>1020.32</v>
      </c>
      <c r="E24" s="1358"/>
      <c r="F24" s="528"/>
      <c r="G24" s="1611">
        <f>SUM(D24,B24)</f>
        <v>3573.23</v>
      </c>
      <c r="H24" s="1363"/>
      <c r="I24" s="1609">
        <v>1994.91</v>
      </c>
      <c r="J24" s="1358"/>
      <c r="K24" s="1606">
        <v>722.28</v>
      </c>
      <c r="L24" s="1358"/>
      <c r="M24" s="528"/>
      <c r="N24" s="1611">
        <f>SUM(K24,I24)</f>
        <v>2717.19</v>
      </c>
      <c r="O24" s="1363"/>
      <c r="P24" s="1609">
        <v>360.36</v>
      </c>
      <c r="Q24" s="1358"/>
      <c r="R24" s="1606">
        <v>105.99</v>
      </c>
      <c r="S24" s="1358"/>
      <c r="T24" s="528"/>
      <c r="U24" s="1611">
        <f>SUM(R24,P24)</f>
        <v>466.35</v>
      </c>
      <c r="V24" s="1363"/>
      <c r="W24" s="1609">
        <v>115.32</v>
      </c>
      <c r="X24" s="1358"/>
      <c r="Y24" s="1606">
        <v>42.52</v>
      </c>
      <c r="Z24" s="1358"/>
      <c r="AA24" s="528"/>
      <c r="AB24" s="1611">
        <f>SUM(Y24,W24)</f>
        <v>157.84</v>
      </c>
      <c r="AC24" s="1363"/>
      <c r="AD24" s="84"/>
    </row>
    <row r="25" spans="1:30" ht="15" customHeight="1" x14ac:dyDescent="0.2">
      <c r="A25" s="193"/>
      <c r="B25" s="194"/>
      <c r="C25" s="194"/>
      <c r="D25" s="194"/>
      <c r="E25" s="194"/>
      <c r="F25" s="194"/>
      <c r="G25" s="194"/>
      <c r="H25" s="194"/>
      <c r="I25" s="194"/>
      <c r="J25" s="194"/>
      <c r="K25" s="194"/>
      <c r="L25" s="194"/>
      <c r="M25" s="194"/>
      <c r="N25" s="194"/>
      <c r="O25" s="194"/>
      <c r="P25" s="194"/>
      <c r="Q25" s="194"/>
      <c r="R25" s="194"/>
      <c r="S25" s="194"/>
      <c r="T25" s="194"/>
      <c r="U25" s="194"/>
      <c r="V25" s="194"/>
      <c r="W25" s="194"/>
      <c r="X25" s="194"/>
      <c r="Y25" s="194"/>
      <c r="Z25" s="194"/>
      <c r="AA25" s="194"/>
      <c r="AB25" s="194"/>
      <c r="AC25" s="194"/>
      <c r="AD25" s="84"/>
    </row>
    <row r="26" spans="1:30" ht="15" customHeight="1" x14ac:dyDescent="0.2">
      <c r="A26" s="84"/>
      <c r="B26" s="84"/>
      <c r="C26" s="84"/>
      <c r="D26" s="84"/>
      <c r="E26" s="84"/>
      <c r="F26" s="84"/>
      <c r="G26" s="84"/>
      <c r="H26" s="84"/>
      <c r="I26" s="84"/>
      <c r="J26" s="84"/>
      <c r="K26" s="84"/>
      <c r="L26" s="84"/>
      <c r="M26" s="84"/>
      <c r="N26" s="84"/>
      <c r="O26" s="84"/>
      <c r="P26" s="84"/>
      <c r="Q26" s="84"/>
      <c r="R26" s="84"/>
      <c r="S26" s="84"/>
      <c r="T26" s="84"/>
      <c r="U26" s="84"/>
      <c r="V26" s="84"/>
      <c r="W26" s="84"/>
      <c r="X26" s="84"/>
      <c r="Y26" s="84"/>
      <c r="Z26" s="84"/>
      <c r="AA26" s="84"/>
      <c r="AB26" s="84"/>
      <c r="AC26" s="84"/>
      <c r="AD26" s="84"/>
    </row>
    <row r="27" spans="1:30" ht="15" customHeight="1" x14ac:dyDescent="0.2">
      <c r="A27" s="89" t="s">
        <v>32</v>
      </c>
      <c r="B27" s="1585"/>
      <c r="C27" s="56"/>
      <c r="D27" s="57"/>
      <c r="E27" s="57"/>
      <c r="F27" s="57"/>
      <c r="G27" s="57"/>
      <c r="H27" s="57"/>
      <c r="I27" s="57"/>
      <c r="J27" s="57"/>
      <c r="K27" s="57"/>
      <c r="L27" s="57"/>
      <c r="M27" s="57"/>
      <c r="N27" s="57"/>
      <c r="O27" s="57"/>
      <c r="P27" s="57"/>
      <c r="Q27" s="57"/>
      <c r="R27" s="57"/>
      <c r="S27" s="57"/>
      <c r="T27" s="57"/>
      <c r="U27" s="57"/>
      <c r="V27" s="57"/>
      <c r="W27" s="57"/>
      <c r="X27" s="57"/>
      <c r="Y27" s="57"/>
      <c r="Z27" s="57"/>
      <c r="AA27" s="57"/>
      <c r="AB27" s="57"/>
      <c r="AC27" s="57"/>
      <c r="AD27" s="84"/>
    </row>
    <row r="28" spans="1:30" ht="15" customHeight="1" x14ac:dyDescent="0.2">
      <c r="A28" s="84"/>
      <c r="B28" s="56"/>
      <c r="C28" s="58"/>
      <c r="D28" s="59"/>
      <c r="E28" s="59"/>
      <c r="F28" s="59"/>
      <c r="G28" s="59"/>
      <c r="H28" s="59"/>
      <c r="I28" s="59"/>
      <c r="J28" s="59"/>
      <c r="K28" s="59"/>
      <c r="L28" s="59"/>
      <c r="M28" s="59"/>
      <c r="N28" s="59"/>
      <c r="O28" s="59"/>
      <c r="P28" s="59"/>
      <c r="Q28" s="59"/>
      <c r="R28" s="59"/>
      <c r="S28" s="59"/>
      <c r="T28" s="59"/>
      <c r="U28" s="59"/>
      <c r="V28" s="59"/>
      <c r="W28" s="59"/>
      <c r="X28" s="59"/>
      <c r="Y28" s="59"/>
      <c r="Z28" s="59"/>
      <c r="AA28" s="59"/>
      <c r="AB28" s="59"/>
      <c r="AC28" s="59"/>
      <c r="AD28" s="84"/>
    </row>
    <row r="29" spans="1:30" ht="15" customHeight="1" x14ac:dyDescent="0.2">
      <c r="A29" s="84"/>
      <c r="B29" s="58"/>
      <c r="C29" s="58"/>
      <c r="D29" s="59"/>
      <c r="E29" s="59"/>
      <c r="F29" s="59"/>
      <c r="G29" s="59"/>
      <c r="H29" s="59"/>
      <c r="I29" s="59"/>
      <c r="J29" s="59"/>
      <c r="K29" s="59"/>
      <c r="L29" s="59"/>
      <c r="M29" s="59"/>
      <c r="N29" s="59"/>
      <c r="O29" s="59"/>
      <c r="P29" s="59"/>
      <c r="Q29" s="59"/>
      <c r="R29" s="59"/>
      <c r="S29" s="59"/>
      <c r="T29" s="59"/>
      <c r="U29" s="59"/>
      <c r="V29" s="59"/>
      <c r="W29" s="59"/>
      <c r="X29" s="59"/>
      <c r="Y29" s="59"/>
      <c r="Z29" s="59"/>
      <c r="AA29" s="59"/>
      <c r="AB29" s="59"/>
      <c r="AC29" s="59"/>
      <c r="AD29" s="84"/>
    </row>
    <row r="30" spans="1:30" ht="15" customHeight="1" x14ac:dyDescent="0.2">
      <c r="A30" s="84"/>
      <c r="B30" s="58"/>
      <c r="C30" s="58"/>
      <c r="D30" s="59"/>
      <c r="E30" s="59"/>
      <c r="F30" s="59"/>
      <c r="G30" s="59"/>
      <c r="H30" s="59"/>
      <c r="I30" s="59"/>
      <c r="J30" s="59"/>
      <c r="K30" s="59"/>
      <c r="L30" s="59"/>
      <c r="M30" s="59"/>
      <c r="N30" s="59"/>
      <c r="O30" s="59"/>
      <c r="P30" s="59"/>
      <c r="Q30" s="59"/>
      <c r="R30" s="59"/>
      <c r="S30" s="59"/>
      <c r="T30" s="59"/>
      <c r="U30" s="59"/>
      <c r="V30" s="59"/>
      <c r="W30" s="59"/>
      <c r="X30" s="59"/>
      <c r="Y30" s="59"/>
      <c r="Z30" s="59"/>
      <c r="AA30" s="59"/>
      <c r="AB30" s="59"/>
      <c r="AC30" s="59"/>
      <c r="AD30" s="84"/>
    </row>
    <row r="31" spans="1:30" ht="15" customHeight="1" x14ac:dyDescent="0.2">
      <c r="A31" s="84"/>
      <c r="B31" s="84"/>
      <c r="C31" s="84"/>
      <c r="D31" s="84"/>
      <c r="E31" s="84"/>
      <c r="F31" s="84"/>
      <c r="G31" s="84"/>
      <c r="H31" s="84"/>
      <c r="I31" s="84"/>
      <c r="J31" s="84"/>
      <c r="K31" s="84"/>
      <c r="L31" s="84"/>
      <c r="M31" s="84"/>
      <c r="N31" s="84"/>
      <c r="O31" s="84"/>
      <c r="P31" s="84"/>
      <c r="Q31" s="84"/>
      <c r="R31" s="84"/>
      <c r="S31" s="84"/>
      <c r="T31" s="84"/>
      <c r="U31" s="84"/>
      <c r="V31" s="84"/>
      <c r="W31" s="84"/>
      <c r="X31" s="84"/>
      <c r="Y31" s="84"/>
      <c r="Z31" s="84"/>
      <c r="AA31" s="84"/>
      <c r="AB31" s="84"/>
      <c r="AC31" s="84"/>
      <c r="AD31" s="84"/>
    </row>
    <row r="32" spans="1:30" ht="15" customHeight="1" x14ac:dyDescent="0.2">
      <c r="A32" s="89" t="s">
        <v>33</v>
      </c>
      <c r="B32" s="1584" t="s">
        <v>1059</v>
      </c>
      <c r="C32" s="56"/>
      <c r="D32" s="57"/>
      <c r="E32" s="57"/>
      <c r="F32" s="57"/>
      <c r="G32" s="57"/>
      <c r="H32" s="57"/>
      <c r="I32" s="57"/>
      <c r="J32" s="57"/>
      <c r="K32" s="57"/>
      <c r="L32" s="57"/>
      <c r="M32" s="57"/>
      <c r="N32" s="57"/>
      <c r="O32" s="57"/>
      <c r="P32" s="57"/>
      <c r="Q32" s="57"/>
      <c r="R32" s="57"/>
      <c r="S32" s="57"/>
      <c r="T32" s="57"/>
      <c r="U32" s="57"/>
      <c r="V32" s="57"/>
      <c r="W32" s="57"/>
      <c r="X32" s="57"/>
      <c r="Y32" s="57"/>
      <c r="Z32" s="57"/>
      <c r="AA32" s="57"/>
      <c r="AB32" s="57"/>
      <c r="AC32" s="57"/>
      <c r="AD32" s="84"/>
    </row>
    <row r="33" spans="1:31" ht="15" customHeight="1" x14ac:dyDescent="0.2">
      <c r="A33" s="89"/>
      <c r="B33" s="58"/>
      <c r="C33" s="58"/>
      <c r="D33" s="59"/>
      <c r="E33" s="59"/>
      <c r="F33" s="59"/>
      <c r="G33" s="59"/>
      <c r="H33" s="59"/>
      <c r="I33" s="59"/>
      <c r="J33" s="59"/>
      <c r="K33" s="59"/>
      <c r="L33" s="59"/>
      <c r="M33" s="59"/>
      <c r="N33" s="59"/>
      <c r="O33" s="59"/>
      <c r="P33" s="59"/>
      <c r="Q33" s="59"/>
      <c r="R33" s="59"/>
      <c r="S33" s="59"/>
      <c r="T33" s="59"/>
      <c r="U33" s="59"/>
      <c r="V33" s="59"/>
      <c r="W33" s="59"/>
      <c r="X33" s="59"/>
      <c r="Y33" s="59"/>
      <c r="Z33" s="59"/>
      <c r="AA33" s="59"/>
      <c r="AB33" s="59"/>
      <c r="AC33" s="59"/>
      <c r="AD33" s="84"/>
    </row>
    <row r="34" spans="1:31" ht="15" customHeight="1" x14ac:dyDescent="0.2">
      <c r="A34" s="84"/>
      <c r="B34" s="58"/>
      <c r="C34" s="58"/>
      <c r="D34" s="59"/>
      <c r="E34" s="59"/>
      <c r="F34" s="59"/>
      <c r="G34" s="59"/>
      <c r="H34" s="59"/>
      <c r="I34" s="59"/>
      <c r="J34" s="59"/>
      <c r="K34" s="59"/>
      <c r="L34" s="59"/>
      <c r="M34" s="59"/>
      <c r="N34" s="59"/>
      <c r="O34" s="59"/>
      <c r="P34" s="59"/>
      <c r="Q34" s="59"/>
      <c r="R34" s="59"/>
      <c r="S34" s="59"/>
      <c r="T34" s="59"/>
      <c r="U34" s="59"/>
      <c r="V34" s="59"/>
      <c r="W34" s="59"/>
      <c r="X34" s="59"/>
      <c r="Y34" s="59"/>
      <c r="Z34" s="59"/>
      <c r="AA34" s="59"/>
      <c r="AB34" s="59"/>
      <c r="AC34" s="59"/>
      <c r="AD34" s="84"/>
    </row>
    <row r="35" spans="1:31" ht="15" customHeight="1" x14ac:dyDescent="0.2">
      <c r="A35" s="84"/>
      <c r="B35" s="58"/>
      <c r="C35" s="58"/>
      <c r="D35" s="59"/>
      <c r="E35" s="59"/>
      <c r="F35" s="59"/>
      <c r="G35" s="59"/>
      <c r="H35" s="59"/>
      <c r="I35" s="59"/>
      <c r="J35" s="59"/>
      <c r="K35" s="59"/>
      <c r="L35" s="59"/>
      <c r="M35" s="59"/>
      <c r="N35" s="59"/>
      <c r="O35" s="59"/>
      <c r="P35" s="59"/>
      <c r="Q35" s="59"/>
      <c r="R35" s="59"/>
      <c r="S35" s="59"/>
      <c r="T35" s="59"/>
      <c r="U35" s="59"/>
      <c r="V35" s="59"/>
      <c r="W35" s="59"/>
      <c r="X35" s="59"/>
      <c r="Y35" s="59"/>
      <c r="Z35" s="59"/>
      <c r="AA35" s="59"/>
      <c r="AB35" s="59"/>
      <c r="AC35" s="59"/>
      <c r="AD35" s="84"/>
    </row>
    <row r="36" spans="1:31" ht="15" customHeight="1" x14ac:dyDescent="0.2">
      <c r="A36" s="84"/>
      <c r="B36" s="84"/>
      <c r="C36" s="84"/>
      <c r="D36" s="84"/>
      <c r="E36" s="84"/>
      <c r="F36" s="84"/>
      <c r="G36" s="84"/>
      <c r="H36" s="84"/>
      <c r="I36" s="84"/>
      <c r="J36" s="84"/>
      <c r="K36" s="84"/>
      <c r="L36" s="84"/>
      <c r="M36" s="84"/>
      <c r="N36" s="84"/>
      <c r="O36" s="84"/>
      <c r="P36" s="84"/>
      <c r="Q36" s="84"/>
      <c r="R36" s="84"/>
      <c r="S36" s="84"/>
      <c r="T36" s="84"/>
      <c r="U36" s="84"/>
      <c r="V36" s="84"/>
      <c r="W36" s="84"/>
      <c r="X36" s="84"/>
      <c r="Y36" s="84"/>
      <c r="Z36" s="84"/>
      <c r="AA36" s="84"/>
      <c r="AB36" s="84"/>
      <c r="AC36" s="84"/>
      <c r="AD36" s="84"/>
    </row>
    <row r="37" spans="1:31" ht="12.75" x14ac:dyDescent="0.2">
      <c r="A37" s="89" t="s">
        <v>651</v>
      </c>
      <c r="B37" s="84"/>
      <c r="C37" s="84"/>
      <c r="D37" s="84"/>
      <c r="E37" s="84"/>
      <c r="F37" s="84"/>
      <c r="G37" s="84"/>
      <c r="H37" s="84"/>
      <c r="I37" s="84"/>
      <c r="J37" s="84"/>
      <c r="K37" s="84"/>
      <c r="L37" s="84"/>
      <c r="M37" s="84"/>
      <c r="N37" s="84"/>
      <c r="O37" s="84"/>
      <c r="P37" s="84"/>
      <c r="Q37" s="84"/>
      <c r="R37" s="84"/>
      <c r="S37" s="84"/>
      <c r="T37" s="84"/>
      <c r="U37" s="84"/>
      <c r="V37" s="84"/>
      <c r="W37" s="84"/>
      <c r="X37" s="84"/>
      <c r="Y37" s="601"/>
      <c r="Z37" s="601"/>
      <c r="AA37" s="601"/>
      <c r="AB37" s="601"/>
      <c r="AC37" s="601"/>
      <c r="AD37" s="601"/>
      <c r="AE37"/>
    </row>
    <row r="38" spans="1:31" ht="12.75" x14ac:dyDescent="0.2">
      <c r="A38" s="600"/>
      <c r="B38" s="532"/>
      <c r="C38" s="84"/>
      <c r="D38" s="84"/>
      <c r="E38" s="84"/>
      <c r="F38" s="84"/>
      <c r="G38" s="84"/>
      <c r="H38" s="84"/>
      <c r="I38" s="84"/>
      <c r="J38" s="84"/>
      <c r="K38" s="84"/>
      <c r="L38" s="84"/>
      <c r="M38" s="84"/>
      <c r="N38" s="84"/>
      <c r="O38" s="84"/>
      <c r="P38" s="84"/>
      <c r="Q38" s="84"/>
      <c r="R38" s="84"/>
      <c r="S38" s="84"/>
      <c r="T38" s="84"/>
      <c r="U38" s="84"/>
      <c r="V38" s="84"/>
      <c r="W38" s="84"/>
      <c r="X38" s="84"/>
      <c r="Y38" s="601"/>
      <c r="Z38" s="601"/>
      <c r="AA38" s="601"/>
      <c r="AB38" s="601"/>
      <c r="AC38" s="601"/>
      <c r="AD38" s="601"/>
      <c r="AE38"/>
    </row>
    <row r="39" spans="1:31" ht="12.75" x14ac:dyDescent="0.2">
      <c r="A39" s="84"/>
      <c r="B39" s="533"/>
      <c r="C39" s="84"/>
      <c r="D39" s="84"/>
      <c r="E39" s="84"/>
      <c r="F39" s="84"/>
      <c r="G39" s="84"/>
      <c r="H39" s="84"/>
      <c r="I39" s="84"/>
      <c r="J39" s="84"/>
      <c r="K39" s="84"/>
      <c r="L39" s="84"/>
      <c r="M39" s="84"/>
      <c r="N39" s="84"/>
      <c r="O39" s="84"/>
      <c r="P39" s="84"/>
      <c r="Q39" s="84"/>
      <c r="R39" s="84"/>
      <c r="S39" s="84"/>
      <c r="T39" s="84"/>
      <c r="U39" s="84"/>
      <c r="V39" s="84"/>
      <c r="W39" s="84"/>
      <c r="X39" s="84"/>
      <c r="Y39" s="601"/>
      <c r="Z39" s="601"/>
      <c r="AA39" s="601"/>
      <c r="AB39" s="601"/>
      <c r="AC39" s="601"/>
      <c r="AD39" s="601"/>
      <c r="AE39"/>
    </row>
    <row r="40" spans="1:31" ht="12.75" x14ac:dyDescent="0.2">
      <c r="A40" s="84"/>
      <c r="B40" s="533"/>
      <c r="C40" s="84"/>
      <c r="D40" s="84"/>
      <c r="E40" s="84"/>
      <c r="F40" s="84"/>
      <c r="G40" s="84"/>
      <c r="H40" s="84"/>
      <c r="I40" s="84"/>
      <c r="J40" s="84"/>
      <c r="K40" s="84"/>
      <c r="L40" s="84"/>
      <c r="M40" s="84"/>
      <c r="N40" s="84"/>
      <c r="O40" s="84"/>
      <c r="P40" s="84"/>
      <c r="Q40" s="84"/>
      <c r="R40" s="84"/>
      <c r="S40" s="84"/>
      <c r="T40" s="84"/>
      <c r="U40" s="84"/>
      <c r="V40" s="84"/>
      <c r="W40" s="84"/>
      <c r="X40" s="84"/>
      <c r="Y40" s="601"/>
      <c r="Z40" s="601"/>
      <c r="AA40" s="601"/>
      <c r="AB40" s="601"/>
      <c r="AC40" s="601"/>
      <c r="AD40" s="601"/>
      <c r="AE40"/>
    </row>
    <row r="41" spans="1:31" ht="12.75" x14ac:dyDescent="0.2">
      <c r="A41" s="84"/>
      <c r="B41" s="533"/>
      <c r="C41" s="84"/>
      <c r="D41" s="84"/>
      <c r="E41" s="84"/>
      <c r="F41" s="84"/>
      <c r="G41" s="84"/>
      <c r="H41" s="84"/>
      <c r="I41" s="84"/>
      <c r="J41" s="84"/>
      <c r="K41" s="84"/>
      <c r="L41" s="84"/>
      <c r="M41" s="84"/>
      <c r="N41" s="84"/>
      <c r="O41" s="84"/>
      <c r="P41" s="84"/>
      <c r="Q41" s="84"/>
      <c r="R41" s="84"/>
      <c r="S41" s="84"/>
      <c r="T41" s="84"/>
      <c r="U41" s="84"/>
      <c r="V41" s="84"/>
      <c r="W41" s="84"/>
      <c r="X41" s="84"/>
      <c r="Y41" s="601"/>
      <c r="Z41" s="601"/>
      <c r="AA41" s="601"/>
      <c r="AB41" s="601"/>
      <c r="AC41" s="601"/>
      <c r="AD41" s="601"/>
      <c r="AE41"/>
    </row>
    <row r="42" spans="1:31" ht="15" customHeight="1" x14ac:dyDescent="0.2">
      <c r="A42" s="84"/>
      <c r="B42" s="84"/>
      <c r="C42" s="84"/>
      <c r="D42" s="84"/>
      <c r="E42" s="84"/>
      <c r="F42" s="84"/>
      <c r="G42" s="84"/>
      <c r="H42" s="84"/>
      <c r="I42" s="84"/>
      <c r="J42" s="84"/>
      <c r="K42" s="84"/>
      <c r="L42" s="84"/>
      <c r="M42" s="84"/>
      <c r="N42" s="84"/>
      <c r="O42" s="84"/>
      <c r="P42" s="84"/>
      <c r="Q42" s="84"/>
      <c r="R42" s="84"/>
      <c r="S42" s="84"/>
      <c r="T42" s="84"/>
      <c r="U42" s="84"/>
      <c r="V42" s="84"/>
      <c r="W42" s="84"/>
      <c r="X42" s="84"/>
      <c r="Y42" s="601"/>
      <c r="Z42" s="601"/>
      <c r="AA42" s="601"/>
      <c r="AB42" s="601"/>
      <c r="AC42" s="601"/>
      <c r="AD42" s="601"/>
      <c r="AE42"/>
    </row>
  </sheetData>
  <sheetProtection password="CD9E" sheet="1" objects="1" scenarios="1" selectLockedCells="1"/>
  <mergeCells count="12">
    <mergeCell ref="AB12:AC12"/>
    <mergeCell ref="B12:C12"/>
    <mergeCell ref="D12:E12"/>
    <mergeCell ref="G12:H12"/>
    <mergeCell ref="I12:J12"/>
    <mergeCell ref="K12:L12"/>
    <mergeCell ref="N12:O12"/>
    <mergeCell ref="P12:Q12"/>
    <mergeCell ref="R12:S12"/>
    <mergeCell ref="U12:V12"/>
    <mergeCell ref="W12:X12"/>
    <mergeCell ref="Y12:Z12"/>
  </mergeCells>
  <dataValidations disablePrompts="1" count="1">
    <dataValidation type="list" allowBlank="1" showInputMessage="1" showErrorMessage="1" sqref="B38:B41">
      <formula1>ModelQuest</formula1>
    </dataValidation>
  </dataValidations>
  <hyperlinks>
    <hyperlink ref="A2" location="ExplNote!A1" display="Go to explanatory note"/>
    <hyperlink ref="A3" location="Cntry!A1" display="Go to country metadata"/>
    <hyperlink ref="A1" location="'List of tables'!A9" display="'List of tables'!A9"/>
  </hyperlinks>
  <pageMargins left="0.55118110236220474" right="0.55118110236220474" top="0.98425196850393704" bottom="0.98425196850393704" header="0.51181102362204722" footer="0.51181102362204722"/>
  <pageSetup paperSize="9" scale="73" orientation="landscape" r:id="rId1"/>
  <headerFooter alignWithMargins="0">
    <oddHeader>&amp;LCDH&amp;C &amp;F&amp;R&amp;A</oddHeader>
    <oddFooter>Page &amp;P of &amp;N</oddFooter>
  </headerFooter>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2">
    <tabColor indexed="47"/>
    <pageSetUpPr fitToPage="1"/>
  </sheetPr>
  <dimension ref="A1:AF42"/>
  <sheetViews>
    <sheetView showGridLines="0" topLeftCell="A7" zoomScale="90" zoomScaleNormal="90" workbookViewId="0">
      <selection activeCell="B27" sqref="B27:B29"/>
    </sheetView>
  </sheetViews>
  <sheetFormatPr baseColWidth="10" defaultColWidth="9.140625" defaultRowHeight="15" customHeight="1" x14ac:dyDescent="0.2"/>
  <cols>
    <col min="1" max="1" width="54.85546875" style="31" customWidth="1"/>
    <col min="2" max="2" width="12.7109375" style="31" customWidth="1"/>
    <col min="3" max="3" width="6.7109375" style="31" customWidth="1"/>
    <col min="4" max="4" width="12.7109375" style="31" customWidth="1"/>
    <col min="5" max="5" width="6.7109375" style="31" customWidth="1"/>
    <col min="6" max="7" width="12.7109375" style="31" customWidth="1"/>
    <col min="8" max="8" width="6.7109375" style="31" customWidth="1"/>
    <col min="9" max="9" width="12.7109375" style="31" customWidth="1"/>
    <col min="10" max="10" width="6.7109375" style="31" customWidth="1"/>
    <col min="11" max="11" width="12.7109375" style="31" customWidth="1"/>
    <col min="12" max="12" width="6.7109375" style="31" customWidth="1"/>
    <col min="13" max="14" width="12.7109375" style="31" customWidth="1"/>
    <col min="15" max="15" width="6.7109375" style="31" customWidth="1"/>
    <col min="16" max="16" width="12.7109375" style="31" customWidth="1"/>
    <col min="17" max="17" width="6.7109375" style="31" customWidth="1"/>
    <col min="18" max="18" width="12.7109375" style="31" customWidth="1"/>
    <col min="19" max="19" width="6.7109375" style="31" customWidth="1"/>
    <col min="20" max="21" width="12.7109375" style="31" customWidth="1"/>
    <col min="22" max="22" width="6.7109375" style="31" customWidth="1"/>
    <col min="23" max="23" width="12.7109375" style="31" customWidth="1"/>
    <col min="24" max="24" width="6.7109375" style="31" customWidth="1"/>
    <col min="25" max="25" width="12.7109375" style="31" customWidth="1"/>
    <col min="26" max="26" width="6.7109375" style="31" customWidth="1"/>
    <col min="27" max="28" width="12.7109375" style="31" customWidth="1"/>
    <col min="29" max="29" width="6.7109375" style="31" customWidth="1"/>
    <col min="30" max="16384" width="9.140625" style="31"/>
  </cols>
  <sheetData>
    <row r="1" spans="1:32" s="66" customFormat="1" ht="12" customHeight="1" x14ac:dyDescent="0.2">
      <c r="A1" s="26" t="s">
        <v>6</v>
      </c>
    </row>
    <row r="2" spans="1:32" s="66" customFormat="1" ht="12" customHeight="1" x14ac:dyDescent="0.2">
      <c r="A2" s="28" t="s">
        <v>10</v>
      </c>
    </row>
    <row r="3" spans="1:32" s="66" customFormat="1" ht="12" customHeight="1" x14ac:dyDescent="0.2">
      <c r="A3" s="28" t="s">
        <v>7</v>
      </c>
    </row>
    <row r="4" spans="1:32" ht="15" customHeight="1" x14ac:dyDescent="0.2">
      <c r="A4" s="82" t="s">
        <v>245</v>
      </c>
      <c r="B4" s="82"/>
      <c r="C4" s="82"/>
      <c r="D4" s="82"/>
      <c r="E4" s="82"/>
      <c r="F4" s="82"/>
      <c r="G4" s="82"/>
      <c r="H4" s="82"/>
      <c r="I4" s="82"/>
      <c r="J4" s="82"/>
      <c r="K4" s="82"/>
      <c r="L4" s="82"/>
      <c r="M4" s="83"/>
      <c r="N4" s="83"/>
      <c r="O4" s="83"/>
      <c r="P4" s="83"/>
      <c r="Q4" s="83"/>
      <c r="R4" s="83"/>
      <c r="S4" s="83"/>
      <c r="T4" s="83"/>
      <c r="U4" s="83"/>
      <c r="V4" s="83"/>
      <c r="W4" s="83"/>
      <c r="X4" s="83"/>
      <c r="Y4" s="83"/>
      <c r="Z4" s="83"/>
      <c r="AA4" s="83"/>
      <c r="AB4" s="83"/>
      <c r="AC4" s="83"/>
      <c r="AD4" s="84"/>
      <c r="AE4" s="84"/>
      <c r="AF4" s="84"/>
    </row>
    <row r="5" spans="1:32" s="131" customFormat="1" ht="15" customHeight="1" x14ac:dyDescent="0.2">
      <c r="AD5" s="84"/>
      <c r="AE5" s="84"/>
      <c r="AF5" s="84"/>
    </row>
    <row r="6" spans="1:32" s="131" customFormat="1" ht="15" customHeight="1" x14ac:dyDescent="0.2">
      <c r="A6" s="181"/>
      <c r="B6" s="181"/>
      <c r="C6" s="181"/>
      <c r="D6" s="181"/>
      <c r="E6" s="181"/>
      <c r="F6" s="181"/>
      <c r="G6" s="181"/>
      <c r="H6" s="181"/>
      <c r="I6" s="181"/>
      <c r="J6" s="181"/>
      <c r="K6" s="181"/>
      <c r="L6" s="181"/>
      <c r="M6" s="181"/>
      <c r="N6" s="181"/>
      <c r="O6" s="181"/>
      <c r="P6" s="181"/>
      <c r="Q6" s="181"/>
      <c r="R6" s="181"/>
      <c r="S6" s="181"/>
      <c r="T6" s="181"/>
      <c r="U6" s="181"/>
      <c r="V6" s="181"/>
      <c r="W6" s="181"/>
      <c r="X6" s="181"/>
      <c r="Y6" s="181"/>
      <c r="Z6" s="181"/>
      <c r="AA6" s="181"/>
      <c r="AB6" s="181"/>
      <c r="AC6" s="181"/>
      <c r="AD6" s="84"/>
      <c r="AE6" s="84"/>
      <c r="AF6" s="84"/>
    </row>
    <row r="7" spans="1:32" ht="15" customHeight="1" x14ac:dyDescent="0.25">
      <c r="A7" s="85" t="s">
        <v>666</v>
      </c>
      <c r="B7" s="84"/>
      <c r="C7" s="84"/>
      <c r="D7" s="84"/>
      <c r="E7" s="84"/>
      <c r="F7" s="84"/>
      <c r="G7" s="84"/>
      <c r="H7" s="84"/>
      <c r="I7" s="84"/>
      <c r="J7" s="84"/>
      <c r="K7" s="84"/>
      <c r="L7" s="84"/>
      <c r="M7" s="84"/>
      <c r="N7" s="84"/>
      <c r="O7" s="84"/>
      <c r="P7" s="84"/>
      <c r="Q7" s="84"/>
      <c r="R7" s="84"/>
      <c r="S7" s="84"/>
      <c r="T7" s="84"/>
      <c r="U7" s="84"/>
      <c r="V7" s="84"/>
      <c r="W7" s="84"/>
      <c r="X7" s="84"/>
      <c r="Y7" s="84"/>
      <c r="Z7" s="84"/>
      <c r="AA7" s="84"/>
      <c r="AB7" s="84"/>
      <c r="AC7" s="84"/>
      <c r="AD7" s="84"/>
      <c r="AE7" s="84"/>
      <c r="AF7" s="84"/>
    </row>
    <row r="8" spans="1:32" ht="15" customHeight="1" x14ac:dyDescent="0.2">
      <c r="A8" s="86" t="s">
        <v>21</v>
      </c>
      <c r="B8" s="84"/>
      <c r="C8" s="84"/>
      <c r="D8" s="84"/>
      <c r="E8" s="84"/>
      <c r="F8" s="84"/>
      <c r="G8" s="84"/>
      <c r="H8" s="84"/>
      <c r="I8" s="84"/>
      <c r="J8" s="84"/>
      <c r="K8" s="84"/>
      <c r="L8" s="84"/>
      <c r="M8" s="84"/>
      <c r="N8" s="84"/>
      <c r="O8" s="84"/>
      <c r="P8" s="84"/>
      <c r="Q8" s="84"/>
      <c r="R8" s="84"/>
      <c r="S8" s="84"/>
      <c r="T8" s="84"/>
      <c r="U8" s="84"/>
      <c r="V8" s="84"/>
      <c r="W8" s="84"/>
      <c r="X8" s="84"/>
      <c r="Y8" s="84"/>
      <c r="Z8" s="84"/>
      <c r="AA8" s="84"/>
      <c r="AB8" s="84"/>
      <c r="AC8" s="84"/>
      <c r="AD8" s="84"/>
      <c r="AE8" s="84"/>
      <c r="AF8" s="84"/>
    </row>
    <row r="9" spans="1:32" ht="15" customHeight="1" x14ac:dyDescent="0.2">
      <c r="A9" s="84"/>
      <c r="B9" s="182" t="s">
        <v>34</v>
      </c>
      <c r="C9" s="385">
        <v>2011</v>
      </c>
      <c r="D9" s="183"/>
      <c r="E9" s="183"/>
      <c r="F9" s="84"/>
      <c r="G9" s="84"/>
      <c r="H9" s="84"/>
      <c r="I9" s="84"/>
      <c r="J9" s="84"/>
      <c r="K9" s="84"/>
      <c r="L9" s="84"/>
      <c r="M9" s="84"/>
      <c r="N9" s="84"/>
      <c r="O9" s="84"/>
      <c r="P9" s="84"/>
      <c r="Q9" s="84"/>
      <c r="R9" s="84"/>
      <c r="S9" s="84"/>
      <c r="T9" s="84"/>
      <c r="U9" s="84"/>
      <c r="V9" s="84"/>
      <c r="W9" s="84"/>
      <c r="X9" s="84"/>
      <c r="Y9" s="84"/>
      <c r="Z9" s="84"/>
      <c r="AA9" s="84"/>
      <c r="AB9" s="84"/>
      <c r="AC9" s="84"/>
      <c r="AD9" s="84"/>
      <c r="AE9" s="84"/>
      <c r="AF9" s="84"/>
    </row>
    <row r="10" spans="1:32" ht="15" customHeight="1" x14ac:dyDescent="0.2">
      <c r="A10" s="184"/>
      <c r="B10" s="184"/>
      <c r="C10" s="184"/>
      <c r="D10" s="184"/>
      <c r="E10" s="184"/>
      <c r="F10" s="184"/>
      <c r="G10" s="184"/>
      <c r="H10" s="184"/>
      <c r="I10" s="184"/>
      <c r="J10" s="84"/>
      <c r="K10" s="84"/>
      <c r="L10" s="84"/>
      <c r="M10" s="84"/>
      <c r="N10" s="84"/>
      <c r="O10" s="84"/>
      <c r="P10" s="84"/>
      <c r="Q10" s="84"/>
      <c r="R10" s="84"/>
      <c r="S10" s="84"/>
      <c r="T10" s="84"/>
      <c r="U10" s="84"/>
      <c r="V10" s="84"/>
      <c r="W10" s="84"/>
      <c r="X10" s="84"/>
      <c r="Y10" s="84"/>
      <c r="Z10" s="84"/>
      <c r="AA10" s="84"/>
      <c r="AB10" s="84"/>
      <c r="AC10" s="84"/>
      <c r="AD10" s="84"/>
      <c r="AE10" s="84"/>
      <c r="AF10" s="84"/>
    </row>
    <row r="11" spans="1:32" ht="21.75" customHeight="1" x14ac:dyDescent="0.2">
      <c r="A11" s="185"/>
      <c r="B11" s="186" t="s">
        <v>309</v>
      </c>
      <c r="C11" s="187"/>
      <c r="D11" s="187"/>
      <c r="E11" s="187"/>
      <c r="F11" s="187"/>
      <c r="G11" s="188"/>
      <c r="H11" s="196"/>
      <c r="I11" s="186" t="s">
        <v>310</v>
      </c>
      <c r="J11" s="187"/>
      <c r="K11" s="187"/>
      <c r="L11" s="187"/>
      <c r="M11" s="187"/>
      <c r="N11" s="188"/>
      <c r="O11" s="196"/>
      <c r="P11" s="186" t="s">
        <v>311</v>
      </c>
      <c r="Q11" s="187"/>
      <c r="R11" s="187"/>
      <c r="S11" s="187"/>
      <c r="T11" s="187"/>
      <c r="U11" s="188"/>
      <c r="V11" s="196"/>
      <c r="W11" s="186" t="s">
        <v>312</v>
      </c>
      <c r="X11" s="187"/>
      <c r="Y11" s="187"/>
      <c r="Z11" s="187"/>
      <c r="AA11" s="187"/>
      <c r="AB11" s="188"/>
      <c r="AC11" s="1347"/>
      <c r="AD11" s="84"/>
      <c r="AE11" s="84"/>
      <c r="AF11" s="84"/>
    </row>
    <row r="12" spans="1:32" s="651" customFormat="1" ht="42" customHeight="1" x14ac:dyDescent="0.2">
      <c r="A12" s="661"/>
      <c r="B12" s="1830" t="s">
        <v>286</v>
      </c>
      <c r="C12" s="1824"/>
      <c r="D12" s="1824" t="s">
        <v>287</v>
      </c>
      <c r="E12" s="1824"/>
      <c r="F12" s="662" t="s">
        <v>708</v>
      </c>
      <c r="G12" s="1831" t="s">
        <v>42</v>
      </c>
      <c r="H12" s="1832"/>
      <c r="I12" s="1830" t="s">
        <v>286</v>
      </c>
      <c r="J12" s="1824"/>
      <c r="K12" s="1824" t="s">
        <v>287</v>
      </c>
      <c r="L12" s="1824"/>
      <c r="M12" s="662" t="s">
        <v>708</v>
      </c>
      <c r="N12" s="1831" t="s">
        <v>42</v>
      </c>
      <c r="O12" s="1832"/>
      <c r="P12" s="1830" t="s">
        <v>286</v>
      </c>
      <c r="Q12" s="1824"/>
      <c r="R12" s="1824" t="s">
        <v>287</v>
      </c>
      <c r="S12" s="1824"/>
      <c r="T12" s="662" t="s">
        <v>708</v>
      </c>
      <c r="U12" s="1831" t="s">
        <v>42</v>
      </c>
      <c r="V12" s="1832"/>
      <c r="W12" s="1830" t="s">
        <v>286</v>
      </c>
      <c r="X12" s="1824"/>
      <c r="Y12" s="1824" t="s">
        <v>287</v>
      </c>
      <c r="Z12" s="1824"/>
      <c r="AA12" s="662" t="s">
        <v>708</v>
      </c>
      <c r="AB12" s="1831" t="s">
        <v>42</v>
      </c>
      <c r="AC12" s="1832"/>
      <c r="AD12" s="84"/>
      <c r="AE12" s="84"/>
      <c r="AF12" s="84"/>
    </row>
    <row r="13" spans="1:32" s="39" customFormat="1" ht="15" customHeight="1" x14ac:dyDescent="0.2">
      <c r="A13" s="979" t="s">
        <v>928</v>
      </c>
      <c r="B13" s="1612">
        <v>2.82</v>
      </c>
      <c r="C13" s="523"/>
      <c r="D13" s="1613">
        <v>3163.42</v>
      </c>
      <c r="E13" s="523"/>
      <c r="F13" s="524"/>
      <c r="G13" s="1359">
        <f>SUM(D13,B13)</f>
        <v>3166.2400000000002</v>
      </c>
      <c r="H13" s="1360"/>
      <c r="I13" s="1612">
        <v>8.8800000000000008</v>
      </c>
      <c r="J13" s="523"/>
      <c r="K13" s="1613">
        <v>3133.65</v>
      </c>
      <c r="L13" s="523"/>
      <c r="M13" s="524"/>
      <c r="N13" s="1359">
        <f>SUM(K13,I13)</f>
        <v>3142.53</v>
      </c>
      <c r="O13" s="1360"/>
      <c r="P13" s="479">
        <v>2.82</v>
      </c>
      <c r="Q13" s="523"/>
      <c r="R13" s="1613">
        <v>494.49</v>
      </c>
      <c r="S13" s="523"/>
      <c r="T13" s="524"/>
      <c r="U13" s="1359">
        <f>SUM(R13,P13)</f>
        <v>497.31</v>
      </c>
      <c r="V13" s="1360"/>
      <c r="W13" s="522"/>
      <c r="X13" s="523"/>
      <c r="Y13" s="1613">
        <v>108.53</v>
      </c>
      <c r="Z13" s="523"/>
      <c r="AA13" s="524"/>
      <c r="AB13" s="1359">
        <f>SUM(Y13,W13)</f>
        <v>108.53</v>
      </c>
      <c r="AC13" s="1360"/>
      <c r="AD13" s="657"/>
      <c r="AE13" s="657"/>
      <c r="AF13" s="657"/>
    </row>
    <row r="14" spans="1:32" ht="15" customHeight="1" x14ac:dyDescent="0.2">
      <c r="A14" s="190" t="s">
        <v>313</v>
      </c>
      <c r="B14" s="1604">
        <v>2.82</v>
      </c>
      <c r="C14" s="1356"/>
      <c r="D14" s="1604">
        <v>1532.85</v>
      </c>
      <c r="E14" s="1356"/>
      <c r="F14" s="525"/>
      <c r="G14" s="1610">
        <f>SUM(D14,B14)</f>
        <v>1535.6699999999998</v>
      </c>
      <c r="H14" s="1361"/>
      <c r="I14" s="1604">
        <v>2.82</v>
      </c>
      <c r="J14" s="1356"/>
      <c r="K14" s="1604">
        <v>3332.48</v>
      </c>
      <c r="L14" s="1356"/>
      <c r="M14" s="525"/>
      <c r="N14" s="1610">
        <f>SUM(K14,I14)</f>
        <v>3335.3</v>
      </c>
      <c r="O14" s="1361"/>
      <c r="P14" s="1604">
        <v>6.06</v>
      </c>
      <c r="Q14" s="1356"/>
      <c r="R14" s="1604">
        <v>1490.71</v>
      </c>
      <c r="S14" s="1356"/>
      <c r="T14" s="525"/>
      <c r="U14" s="1610">
        <f>SUM(R14,P14)</f>
        <v>1496.77</v>
      </c>
      <c r="V14" s="1361"/>
      <c r="W14" s="1604">
        <v>2.82</v>
      </c>
      <c r="X14" s="1356"/>
      <c r="Y14" s="1604">
        <v>544.04999999999995</v>
      </c>
      <c r="Z14" s="1356"/>
      <c r="AA14" s="525"/>
      <c r="AB14" s="1610">
        <f>SUM(Y14,W14)</f>
        <v>546.87</v>
      </c>
      <c r="AC14" s="1361"/>
      <c r="AD14" s="84"/>
      <c r="AE14" s="84"/>
      <c r="AF14" s="84"/>
    </row>
    <row r="15" spans="1:32" ht="15" customHeight="1" x14ac:dyDescent="0.2">
      <c r="A15" s="191" t="s">
        <v>314</v>
      </c>
      <c r="B15" s="1605">
        <v>2.82</v>
      </c>
      <c r="C15" s="1357"/>
      <c r="D15" s="1605">
        <v>2084.31</v>
      </c>
      <c r="E15" s="1357"/>
      <c r="F15" s="511"/>
      <c r="G15" s="1610">
        <f t="shared" ref="G15:G23" si="0">SUM(D15,B15)</f>
        <v>2087.13</v>
      </c>
      <c r="H15" s="1362"/>
      <c r="I15" s="1605">
        <v>5.76</v>
      </c>
      <c r="J15" s="1357"/>
      <c r="K15" s="1605">
        <v>3280.05</v>
      </c>
      <c r="L15" s="1357"/>
      <c r="M15" s="511"/>
      <c r="N15" s="1610">
        <f t="shared" ref="N15:N23" si="1">SUM(K15,I15)</f>
        <v>3285.8100000000004</v>
      </c>
      <c r="O15" s="1362"/>
      <c r="P15" s="1605">
        <v>5.94</v>
      </c>
      <c r="Q15" s="1357"/>
      <c r="R15" s="1605">
        <v>1127.7</v>
      </c>
      <c r="S15" s="1357"/>
      <c r="T15" s="511"/>
      <c r="U15" s="1610">
        <f t="shared" ref="U15:U23" si="2">SUM(R15,P15)</f>
        <v>1133.6400000000001</v>
      </c>
      <c r="V15" s="1362"/>
      <c r="W15" s="1605"/>
      <c r="X15" s="1357"/>
      <c r="Y15" s="1605">
        <v>408.03</v>
      </c>
      <c r="Z15" s="1357"/>
      <c r="AA15" s="511"/>
      <c r="AB15" s="1610">
        <f t="shared" ref="AB15:AB23" si="3">SUM(Y15,W15)</f>
        <v>408.03</v>
      </c>
      <c r="AC15" s="1362"/>
      <c r="AD15" s="84"/>
      <c r="AE15" s="84"/>
      <c r="AF15" s="84"/>
    </row>
    <row r="16" spans="1:32" ht="15" customHeight="1" x14ac:dyDescent="0.2">
      <c r="A16" s="191" t="s">
        <v>315</v>
      </c>
      <c r="B16" s="1605">
        <v>11.4</v>
      </c>
      <c r="C16" s="1357"/>
      <c r="D16" s="1605">
        <v>4540.3500000000004</v>
      </c>
      <c r="E16" s="1357"/>
      <c r="F16" s="511"/>
      <c r="G16" s="1610">
        <f t="shared" si="0"/>
        <v>4551.75</v>
      </c>
      <c r="H16" s="1362"/>
      <c r="I16" s="1605">
        <v>3.12</v>
      </c>
      <c r="J16" s="1357"/>
      <c r="K16" s="1605">
        <v>1531.12</v>
      </c>
      <c r="L16" s="1357"/>
      <c r="M16" s="511"/>
      <c r="N16" s="1610">
        <f t="shared" si="1"/>
        <v>1534.2399999999998</v>
      </c>
      <c r="O16" s="1362"/>
      <c r="P16" s="1605"/>
      <c r="Q16" s="1357"/>
      <c r="R16" s="1605">
        <v>482.33</v>
      </c>
      <c r="S16" s="1357"/>
      <c r="T16" s="511"/>
      <c r="U16" s="1610">
        <f t="shared" si="2"/>
        <v>482.33</v>
      </c>
      <c r="V16" s="1362"/>
      <c r="W16" s="1605"/>
      <c r="X16" s="1357"/>
      <c r="Y16" s="1605">
        <v>346.29</v>
      </c>
      <c r="Z16" s="1357"/>
      <c r="AA16" s="511"/>
      <c r="AB16" s="1610">
        <f t="shared" si="3"/>
        <v>346.29</v>
      </c>
      <c r="AC16" s="1362"/>
      <c r="AD16" s="84"/>
      <c r="AE16" s="84"/>
      <c r="AF16" s="84"/>
    </row>
    <row r="17" spans="1:32" ht="15" customHeight="1" x14ac:dyDescent="0.2">
      <c r="A17" s="191" t="s">
        <v>927</v>
      </c>
      <c r="B17" s="1605">
        <v>2.94</v>
      </c>
      <c r="C17" s="1357"/>
      <c r="D17" s="1605">
        <v>4466.68</v>
      </c>
      <c r="E17" s="1357"/>
      <c r="F17" s="511"/>
      <c r="G17" s="1610">
        <f t="shared" si="0"/>
        <v>4469.62</v>
      </c>
      <c r="H17" s="1362"/>
      <c r="I17" s="1605">
        <v>8.4600000000000009</v>
      </c>
      <c r="J17" s="1357"/>
      <c r="K17" s="1605">
        <v>1706.7</v>
      </c>
      <c r="L17" s="1357"/>
      <c r="M17" s="511"/>
      <c r="N17" s="1610">
        <f t="shared" si="1"/>
        <v>1715.16</v>
      </c>
      <c r="O17" s="1362"/>
      <c r="P17" s="1605">
        <v>3.12</v>
      </c>
      <c r="Q17" s="1357"/>
      <c r="R17" s="1605">
        <v>548.4</v>
      </c>
      <c r="S17" s="1357"/>
      <c r="T17" s="511"/>
      <c r="U17" s="1610">
        <f t="shared" si="2"/>
        <v>551.52</v>
      </c>
      <c r="V17" s="1362"/>
      <c r="W17" s="1605"/>
      <c r="X17" s="1357"/>
      <c r="Y17" s="1605">
        <v>178.31</v>
      </c>
      <c r="Z17" s="1357"/>
      <c r="AA17" s="511"/>
      <c r="AB17" s="1610">
        <f t="shared" si="3"/>
        <v>178.31</v>
      </c>
      <c r="AC17" s="1362"/>
      <c r="AD17" s="84"/>
      <c r="AE17" s="84"/>
      <c r="AF17" s="84"/>
    </row>
    <row r="18" spans="1:32" ht="15" customHeight="1" x14ac:dyDescent="0.2">
      <c r="A18" s="191" t="s">
        <v>316</v>
      </c>
      <c r="B18" s="1605">
        <v>8.8800000000000008</v>
      </c>
      <c r="C18" s="1357"/>
      <c r="D18" s="1605">
        <v>3199.83</v>
      </c>
      <c r="E18" s="1357"/>
      <c r="F18" s="511"/>
      <c r="G18" s="1610">
        <f t="shared" si="0"/>
        <v>3208.71</v>
      </c>
      <c r="H18" s="1362"/>
      <c r="I18" s="1605">
        <v>2.82</v>
      </c>
      <c r="J18" s="1357"/>
      <c r="K18" s="1605">
        <v>2562.5300000000002</v>
      </c>
      <c r="L18" s="1357"/>
      <c r="M18" s="511"/>
      <c r="N18" s="1610">
        <f t="shared" si="1"/>
        <v>2565.3500000000004</v>
      </c>
      <c r="O18" s="1362"/>
      <c r="P18" s="1605">
        <v>2.82</v>
      </c>
      <c r="Q18" s="1357"/>
      <c r="R18" s="1605">
        <v>881.86</v>
      </c>
      <c r="S18" s="1357"/>
      <c r="T18" s="511"/>
      <c r="U18" s="1610">
        <f t="shared" si="2"/>
        <v>884.68000000000006</v>
      </c>
      <c r="V18" s="1362"/>
      <c r="W18" s="1605"/>
      <c r="X18" s="1357"/>
      <c r="Y18" s="1605">
        <v>255.87</v>
      </c>
      <c r="Z18" s="1357"/>
      <c r="AA18" s="511"/>
      <c r="AB18" s="1610">
        <f t="shared" si="3"/>
        <v>255.87</v>
      </c>
      <c r="AC18" s="1362"/>
      <c r="AD18" s="84"/>
      <c r="AE18" s="84"/>
      <c r="AF18" s="84"/>
    </row>
    <row r="19" spans="1:32" ht="15" customHeight="1" x14ac:dyDescent="0.2">
      <c r="A19" s="191" t="s">
        <v>317</v>
      </c>
      <c r="B19" s="1605">
        <v>5.76</v>
      </c>
      <c r="C19" s="1357"/>
      <c r="D19" s="1605">
        <v>2891.9</v>
      </c>
      <c r="E19" s="1357"/>
      <c r="F19" s="511"/>
      <c r="G19" s="1610">
        <f t="shared" si="0"/>
        <v>2897.6600000000003</v>
      </c>
      <c r="H19" s="1362"/>
      <c r="I19" s="1605">
        <v>8.76</v>
      </c>
      <c r="J19" s="1357"/>
      <c r="K19" s="1605">
        <v>2611.2399999999998</v>
      </c>
      <c r="L19" s="1357"/>
      <c r="M19" s="511"/>
      <c r="N19" s="1610">
        <f t="shared" si="1"/>
        <v>2620</v>
      </c>
      <c r="O19" s="1362"/>
      <c r="P19" s="1605"/>
      <c r="Q19" s="1357"/>
      <c r="R19" s="1605">
        <v>1019.77</v>
      </c>
      <c r="S19" s="1357"/>
      <c r="T19" s="511"/>
      <c r="U19" s="1610">
        <f t="shared" si="2"/>
        <v>1019.77</v>
      </c>
      <c r="V19" s="1362"/>
      <c r="W19" s="1605"/>
      <c r="X19" s="1357"/>
      <c r="Y19" s="1605">
        <v>377.18</v>
      </c>
      <c r="Z19" s="1357"/>
      <c r="AA19" s="511"/>
      <c r="AB19" s="1610">
        <f t="shared" si="3"/>
        <v>377.18</v>
      </c>
      <c r="AC19" s="1362"/>
      <c r="AD19" s="84"/>
      <c r="AE19" s="84"/>
      <c r="AF19" s="84"/>
    </row>
    <row r="20" spans="1:32" ht="15" customHeight="1" x14ac:dyDescent="0.2">
      <c r="A20" s="191" t="s">
        <v>318</v>
      </c>
      <c r="B20" s="1605">
        <v>8.58</v>
      </c>
      <c r="C20" s="1357"/>
      <c r="D20" s="1605">
        <v>4463.0600000000004</v>
      </c>
      <c r="E20" s="1357"/>
      <c r="F20" s="511"/>
      <c r="G20" s="1610">
        <f t="shared" si="0"/>
        <v>4471.6400000000003</v>
      </c>
      <c r="H20" s="1362"/>
      <c r="I20" s="1605">
        <v>5.94</v>
      </c>
      <c r="J20" s="1357"/>
      <c r="K20" s="1605">
        <v>1704.79</v>
      </c>
      <c r="L20" s="1357"/>
      <c r="M20" s="511"/>
      <c r="N20" s="1610">
        <f t="shared" si="1"/>
        <v>1710.73</v>
      </c>
      <c r="O20" s="1362"/>
      <c r="P20" s="1605"/>
      <c r="Q20" s="1357"/>
      <c r="R20" s="1605">
        <v>514.99</v>
      </c>
      <c r="S20" s="1357"/>
      <c r="T20" s="511"/>
      <c r="U20" s="1610">
        <f t="shared" si="2"/>
        <v>514.99</v>
      </c>
      <c r="V20" s="1362"/>
      <c r="W20" s="1605"/>
      <c r="X20" s="1357"/>
      <c r="Y20" s="1605">
        <v>217.25</v>
      </c>
      <c r="Z20" s="1357"/>
      <c r="AA20" s="511"/>
      <c r="AB20" s="1610">
        <f t="shared" si="3"/>
        <v>217.25</v>
      </c>
      <c r="AC20" s="1362"/>
      <c r="AD20" s="84"/>
      <c r="AE20" s="84"/>
      <c r="AF20" s="84"/>
    </row>
    <row r="21" spans="1:32" ht="15" customHeight="1" x14ac:dyDescent="0.2">
      <c r="A21" s="191" t="s">
        <v>319</v>
      </c>
      <c r="B21" s="1605">
        <v>8.76</v>
      </c>
      <c r="C21" s="1357"/>
      <c r="D21" s="1605">
        <v>4214.03</v>
      </c>
      <c r="E21" s="1357"/>
      <c r="F21" s="511"/>
      <c r="G21" s="1610">
        <f t="shared" si="0"/>
        <v>4222.79</v>
      </c>
      <c r="H21" s="1362"/>
      <c r="I21" s="1605">
        <v>5.76</v>
      </c>
      <c r="J21" s="1357"/>
      <c r="K21" s="1605">
        <v>2147.9299999999998</v>
      </c>
      <c r="L21" s="1357"/>
      <c r="M21" s="511"/>
      <c r="N21" s="1610">
        <f t="shared" si="1"/>
        <v>2153.69</v>
      </c>
      <c r="O21" s="1362"/>
      <c r="P21" s="1605"/>
      <c r="Q21" s="1357"/>
      <c r="R21" s="1605">
        <v>412.09</v>
      </c>
      <c r="S21" s="1357"/>
      <c r="T21" s="511"/>
      <c r="U21" s="1610">
        <f t="shared" si="2"/>
        <v>412.09</v>
      </c>
      <c r="V21" s="1362"/>
      <c r="W21" s="1605"/>
      <c r="X21" s="1357"/>
      <c r="Y21" s="1605">
        <v>126.04</v>
      </c>
      <c r="Z21" s="1357"/>
      <c r="AA21" s="511"/>
      <c r="AB21" s="1610">
        <f t="shared" si="3"/>
        <v>126.04</v>
      </c>
      <c r="AC21" s="1362"/>
      <c r="AD21" s="84"/>
      <c r="AE21" s="84"/>
      <c r="AF21" s="84"/>
    </row>
    <row r="22" spans="1:32" ht="15" customHeight="1" x14ac:dyDescent="0.2">
      <c r="A22" s="191" t="s">
        <v>320</v>
      </c>
      <c r="B22" s="1605">
        <v>8.76</v>
      </c>
      <c r="C22" s="1357"/>
      <c r="D22" s="1605">
        <v>4603.6400000000003</v>
      </c>
      <c r="E22" s="1357"/>
      <c r="F22" s="511"/>
      <c r="G22" s="1610">
        <f t="shared" si="0"/>
        <v>4612.4000000000005</v>
      </c>
      <c r="H22" s="1362"/>
      <c r="I22" s="1605">
        <v>5.76</v>
      </c>
      <c r="J22" s="1357"/>
      <c r="K22" s="1605">
        <v>1687.89</v>
      </c>
      <c r="L22" s="1357"/>
      <c r="M22" s="511"/>
      <c r="N22" s="1610">
        <f t="shared" si="1"/>
        <v>1693.65</v>
      </c>
      <c r="O22" s="1362"/>
      <c r="P22" s="1605"/>
      <c r="Q22" s="1357"/>
      <c r="R22" s="1605">
        <v>436.9</v>
      </c>
      <c r="S22" s="1357"/>
      <c r="T22" s="511"/>
      <c r="U22" s="1610">
        <f t="shared" si="2"/>
        <v>436.9</v>
      </c>
      <c r="V22" s="1362"/>
      <c r="W22" s="1605"/>
      <c r="X22" s="1357"/>
      <c r="Y22" s="1605">
        <v>171.66</v>
      </c>
      <c r="Z22" s="1357"/>
      <c r="AA22" s="511"/>
      <c r="AB22" s="1610">
        <f t="shared" si="3"/>
        <v>171.66</v>
      </c>
      <c r="AC22" s="1362"/>
      <c r="AD22" s="84"/>
      <c r="AE22" s="84"/>
      <c r="AF22" s="84"/>
    </row>
    <row r="23" spans="1:32" ht="15" customHeight="1" x14ac:dyDescent="0.2">
      <c r="A23" s="191" t="s">
        <v>321</v>
      </c>
      <c r="B23" s="1605">
        <v>11.4</v>
      </c>
      <c r="C23" s="1357"/>
      <c r="D23" s="1605">
        <v>4569.62</v>
      </c>
      <c r="E23" s="1357"/>
      <c r="F23" s="511"/>
      <c r="G23" s="1610">
        <f t="shared" si="0"/>
        <v>4581.0199999999995</v>
      </c>
      <c r="H23" s="1362"/>
      <c r="I23" s="1605">
        <v>3.12</v>
      </c>
      <c r="J23" s="1357"/>
      <c r="K23" s="1605">
        <v>1922.9</v>
      </c>
      <c r="L23" s="1357"/>
      <c r="M23" s="511"/>
      <c r="N23" s="1610">
        <f t="shared" si="1"/>
        <v>1926.02</v>
      </c>
      <c r="O23" s="1362"/>
      <c r="P23" s="1605"/>
      <c r="Q23" s="1357"/>
      <c r="R23" s="1605">
        <v>312.44</v>
      </c>
      <c r="S23" s="1357"/>
      <c r="T23" s="511"/>
      <c r="U23" s="1610">
        <f t="shared" si="2"/>
        <v>312.44</v>
      </c>
      <c r="V23" s="1362"/>
      <c r="W23" s="1605"/>
      <c r="X23" s="1357"/>
      <c r="Y23" s="1605">
        <v>95.13</v>
      </c>
      <c r="Z23" s="1357"/>
      <c r="AA23" s="511"/>
      <c r="AB23" s="1610">
        <f t="shared" si="3"/>
        <v>95.13</v>
      </c>
      <c r="AC23" s="1362"/>
      <c r="AD23" s="84"/>
      <c r="AE23" s="84"/>
      <c r="AF23" s="84"/>
    </row>
    <row r="24" spans="1:32" ht="15" customHeight="1" x14ac:dyDescent="0.2">
      <c r="A24" s="192" t="s">
        <v>322</v>
      </c>
      <c r="B24" s="1606">
        <v>8.58</v>
      </c>
      <c r="C24" s="1358"/>
      <c r="D24" s="1606">
        <v>3564.65</v>
      </c>
      <c r="E24" s="1358"/>
      <c r="F24" s="528"/>
      <c r="G24" s="1611">
        <f>SUM(D24,B24)</f>
        <v>3573.23</v>
      </c>
      <c r="H24" s="1363"/>
      <c r="I24" s="1606">
        <v>3.12</v>
      </c>
      <c r="J24" s="1358"/>
      <c r="K24" s="1606">
        <v>2714.07</v>
      </c>
      <c r="L24" s="1358"/>
      <c r="M24" s="528"/>
      <c r="N24" s="1611">
        <f>SUM(K24,I24)</f>
        <v>2717.19</v>
      </c>
      <c r="O24" s="1363"/>
      <c r="P24" s="1606">
        <v>2.82</v>
      </c>
      <c r="Q24" s="1358"/>
      <c r="R24" s="1606">
        <v>463.53</v>
      </c>
      <c r="S24" s="1358"/>
      <c r="T24" s="528"/>
      <c r="U24" s="1611">
        <f>SUM(R24,P24)</f>
        <v>466.34999999999997</v>
      </c>
      <c r="V24" s="1363"/>
      <c r="W24" s="1606"/>
      <c r="X24" s="1358"/>
      <c r="Y24" s="1606">
        <v>157.84</v>
      </c>
      <c r="Z24" s="1358"/>
      <c r="AA24" s="528"/>
      <c r="AB24" s="1611">
        <f>SUM(Y24,W24)</f>
        <v>157.84</v>
      </c>
      <c r="AC24" s="1363"/>
      <c r="AD24" s="84"/>
      <c r="AE24" s="84"/>
      <c r="AF24" s="84"/>
    </row>
    <row r="25" spans="1:32" ht="15" customHeight="1" x14ac:dyDescent="0.2">
      <c r="A25" s="193"/>
      <c r="B25" s="194"/>
      <c r="C25" s="194"/>
      <c r="D25" s="194"/>
      <c r="E25" s="194"/>
      <c r="F25" s="194"/>
      <c r="G25" s="194"/>
      <c r="H25" s="194"/>
      <c r="I25" s="194"/>
      <c r="J25" s="194"/>
      <c r="K25" s="194"/>
      <c r="L25" s="194"/>
      <c r="M25" s="194"/>
      <c r="N25" s="194"/>
      <c r="O25" s="194"/>
      <c r="P25" s="194"/>
      <c r="Q25" s="194"/>
      <c r="R25" s="194"/>
      <c r="S25" s="194"/>
      <c r="T25" s="194"/>
      <c r="U25" s="194"/>
      <c r="V25" s="194"/>
      <c r="W25" s="194"/>
      <c r="X25" s="194"/>
      <c r="Y25" s="194"/>
      <c r="Z25" s="194"/>
      <c r="AA25" s="194"/>
      <c r="AB25" s="194"/>
      <c r="AC25" s="194"/>
      <c r="AD25" s="84"/>
      <c r="AE25" s="84"/>
      <c r="AF25" s="84"/>
    </row>
    <row r="26" spans="1:32" ht="15" customHeight="1" x14ac:dyDescent="0.2">
      <c r="A26" s="84"/>
      <c r="B26" s="84"/>
      <c r="C26" s="84"/>
      <c r="D26" s="84"/>
      <c r="E26" s="84"/>
      <c r="F26" s="84"/>
      <c r="G26" s="84"/>
      <c r="H26" s="84"/>
      <c r="I26" s="84"/>
      <c r="J26" s="84"/>
      <c r="K26" s="84"/>
      <c r="L26" s="84"/>
      <c r="M26" s="84"/>
      <c r="N26" s="84"/>
      <c r="O26" s="84"/>
      <c r="P26" s="84"/>
      <c r="Q26" s="84"/>
      <c r="R26" s="84"/>
      <c r="S26" s="84"/>
      <c r="T26" s="84"/>
      <c r="U26" s="84"/>
      <c r="V26" s="84"/>
      <c r="W26" s="84"/>
      <c r="X26" s="84"/>
      <c r="Y26" s="84"/>
      <c r="Z26" s="84"/>
      <c r="AA26" s="84"/>
      <c r="AB26" s="84"/>
      <c r="AC26" s="84"/>
      <c r="AD26" s="84"/>
      <c r="AE26" s="84"/>
      <c r="AF26" s="84"/>
    </row>
    <row r="27" spans="1:32" ht="15" customHeight="1" x14ac:dyDescent="0.2">
      <c r="A27" s="89" t="s">
        <v>32</v>
      </c>
      <c r="B27" s="1585"/>
      <c r="C27" s="56"/>
      <c r="D27" s="57"/>
      <c r="E27" s="57"/>
      <c r="F27" s="57"/>
      <c r="G27" s="57"/>
      <c r="H27" s="57"/>
      <c r="I27" s="57"/>
      <c r="J27" s="57"/>
      <c r="K27" s="57"/>
      <c r="L27" s="57"/>
      <c r="M27" s="57"/>
      <c r="N27" s="57"/>
      <c r="O27" s="57"/>
      <c r="P27" s="57"/>
      <c r="Q27" s="57"/>
      <c r="R27" s="57"/>
      <c r="S27" s="57"/>
      <c r="T27" s="57"/>
      <c r="U27" s="57"/>
      <c r="V27" s="57"/>
      <c r="W27" s="57"/>
      <c r="X27" s="57"/>
      <c r="Y27" s="57"/>
      <c r="Z27" s="57"/>
      <c r="AA27" s="57"/>
      <c r="AB27" s="57"/>
      <c r="AC27" s="57"/>
      <c r="AD27" s="84"/>
      <c r="AE27" s="84"/>
      <c r="AF27" s="84"/>
    </row>
    <row r="28" spans="1:32" ht="15" customHeight="1" x14ac:dyDescent="0.2">
      <c r="A28" s="84"/>
      <c r="B28" s="56"/>
      <c r="C28" s="58"/>
      <c r="D28" s="59"/>
      <c r="E28" s="59"/>
      <c r="F28" s="59"/>
      <c r="G28" s="59"/>
      <c r="H28" s="59"/>
      <c r="I28" s="59"/>
      <c r="J28" s="59"/>
      <c r="K28" s="59"/>
      <c r="L28" s="59"/>
      <c r="M28" s="59"/>
      <c r="N28" s="59"/>
      <c r="O28" s="59"/>
      <c r="P28" s="59"/>
      <c r="Q28" s="59"/>
      <c r="R28" s="59"/>
      <c r="S28" s="59"/>
      <c r="T28" s="59"/>
      <c r="U28" s="59"/>
      <c r="V28" s="59"/>
      <c r="W28" s="59"/>
      <c r="X28" s="59"/>
      <c r="Y28" s="59"/>
      <c r="Z28" s="59"/>
      <c r="AA28" s="59"/>
      <c r="AB28" s="59"/>
      <c r="AC28" s="59"/>
      <c r="AD28" s="84"/>
      <c r="AE28" s="84"/>
      <c r="AF28" s="84"/>
    </row>
    <row r="29" spans="1:32" ht="15" customHeight="1" x14ac:dyDescent="0.2">
      <c r="A29" s="84"/>
      <c r="B29" s="58"/>
      <c r="C29" s="58"/>
      <c r="D29" s="59"/>
      <c r="E29" s="59"/>
      <c r="F29" s="59"/>
      <c r="G29" s="59"/>
      <c r="H29" s="59"/>
      <c r="I29" s="59"/>
      <c r="J29" s="59"/>
      <c r="K29" s="59"/>
      <c r="L29" s="59"/>
      <c r="M29" s="59"/>
      <c r="N29" s="59"/>
      <c r="O29" s="59"/>
      <c r="P29" s="59"/>
      <c r="Q29" s="59"/>
      <c r="R29" s="59"/>
      <c r="S29" s="59"/>
      <c r="T29" s="59"/>
      <c r="U29" s="59"/>
      <c r="V29" s="59"/>
      <c r="W29" s="59"/>
      <c r="X29" s="59"/>
      <c r="Y29" s="59"/>
      <c r="Z29" s="59"/>
      <c r="AA29" s="59"/>
      <c r="AB29" s="59"/>
      <c r="AC29" s="59"/>
      <c r="AD29" s="84"/>
      <c r="AE29" s="84"/>
      <c r="AF29" s="84"/>
    </row>
    <row r="30" spans="1:32" ht="15" customHeight="1" x14ac:dyDescent="0.2">
      <c r="A30" s="84"/>
      <c r="B30" s="58"/>
      <c r="C30" s="58"/>
      <c r="D30" s="59"/>
      <c r="E30" s="59"/>
      <c r="F30" s="59"/>
      <c r="G30" s="59"/>
      <c r="H30" s="59"/>
      <c r="I30" s="59"/>
      <c r="J30" s="59"/>
      <c r="K30" s="59"/>
      <c r="L30" s="59"/>
      <c r="M30" s="59"/>
      <c r="N30" s="59"/>
      <c r="O30" s="59"/>
      <c r="P30" s="59"/>
      <c r="Q30" s="59"/>
      <c r="R30" s="59"/>
      <c r="S30" s="59"/>
      <c r="T30" s="59"/>
      <c r="U30" s="59"/>
      <c r="V30" s="59"/>
      <c r="W30" s="59"/>
      <c r="X30" s="59"/>
      <c r="Y30" s="59"/>
      <c r="Z30" s="59"/>
      <c r="AA30" s="59"/>
      <c r="AB30" s="59"/>
      <c r="AC30" s="59"/>
      <c r="AD30" s="84"/>
      <c r="AE30" s="84"/>
      <c r="AF30" s="84"/>
    </row>
    <row r="31" spans="1:32" ht="15" customHeight="1" x14ac:dyDescent="0.2">
      <c r="A31" s="84"/>
      <c r="B31" s="84"/>
      <c r="C31" s="84"/>
      <c r="D31" s="84"/>
      <c r="E31" s="84"/>
      <c r="F31" s="84"/>
      <c r="G31" s="84"/>
      <c r="H31" s="84"/>
      <c r="I31" s="84"/>
      <c r="J31" s="84"/>
      <c r="K31" s="84"/>
      <c r="L31" s="84"/>
      <c r="M31" s="84"/>
      <c r="N31" s="84"/>
      <c r="O31" s="84"/>
      <c r="P31" s="84"/>
      <c r="Q31" s="84"/>
      <c r="R31" s="84"/>
      <c r="S31" s="84"/>
      <c r="T31" s="84"/>
      <c r="U31" s="84"/>
      <c r="V31" s="84"/>
      <c r="W31" s="84"/>
      <c r="X31" s="84"/>
      <c r="Y31" s="84"/>
      <c r="Z31" s="84"/>
      <c r="AA31" s="84"/>
      <c r="AB31" s="84"/>
      <c r="AC31" s="84"/>
      <c r="AD31" s="84"/>
      <c r="AE31" s="84"/>
      <c r="AF31" s="84"/>
    </row>
    <row r="32" spans="1:32" ht="15" customHeight="1" x14ac:dyDescent="0.2">
      <c r="A32" s="89" t="s">
        <v>33</v>
      </c>
      <c r="B32" s="1584" t="s">
        <v>1059</v>
      </c>
      <c r="C32" s="56"/>
      <c r="D32" s="57"/>
      <c r="E32" s="57"/>
      <c r="F32" s="57"/>
      <c r="G32" s="57"/>
      <c r="H32" s="57"/>
      <c r="I32" s="57"/>
      <c r="J32" s="57"/>
      <c r="K32" s="57"/>
      <c r="L32" s="57"/>
      <c r="M32" s="57"/>
      <c r="N32" s="57"/>
      <c r="O32" s="57"/>
      <c r="P32" s="57"/>
      <c r="Q32" s="57"/>
      <c r="R32" s="57"/>
      <c r="S32" s="57"/>
      <c r="T32" s="57"/>
      <c r="U32" s="57"/>
      <c r="V32" s="57"/>
      <c r="W32" s="57"/>
      <c r="X32" s="57"/>
      <c r="Y32" s="57"/>
      <c r="Z32" s="57"/>
      <c r="AA32" s="57"/>
      <c r="AB32" s="57"/>
      <c r="AC32" s="57"/>
      <c r="AD32" s="84"/>
      <c r="AE32" s="84"/>
      <c r="AF32" s="84"/>
    </row>
    <row r="33" spans="1:32" ht="15" customHeight="1" x14ac:dyDescent="0.2">
      <c r="A33" s="89"/>
      <c r="B33" s="58"/>
      <c r="C33" s="58"/>
      <c r="D33" s="59"/>
      <c r="E33" s="59"/>
      <c r="F33" s="59"/>
      <c r="G33" s="59"/>
      <c r="H33" s="59"/>
      <c r="I33" s="59"/>
      <c r="J33" s="59"/>
      <c r="K33" s="59"/>
      <c r="L33" s="59"/>
      <c r="M33" s="59"/>
      <c r="N33" s="59"/>
      <c r="O33" s="59"/>
      <c r="P33" s="59"/>
      <c r="Q33" s="59"/>
      <c r="R33" s="59"/>
      <c r="S33" s="59"/>
      <c r="T33" s="59"/>
      <c r="U33" s="59"/>
      <c r="V33" s="59"/>
      <c r="W33" s="59"/>
      <c r="X33" s="59"/>
      <c r="Y33" s="59"/>
      <c r="Z33" s="59"/>
      <c r="AA33" s="59"/>
      <c r="AB33" s="59"/>
      <c r="AC33" s="59"/>
      <c r="AD33" s="84"/>
      <c r="AE33" s="84"/>
      <c r="AF33" s="84"/>
    </row>
    <row r="34" spans="1:32" ht="15" customHeight="1" x14ac:dyDescent="0.2">
      <c r="A34" s="84"/>
      <c r="B34" s="58"/>
      <c r="C34" s="58"/>
      <c r="D34" s="59"/>
      <c r="E34" s="59"/>
      <c r="F34" s="59"/>
      <c r="G34" s="59"/>
      <c r="H34" s="59"/>
      <c r="I34" s="59"/>
      <c r="J34" s="59"/>
      <c r="K34" s="59"/>
      <c r="L34" s="59"/>
      <c r="M34" s="59"/>
      <c r="N34" s="59"/>
      <c r="O34" s="59"/>
      <c r="P34" s="59"/>
      <c r="Q34" s="59"/>
      <c r="R34" s="59"/>
      <c r="S34" s="59"/>
      <c r="T34" s="59"/>
      <c r="U34" s="59"/>
      <c r="V34" s="59"/>
      <c r="W34" s="59"/>
      <c r="X34" s="59"/>
      <c r="Y34" s="59"/>
      <c r="Z34" s="59"/>
      <c r="AA34" s="59"/>
      <c r="AB34" s="59"/>
      <c r="AC34" s="59"/>
      <c r="AD34" s="84"/>
      <c r="AE34" s="84"/>
      <c r="AF34" s="84"/>
    </row>
    <row r="35" spans="1:32" ht="15" customHeight="1" x14ac:dyDescent="0.2">
      <c r="A35" s="84"/>
      <c r="B35" s="58"/>
      <c r="C35" s="58"/>
      <c r="D35" s="59"/>
      <c r="E35" s="59"/>
      <c r="F35" s="59"/>
      <c r="G35" s="59"/>
      <c r="H35" s="59"/>
      <c r="I35" s="59"/>
      <c r="J35" s="59"/>
      <c r="K35" s="59"/>
      <c r="L35" s="59"/>
      <c r="M35" s="59"/>
      <c r="N35" s="59"/>
      <c r="O35" s="59"/>
      <c r="P35" s="59"/>
      <c r="Q35" s="59"/>
      <c r="R35" s="59"/>
      <c r="S35" s="59"/>
      <c r="T35" s="59"/>
      <c r="U35" s="59"/>
      <c r="V35" s="59"/>
      <c r="W35" s="59"/>
      <c r="X35" s="59"/>
      <c r="Y35" s="59"/>
      <c r="Z35" s="59"/>
      <c r="AA35" s="59"/>
      <c r="AB35" s="59"/>
      <c r="AC35" s="59"/>
      <c r="AD35" s="84"/>
      <c r="AE35" s="84"/>
      <c r="AF35" s="84"/>
    </row>
    <row r="36" spans="1:32" ht="15" customHeight="1" x14ac:dyDescent="0.2">
      <c r="A36" s="84"/>
      <c r="B36" s="84"/>
      <c r="C36" s="84"/>
      <c r="D36" s="84"/>
      <c r="E36" s="84"/>
      <c r="F36" s="84"/>
      <c r="G36" s="84"/>
      <c r="H36" s="84"/>
      <c r="I36" s="84"/>
      <c r="J36" s="84"/>
      <c r="K36" s="84"/>
      <c r="L36" s="84"/>
      <c r="M36" s="84"/>
      <c r="N36" s="84"/>
      <c r="O36" s="84"/>
      <c r="P36" s="84"/>
      <c r="Q36" s="84"/>
      <c r="R36" s="84"/>
      <c r="S36" s="84"/>
      <c r="T36" s="84"/>
      <c r="U36" s="84"/>
      <c r="V36" s="84"/>
      <c r="W36" s="84"/>
      <c r="X36" s="84"/>
      <c r="Y36" s="84"/>
      <c r="Z36" s="84"/>
      <c r="AA36" s="84"/>
      <c r="AB36" s="84"/>
      <c r="AC36" s="84"/>
      <c r="AD36" s="84"/>
      <c r="AE36" s="84"/>
      <c r="AF36" s="84"/>
    </row>
    <row r="37" spans="1:32" ht="12.75" x14ac:dyDescent="0.2">
      <c r="A37" s="89" t="s">
        <v>651</v>
      </c>
      <c r="B37" s="84"/>
      <c r="C37" s="84"/>
      <c r="D37" s="84"/>
      <c r="E37" s="84"/>
      <c r="F37" s="84"/>
      <c r="G37" s="84"/>
      <c r="H37" s="84"/>
      <c r="I37" s="84"/>
      <c r="J37" s="84"/>
      <c r="K37" s="84"/>
      <c r="L37" s="84"/>
      <c r="M37" s="84"/>
      <c r="N37" s="84"/>
      <c r="O37" s="84"/>
      <c r="P37" s="84"/>
      <c r="Q37" s="84"/>
      <c r="R37" s="84"/>
      <c r="S37" s="84"/>
      <c r="T37" s="84"/>
      <c r="U37" s="84"/>
      <c r="V37" s="84"/>
      <c r="W37" s="84"/>
      <c r="X37" s="84"/>
      <c r="Y37" s="601"/>
      <c r="Z37" s="601"/>
      <c r="AA37" s="601"/>
      <c r="AB37" s="601"/>
      <c r="AC37" s="601"/>
      <c r="AD37" s="601"/>
      <c r="AE37" s="601"/>
      <c r="AF37" s="601"/>
    </row>
    <row r="38" spans="1:32" ht="12.75" x14ac:dyDescent="0.2">
      <c r="A38" s="600"/>
      <c r="B38" s="532"/>
      <c r="C38" s="84"/>
      <c r="D38" s="84"/>
      <c r="E38" s="84"/>
      <c r="F38" s="84"/>
      <c r="G38" s="84"/>
      <c r="H38" s="84"/>
      <c r="I38" s="84"/>
      <c r="J38" s="84"/>
      <c r="K38" s="84"/>
      <c r="L38" s="84"/>
      <c r="M38" s="84"/>
      <c r="N38" s="84"/>
      <c r="O38" s="84"/>
      <c r="P38" s="84"/>
      <c r="Q38" s="84"/>
      <c r="R38" s="84"/>
      <c r="S38" s="84"/>
      <c r="T38" s="84"/>
      <c r="U38" s="84"/>
      <c r="V38" s="84"/>
      <c r="W38" s="84"/>
      <c r="X38" s="84"/>
      <c r="Y38" s="601"/>
      <c r="Z38" s="601"/>
      <c r="AA38" s="601"/>
      <c r="AB38" s="601"/>
      <c r="AC38" s="601"/>
      <c r="AD38" s="601"/>
      <c r="AE38" s="601"/>
      <c r="AF38" s="601"/>
    </row>
    <row r="39" spans="1:32" ht="12.75" x14ac:dyDescent="0.2">
      <c r="A39" s="84"/>
      <c r="B39" s="533"/>
      <c r="C39" s="84"/>
      <c r="D39" s="84"/>
      <c r="E39" s="84"/>
      <c r="F39" s="84"/>
      <c r="G39" s="84"/>
      <c r="H39" s="84"/>
      <c r="I39" s="84"/>
      <c r="J39" s="84"/>
      <c r="K39" s="84"/>
      <c r="L39" s="84"/>
      <c r="M39" s="84"/>
      <c r="N39" s="84"/>
      <c r="O39" s="84"/>
      <c r="P39" s="84"/>
      <c r="Q39" s="84"/>
      <c r="R39" s="84"/>
      <c r="S39" s="84"/>
      <c r="T39" s="84"/>
      <c r="U39" s="84"/>
      <c r="V39" s="84"/>
      <c r="W39" s="84"/>
      <c r="X39" s="84"/>
      <c r="Y39" s="601"/>
      <c r="Z39" s="601"/>
      <c r="AA39" s="601"/>
      <c r="AB39" s="601"/>
      <c r="AC39" s="601"/>
      <c r="AD39" s="601"/>
      <c r="AE39" s="601"/>
      <c r="AF39" s="601"/>
    </row>
    <row r="40" spans="1:32" ht="12.75" x14ac:dyDescent="0.2">
      <c r="A40" s="84"/>
      <c r="B40" s="533"/>
      <c r="C40" s="84"/>
      <c r="D40" s="84"/>
      <c r="E40" s="84"/>
      <c r="F40" s="84"/>
      <c r="G40" s="84"/>
      <c r="H40" s="84"/>
      <c r="I40" s="84"/>
      <c r="J40" s="84"/>
      <c r="K40" s="84"/>
      <c r="L40" s="84"/>
      <c r="M40" s="84"/>
      <c r="N40" s="84"/>
      <c r="O40" s="84"/>
      <c r="P40" s="84"/>
      <c r="Q40" s="84"/>
      <c r="R40" s="84"/>
      <c r="S40" s="84"/>
      <c r="T40" s="84"/>
      <c r="U40" s="84"/>
      <c r="V40" s="84"/>
      <c r="W40" s="84"/>
      <c r="X40" s="84"/>
      <c r="Y40" s="601"/>
      <c r="Z40" s="601"/>
      <c r="AA40" s="601"/>
      <c r="AB40" s="601"/>
      <c r="AC40" s="601"/>
      <c r="AD40" s="601"/>
      <c r="AE40" s="601"/>
      <c r="AF40" s="601"/>
    </row>
    <row r="41" spans="1:32" ht="12.75" x14ac:dyDescent="0.2">
      <c r="A41" s="84"/>
      <c r="B41" s="533"/>
      <c r="C41" s="84"/>
      <c r="D41" s="84"/>
      <c r="E41" s="84"/>
      <c r="F41" s="84"/>
      <c r="G41" s="84"/>
      <c r="H41" s="84"/>
      <c r="I41" s="84"/>
      <c r="J41" s="84"/>
      <c r="K41" s="84"/>
      <c r="L41" s="84"/>
      <c r="M41" s="84"/>
      <c r="N41" s="84"/>
      <c r="O41" s="84"/>
      <c r="P41" s="84"/>
      <c r="Q41" s="84"/>
      <c r="R41" s="84"/>
      <c r="S41" s="84"/>
      <c r="T41" s="84"/>
      <c r="U41" s="84"/>
      <c r="V41" s="84"/>
      <c r="W41" s="84"/>
      <c r="X41" s="84"/>
      <c r="Y41" s="601"/>
      <c r="Z41" s="601"/>
      <c r="AA41" s="601"/>
      <c r="AB41" s="601"/>
      <c r="AC41" s="601"/>
      <c r="AD41" s="601"/>
      <c r="AE41" s="601"/>
      <c r="AF41" s="601"/>
    </row>
    <row r="42" spans="1:32" ht="15" customHeight="1" x14ac:dyDescent="0.2">
      <c r="A42" s="84"/>
      <c r="B42" s="84"/>
      <c r="C42" s="84"/>
      <c r="D42" s="84"/>
      <c r="E42" s="84"/>
      <c r="F42" s="84"/>
      <c r="G42" s="84"/>
      <c r="H42" s="84"/>
      <c r="I42" s="84"/>
      <c r="J42" s="84"/>
      <c r="K42" s="84"/>
      <c r="L42" s="84"/>
      <c r="M42" s="84"/>
      <c r="N42" s="84"/>
      <c r="O42" s="84"/>
      <c r="P42" s="84"/>
      <c r="Q42" s="84"/>
      <c r="R42" s="84"/>
      <c r="S42" s="84"/>
      <c r="T42" s="84"/>
      <c r="U42" s="84"/>
      <c r="V42" s="84"/>
      <c r="W42" s="84"/>
      <c r="X42" s="84"/>
      <c r="Y42" s="601"/>
      <c r="Z42" s="601"/>
      <c r="AA42" s="601"/>
      <c r="AB42" s="601"/>
      <c r="AC42" s="601"/>
      <c r="AD42" s="601"/>
      <c r="AE42" s="601"/>
      <c r="AF42" s="601"/>
    </row>
  </sheetData>
  <sheetProtection password="CD9E" sheet="1" objects="1" scenarios="1" selectLockedCells="1"/>
  <mergeCells count="12">
    <mergeCell ref="AB12:AC12"/>
    <mergeCell ref="B12:C12"/>
    <mergeCell ref="D12:E12"/>
    <mergeCell ref="G12:H12"/>
    <mergeCell ref="I12:J12"/>
    <mergeCell ref="K12:L12"/>
    <mergeCell ref="N12:O12"/>
    <mergeCell ref="P12:Q12"/>
    <mergeCell ref="R12:S12"/>
    <mergeCell ref="U12:V12"/>
    <mergeCell ref="W12:X12"/>
    <mergeCell ref="Y12:Z12"/>
  </mergeCells>
  <dataValidations count="1">
    <dataValidation type="list" allowBlank="1" showInputMessage="1" showErrorMessage="1" sqref="B38:B41">
      <formula1>ModelQuest</formula1>
    </dataValidation>
  </dataValidations>
  <hyperlinks>
    <hyperlink ref="A2" location="ExplNote!A1" display="Go to explanatory note"/>
    <hyperlink ref="A3" location="Cntry!A1" display="Go to country metadata"/>
    <hyperlink ref="A1" location="'List of tables'!A9" display="'List of tables'!A9"/>
  </hyperlinks>
  <pageMargins left="0.55118110236220474" right="0.55118110236220474" top="0.98425196850393704" bottom="0.98425196850393704" header="0.51181102362204722" footer="0.51181102362204722"/>
  <pageSetup paperSize="9" scale="73" orientation="landscape" r:id="rId1"/>
  <headerFooter alignWithMargins="0">
    <oddHeader>&amp;LCDH&amp;C &amp;F&amp;R&amp;A</oddHeader>
    <oddFooter>Page &amp;P of &amp;N</oddFooter>
  </headerFooter>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5">
    <tabColor indexed="41"/>
  </sheetPr>
  <dimension ref="A1:J35"/>
  <sheetViews>
    <sheetView showGridLines="0" zoomScale="90" zoomScaleNormal="90" workbookViewId="0">
      <selection activeCell="D9" sqref="D9"/>
    </sheetView>
  </sheetViews>
  <sheetFormatPr baseColWidth="10" defaultColWidth="9.140625" defaultRowHeight="15" customHeight="1" x14ac:dyDescent="0.2"/>
  <cols>
    <col min="1" max="1" width="30.28515625" style="144" customWidth="1"/>
    <col min="2" max="2" width="27.7109375" style="144" customWidth="1"/>
    <col min="3" max="3" width="6.7109375" style="144" customWidth="1"/>
    <col min="4" max="4" width="26.28515625" style="144" customWidth="1"/>
    <col min="5" max="5" width="6.7109375" style="144" customWidth="1"/>
    <col min="6" max="7" width="21" style="144" customWidth="1"/>
    <col min="8" max="8" width="6.7109375" style="144" customWidth="1"/>
    <col min="9" max="9" width="13.28515625" style="144" customWidth="1"/>
    <col min="10" max="16384" width="9.140625" style="144"/>
  </cols>
  <sheetData>
    <row r="1" spans="1:10" s="663" customFormat="1" ht="12" customHeight="1" x14ac:dyDescent="0.2">
      <c r="A1" s="26" t="s">
        <v>6</v>
      </c>
    </row>
    <row r="2" spans="1:10" s="663" customFormat="1" ht="12" customHeight="1" x14ac:dyDescent="0.2">
      <c r="A2" s="28" t="s">
        <v>10</v>
      </c>
    </row>
    <row r="3" spans="1:10" s="663" customFormat="1" ht="12" customHeight="1" x14ac:dyDescent="0.2">
      <c r="A3" s="28" t="s">
        <v>7</v>
      </c>
    </row>
    <row r="4" spans="1:10" ht="15" customHeight="1" x14ac:dyDescent="0.2">
      <c r="A4" s="160"/>
      <c r="B4" s="854" t="s">
        <v>723</v>
      </c>
      <c r="C4" s="854"/>
      <c r="D4" s="854"/>
      <c r="E4" s="854"/>
      <c r="F4" s="160"/>
      <c r="G4" s="160"/>
      <c r="H4" s="160"/>
      <c r="I4" s="160"/>
      <c r="J4" s="160"/>
    </row>
    <row r="6" spans="1:10" ht="15" customHeight="1" x14ac:dyDescent="0.2">
      <c r="A6" s="160"/>
      <c r="B6" s="160"/>
      <c r="C6" s="160"/>
      <c r="D6" s="160"/>
      <c r="E6" s="160"/>
      <c r="F6" s="160"/>
      <c r="G6" s="160"/>
      <c r="H6" s="160"/>
      <c r="I6" s="160"/>
      <c r="J6" s="160"/>
    </row>
    <row r="7" spans="1:10" ht="15" customHeight="1" x14ac:dyDescent="0.25">
      <c r="A7" s="853" t="s">
        <v>736</v>
      </c>
      <c r="B7" s="160"/>
      <c r="C7" s="160"/>
      <c r="D7" s="160"/>
      <c r="E7" s="160"/>
      <c r="F7" s="160"/>
      <c r="G7" s="160"/>
      <c r="H7" s="160"/>
      <c r="I7" s="160"/>
      <c r="J7" s="160"/>
    </row>
    <row r="8" spans="1:10" ht="15" customHeight="1" x14ac:dyDescent="0.2">
      <c r="A8" s="852" t="s">
        <v>21</v>
      </c>
      <c r="B8" s="160"/>
      <c r="C8" s="160"/>
      <c r="D8" s="160"/>
      <c r="E8" s="160"/>
      <c r="F8" s="160"/>
      <c r="G8" s="160"/>
      <c r="H8" s="160"/>
      <c r="I8" s="160"/>
      <c r="J8" s="160"/>
    </row>
    <row r="9" spans="1:10" ht="15" customHeight="1" x14ac:dyDescent="0.2">
      <c r="A9" s="160"/>
      <c r="B9" s="851" t="s">
        <v>34</v>
      </c>
      <c r="C9" s="851"/>
      <c r="D9" s="385">
        <v>2011</v>
      </c>
      <c r="E9" s="160"/>
      <c r="F9" s="160"/>
      <c r="G9" s="160"/>
      <c r="H9" s="160"/>
      <c r="I9" s="160"/>
      <c r="J9" s="160"/>
    </row>
    <row r="10" spans="1:10" ht="15" customHeight="1" x14ac:dyDescent="0.2">
      <c r="A10" s="850"/>
      <c r="B10" s="160"/>
      <c r="C10" s="160"/>
      <c r="D10" s="160"/>
      <c r="E10" s="160"/>
      <c r="F10" s="160"/>
      <c r="G10" s="160"/>
      <c r="H10" s="160"/>
      <c r="I10" s="160"/>
      <c r="J10" s="160"/>
    </row>
    <row r="11" spans="1:10" ht="21" customHeight="1" x14ac:dyDescent="0.2">
      <c r="A11" s="861"/>
      <c r="B11" s="865" t="s">
        <v>731</v>
      </c>
      <c r="C11" s="855"/>
      <c r="D11" s="866"/>
      <c r="E11" s="866"/>
      <c r="F11" s="866"/>
      <c r="G11" s="866"/>
      <c r="H11" s="867"/>
      <c r="I11" s="160"/>
      <c r="J11" s="160"/>
    </row>
    <row r="12" spans="1:10" ht="30" customHeight="1" x14ac:dyDescent="0.2">
      <c r="A12" s="861"/>
      <c r="B12" s="1835" t="s">
        <v>735</v>
      </c>
      <c r="C12" s="1836"/>
      <c r="D12" s="1839" t="s">
        <v>732</v>
      </c>
      <c r="E12" s="1839"/>
      <c r="F12" s="869" t="s">
        <v>730</v>
      </c>
      <c r="G12" s="1840" t="s">
        <v>734</v>
      </c>
      <c r="H12" s="1841"/>
      <c r="I12" s="160"/>
      <c r="J12" s="160"/>
    </row>
    <row r="13" spans="1:10" ht="33" customHeight="1" x14ac:dyDescent="0.2">
      <c r="A13" s="849"/>
      <c r="B13" s="1837" t="str">
        <f>"(having returned to or arrived "&amp;Cntry!D8&amp;" in the last 10 years)"</f>
        <v>(having returned to or arrived Chile in the last 10 years)</v>
      </c>
      <c r="C13" s="1838"/>
      <c r="D13" s="1838" t="s">
        <v>733</v>
      </c>
      <c r="E13" s="1838"/>
      <c r="F13" s="868"/>
      <c r="G13" s="859"/>
      <c r="H13" s="860"/>
      <c r="I13" s="160"/>
      <c r="J13" s="160"/>
    </row>
    <row r="14" spans="1:10" s="822" customFormat="1" ht="18" customHeight="1" x14ac:dyDescent="0.2">
      <c r="A14" s="862" t="s">
        <v>729</v>
      </c>
      <c r="B14" s="1616">
        <f>SUM(B15,B16)</f>
        <v>2720.4000120000001</v>
      </c>
      <c r="C14" s="939"/>
      <c r="D14" s="1618">
        <f>SUM(D15,D16)</f>
        <v>4949.4500010000002</v>
      </c>
      <c r="E14" s="1364"/>
      <c r="F14" s="940"/>
      <c r="G14" s="1619">
        <f>SUM(D14,B14)</f>
        <v>7669.8500130000002</v>
      </c>
      <c r="H14" s="1504"/>
      <c r="I14" s="858"/>
      <c r="J14" s="858"/>
    </row>
    <row r="15" spans="1:10" ht="15" customHeight="1" x14ac:dyDescent="0.2">
      <c r="A15" s="863" t="s">
        <v>722</v>
      </c>
      <c r="B15" s="1614">
        <v>2088.2600000000002</v>
      </c>
      <c r="C15" s="941"/>
      <c r="D15" s="479">
        <v>4317.71</v>
      </c>
      <c r="E15" s="1365"/>
      <c r="F15" s="942"/>
      <c r="G15" s="1629">
        <f>SUM(F15,D15,B15)</f>
        <v>6405.97</v>
      </c>
      <c r="H15" s="1505"/>
      <c r="I15" s="160"/>
      <c r="J15" s="160"/>
    </row>
    <row r="16" spans="1:10" ht="15" customHeight="1" x14ac:dyDescent="0.2">
      <c r="A16" s="863" t="s">
        <v>50</v>
      </c>
      <c r="B16" s="1615">
        <v>632.14001199999996</v>
      </c>
      <c r="C16" s="943"/>
      <c r="D16" s="1617">
        <v>631.74000100000001</v>
      </c>
      <c r="E16" s="1366"/>
      <c r="F16" s="944"/>
      <c r="G16" s="1629">
        <f>SUM(F16,D16,B16)</f>
        <v>1263.880013</v>
      </c>
      <c r="H16" s="1506"/>
      <c r="I16" s="160"/>
      <c r="J16" s="160"/>
    </row>
    <row r="17" spans="1:10" ht="15" customHeight="1" x14ac:dyDescent="0.2">
      <c r="A17" s="864" t="s">
        <v>274</v>
      </c>
      <c r="B17" s="945"/>
      <c r="C17" s="945"/>
      <c r="D17" s="946"/>
      <c r="E17" s="1367"/>
      <c r="F17" s="947"/>
      <c r="G17" s="1368"/>
      <c r="H17" s="1507"/>
      <c r="I17" s="160"/>
      <c r="J17" s="160"/>
    </row>
    <row r="18" spans="1:10" ht="15" customHeight="1" x14ac:dyDescent="0.2">
      <c r="A18" s="871" t="s">
        <v>737</v>
      </c>
      <c r="B18" s="870"/>
      <c r="C18" s="870"/>
      <c r="D18" s="870"/>
      <c r="E18" s="870"/>
      <c r="F18" s="870"/>
      <c r="G18" s="870"/>
      <c r="H18" s="870"/>
      <c r="I18" s="870"/>
      <c r="J18" s="160"/>
    </row>
    <row r="19" spans="1:10" ht="15" customHeight="1" x14ac:dyDescent="0.2">
      <c r="A19" s="160"/>
      <c r="B19" s="160"/>
      <c r="C19" s="160"/>
      <c r="D19" s="160"/>
      <c r="E19" s="160"/>
      <c r="F19" s="160"/>
      <c r="G19" s="160"/>
      <c r="H19" s="160"/>
      <c r="I19" s="160"/>
      <c r="J19" s="160"/>
    </row>
    <row r="20" spans="1:10" ht="15" customHeight="1" x14ac:dyDescent="0.2">
      <c r="A20" s="848" t="s">
        <v>32</v>
      </c>
      <c r="B20" s="736"/>
      <c r="C20" s="736"/>
      <c r="D20" s="737"/>
      <c r="E20" s="737"/>
      <c r="F20" s="737"/>
      <c r="G20" s="737"/>
      <c r="H20" s="737"/>
      <c r="I20" s="160"/>
      <c r="J20" s="160"/>
    </row>
    <row r="21" spans="1:10" ht="15" customHeight="1" x14ac:dyDescent="0.2">
      <c r="A21" s="160"/>
      <c r="B21" s="738"/>
      <c r="C21" s="738"/>
      <c r="D21" s="739"/>
      <c r="E21" s="739"/>
      <c r="F21" s="739"/>
      <c r="G21" s="739"/>
      <c r="H21" s="739"/>
      <c r="I21" s="160"/>
      <c r="J21" s="160"/>
    </row>
    <row r="22" spans="1:10" ht="15" customHeight="1" x14ac:dyDescent="0.2">
      <c r="A22" s="160"/>
      <c r="B22" s="738"/>
      <c r="C22" s="738"/>
      <c r="D22" s="739"/>
      <c r="E22" s="739"/>
      <c r="F22" s="739"/>
      <c r="G22" s="739"/>
      <c r="H22" s="739"/>
      <c r="I22" s="160"/>
      <c r="J22" s="160"/>
    </row>
    <row r="23" spans="1:10" ht="15" customHeight="1" x14ac:dyDescent="0.2">
      <c r="A23" s="160"/>
      <c r="B23" s="738"/>
      <c r="C23" s="738"/>
      <c r="D23" s="739"/>
      <c r="E23" s="739"/>
      <c r="F23" s="739"/>
      <c r="G23" s="739"/>
      <c r="H23" s="739"/>
      <c r="I23" s="160"/>
      <c r="J23" s="160"/>
    </row>
    <row r="24" spans="1:10" ht="15" customHeight="1" x14ac:dyDescent="0.2">
      <c r="A24" s="160"/>
      <c r="B24" s="160"/>
      <c r="C24" s="160"/>
      <c r="D24" s="160"/>
      <c r="E24" s="160"/>
      <c r="F24" s="160"/>
      <c r="G24" s="160"/>
      <c r="H24" s="160"/>
      <c r="I24" s="160"/>
      <c r="J24" s="160"/>
    </row>
    <row r="25" spans="1:10" ht="15" customHeight="1" x14ac:dyDescent="0.2">
      <c r="A25" s="848" t="s">
        <v>33</v>
      </c>
      <c r="B25" s="1584" t="s">
        <v>1059</v>
      </c>
      <c r="C25" s="736"/>
      <c r="D25" s="737"/>
      <c r="E25" s="737"/>
      <c r="F25" s="737"/>
      <c r="G25" s="737"/>
      <c r="H25" s="737"/>
      <c r="I25" s="160"/>
      <c r="J25" s="160"/>
    </row>
    <row r="26" spans="1:10" ht="15" customHeight="1" x14ac:dyDescent="0.2">
      <c r="A26" s="848"/>
      <c r="B26" s="738"/>
      <c r="C26" s="738"/>
      <c r="D26" s="739"/>
      <c r="E26" s="739"/>
      <c r="F26" s="739"/>
      <c r="G26" s="739"/>
      <c r="H26" s="739"/>
      <c r="I26" s="160"/>
      <c r="J26" s="160"/>
    </row>
    <row r="27" spans="1:10" ht="15" customHeight="1" x14ac:dyDescent="0.2">
      <c r="A27" s="160"/>
      <c r="B27" s="738"/>
      <c r="C27" s="738"/>
      <c r="D27" s="739"/>
      <c r="E27" s="739"/>
      <c r="F27" s="739"/>
      <c r="G27" s="739"/>
      <c r="H27" s="739"/>
      <c r="I27" s="160"/>
      <c r="J27" s="160"/>
    </row>
    <row r="28" spans="1:10" ht="15" customHeight="1" x14ac:dyDescent="0.2">
      <c r="A28" s="160"/>
      <c r="B28" s="738"/>
      <c r="C28" s="738"/>
      <c r="D28" s="739"/>
      <c r="E28" s="739"/>
      <c r="F28" s="739"/>
      <c r="G28" s="739"/>
      <c r="H28" s="739"/>
      <c r="I28" s="160"/>
      <c r="J28" s="160"/>
    </row>
    <row r="29" spans="1:10" ht="15" customHeight="1" x14ac:dyDescent="0.2">
      <c r="A29" s="844"/>
      <c r="B29" s="844"/>
      <c r="C29" s="844"/>
      <c r="D29" s="844"/>
      <c r="E29" s="844"/>
      <c r="F29" s="160"/>
      <c r="G29" s="160"/>
      <c r="H29" s="160"/>
      <c r="I29" s="160"/>
      <c r="J29" s="160"/>
    </row>
    <row r="30" spans="1:10" ht="15" customHeight="1" x14ac:dyDescent="0.2">
      <c r="A30" s="847" t="s">
        <v>651</v>
      </c>
      <c r="B30" s="844"/>
      <c r="C30" s="844"/>
      <c r="D30" s="844"/>
      <c r="E30" s="844"/>
      <c r="F30" s="160"/>
      <c r="G30" s="160"/>
      <c r="H30" s="160"/>
      <c r="I30" s="160"/>
      <c r="J30" s="160"/>
    </row>
    <row r="31" spans="1:10" ht="15" customHeight="1" x14ac:dyDescent="0.2">
      <c r="A31" s="846"/>
      <c r="B31" s="845"/>
      <c r="C31" s="844"/>
      <c r="D31" s="844"/>
      <c r="E31" s="844"/>
      <c r="F31" s="160"/>
      <c r="G31" s="160"/>
      <c r="H31" s="160"/>
      <c r="I31" s="160"/>
      <c r="J31" s="160"/>
    </row>
    <row r="32" spans="1:10" ht="15" customHeight="1" x14ac:dyDescent="0.2">
      <c r="A32" s="844"/>
      <c r="B32" s="742"/>
      <c r="C32" s="844"/>
      <c r="D32" s="844"/>
      <c r="E32" s="844"/>
      <c r="F32" s="160"/>
      <c r="G32" s="160"/>
      <c r="H32" s="160"/>
      <c r="I32" s="160"/>
      <c r="J32" s="160"/>
    </row>
    <row r="33" spans="1:10" ht="15" customHeight="1" x14ac:dyDescent="0.2">
      <c r="A33" s="844"/>
      <c r="B33" s="742"/>
      <c r="C33" s="844"/>
      <c r="D33" s="844"/>
      <c r="E33" s="844"/>
      <c r="F33" s="160"/>
      <c r="G33" s="160"/>
      <c r="H33" s="160"/>
      <c r="I33" s="160"/>
      <c r="J33" s="160"/>
    </row>
    <row r="34" spans="1:10" ht="15" customHeight="1" x14ac:dyDescent="0.2">
      <c r="A34" s="844"/>
      <c r="B34" s="742"/>
      <c r="C34" s="844"/>
      <c r="D34" s="844"/>
      <c r="E34" s="844"/>
      <c r="F34" s="160"/>
      <c r="G34" s="160"/>
      <c r="H34" s="160"/>
      <c r="I34" s="160"/>
      <c r="J34" s="160"/>
    </row>
    <row r="35" spans="1:10" ht="15" customHeight="1" x14ac:dyDescent="0.2">
      <c r="A35" s="844"/>
      <c r="B35" s="844"/>
      <c r="C35" s="844"/>
      <c r="D35" s="844"/>
      <c r="E35" s="844"/>
      <c r="F35" s="160"/>
      <c r="G35" s="160"/>
      <c r="H35" s="160"/>
      <c r="I35" s="160"/>
      <c r="J35" s="160"/>
    </row>
  </sheetData>
  <sheetProtection password="CD9E" sheet="1" objects="1" scenarios="1" selectLockedCells="1"/>
  <mergeCells count="5">
    <mergeCell ref="B12:C12"/>
    <mergeCell ref="B13:C13"/>
    <mergeCell ref="D12:E12"/>
    <mergeCell ref="D13:E13"/>
    <mergeCell ref="G12:H12"/>
  </mergeCells>
  <dataValidations count="1">
    <dataValidation type="list" allowBlank="1" showInputMessage="1" showErrorMessage="1" sqref="B31:B34">
      <formula1>ModelQuest</formula1>
    </dataValidation>
  </dataValidations>
  <hyperlinks>
    <hyperlink ref="A2" location="ExplNote!A1" display="Go to explanatory note"/>
    <hyperlink ref="A3" location="Cntry!A1" display="Go to country metadata"/>
    <hyperlink ref="A1" location="'List of tables'!A9" display="'List of tables'!A9"/>
  </hyperlinks>
  <pageMargins left="0.75" right="0.75" top="1" bottom="1" header="0.5" footer="0.5"/>
  <pageSetup paperSize="9" orientation="landscape" r:id="rId1"/>
  <headerFooter alignWithMargins="0">
    <oddHeader>&amp;LCDH&amp;C &amp;F&amp;R&amp;A</oddHeader>
    <oddFooter>Page &amp;P of &amp;N</oddFooter>
  </headerFooter>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8">
    <tabColor indexed="41"/>
    <pageSetUpPr fitToPage="1"/>
  </sheetPr>
  <dimension ref="A1:I95"/>
  <sheetViews>
    <sheetView showGridLines="0" zoomScale="90" zoomScaleNormal="90" workbookViewId="0">
      <selection activeCell="D9" sqref="D9"/>
    </sheetView>
  </sheetViews>
  <sheetFormatPr baseColWidth="10" defaultColWidth="9.140625" defaultRowHeight="12.75" x14ac:dyDescent="0.2"/>
  <cols>
    <col min="1" max="1" width="51.85546875" style="31" customWidth="1"/>
    <col min="2" max="2" width="18.140625" style="31" customWidth="1"/>
    <col min="3" max="3" width="6.7109375" style="31" customWidth="1"/>
    <col min="4" max="4" width="18.140625" style="31" customWidth="1"/>
    <col min="5" max="5" width="6.7109375" style="31" customWidth="1"/>
    <col min="6" max="7" width="18.140625" style="31" customWidth="1"/>
    <col min="8" max="8" width="6.7109375" style="31" customWidth="1"/>
    <col min="9" max="16384" width="9.140625" style="31"/>
  </cols>
  <sheetData>
    <row r="1" spans="1:9" s="66" customFormat="1" ht="12" customHeight="1" x14ac:dyDescent="0.2">
      <c r="A1" s="26" t="s">
        <v>6</v>
      </c>
    </row>
    <row r="2" spans="1:9" s="66" customFormat="1" ht="12" customHeight="1" x14ac:dyDescent="0.2">
      <c r="A2" s="28" t="s">
        <v>10</v>
      </c>
    </row>
    <row r="3" spans="1:9" s="66" customFormat="1" ht="12" customHeight="1" x14ac:dyDescent="0.2">
      <c r="A3" s="28" t="s">
        <v>7</v>
      </c>
    </row>
    <row r="4" spans="1:9" ht="15" customHeight="1" x14ac:dyDescent="0.2">
      <c r="A4" s="90" t="s">
        <v>323</v>
      </c>
      <c r="B4" s="90"/>
      <c r="C4" s="90"/>
      <c r="D4" s="90"/>
      <c r="E4" s="90"/>
      <c r="F4" s="90"/>
      <c r="G4" s="90"/>
      <c r="H4" s="90"/>
      <c r="I4" s="91"/>
    </row>
    <row r="5" spans="1:9" s="131" customFormat="1" ht="15" customHeight="1" x14ac:dyDescent="0.2"/>
    <row r="6" spans="1:9" s="131" customFormat="1" ht="15" customHeight="1" x14ac:dyDescent="0.2">
      <c r="A6" s="160"/>
      <c r="B6" s="160"/>
      <c r="C6" s="160"/>
      <c r="D6" s="160"/>
      <c r="E6" s="160"/>
      <c r="F6" s="160"/>
      <c r="G6" s="160"/>
      <c r="H6" s="160"/>
      <c r="I6" s="160"/>
    </row>
    <row r="7" spans="1:9" ht="15.75" x14ac:dyDescent="0.25">
      <c r="A7" s="93" t="s">
        <v>741</v>
      </c>
      <c r="B7" s="92"/>
      <c r="C7" s="92"/>
      <c r="D7" s="92"/>
      <c r="E7" s="92"/>
      <c r="F7" s="92"/>
      <c r="G7" s="92"/>
      <c r="H7" s="92"/>
      <c r="I7" s="92"/>
    </row>
    <row r="8" spans="1:9" ht="15" customHeight="1" x14ac:dyDescent="0.2">
      <c r="A8" s="94" t="s">
        <v>21</v>
      </c>
      <c r="B8" s="92"/>
      <c r="C8" s="92"/>
      <c r="D8" s="92"/>
      <c r="E8" s="92"/>
      <c r="F8" s="92"/>
      <c r="G8" s="92"/>
      <c r="H8" s="92"/>
      <c r="I8" s="92"/>
    </row>
    <row r="9" spans="1:9" ht="15" customHeight="1" x14ac:dyDescent="0.2">
      <c r="A9" s="92"/>
      <c r="B9" s="161" t="s">
        <v>34</v>
      </c>
      <c r="C9" s="161"/>
      <c r="D9" s="385">
        <v>2011</v>
      </c>
      <c r="E9" s="92"/>
      <c r="F9" s="92"/>
      <c r="G9" s="92"/>
      <c r="H9" s="92"/>
      <c r="I9" s="92"/>
    </row>
    <row r="10" spans="1:9" ht="15" customHeight="1" x14ac:dyDescent="0.2">
      <c r="A10" s="170"/>
      <c r="B10" s="171"/>
      <c r="C10" s="171"/>
      <c r="D10" s="92"/>
      <c r="E10" s="92"/>
      <c r="F10" s="92"/>
      <c r="G10" s="92"/>
      <c r="H10" s="92"/>
      <c r="I10" s="92"/>
    </row>
    <row r="11" spans="1:9" ht="13.15" customHeight="1" x14ac:dyDescent="0.2">
      <c r="A11" s="172"/>
      <c r="B11" s="1848"/>
      <c r="C11" s="1849"/>
      <c r="D11" s="1846"/>
      <c r="E11" s="1847"/>
      <c r="F11" s="872"/>
      <c r="G11" s="1842"/>
      <c r="H11" s="1843"/>
      <c r="I11" s="92"/>
    </row>
    <row r="12" spans="1:9" ht="12.75" customHeight="1" x14ac:dyDescent="0.2">
      <c r="A12" s="173"/>
      <c r="B12" s="1850" t="s">
        <v>646</v>
      </c>
      <c r="C12" s="1851"/>
      <c r="D12" s="1854" t="s">
        <v>119</v>
      </c>
      <c r="E12" s="1851"/>
      <c r="F12" s="873" t="s">
        <v>24</v>
      </c>
      <c r="G12" s="1856" t="s">
        <v>25</v>
      </c>
      <c r="H12" s="1857"/>
      <c r="I12" s="92"/>
    </row>
    <row r="13" spans="1:9" ht="19.5" customHeight="1" x14ac:dyDescent="0.2">
      <c r="A13" s="895" t="s">
        <v>743</v>
      </c>
      <c r="B13" s="1852" t="str">
        <f>Cntry!$D$8</f>
        <v>Chile</v>
      </c>
      <c r="C13" s="1853"/>
      <c r="D13" s="1855" t="s">
        <v>120</v>
      </c>
      <c r="E13" s="1853"/>
      <c r="F13" s="163" t="s">
        <v>52</v>
      </c>
      <c r="G13" s="1844"/>
      <c r="H13" s="1845"/>
      <c r="I13" s="92"/>
    </row>
    <row r="14" spans="1:9" s="39" customFormat="1" ht="37.5" customHeight="1" x14ac:dyDescent="0.2">
      <c r="A14" s="899" t="str">
        <f>"Mobile Doctorate Holders having returned to or arrived "&amp;Cntry!D8&amp;" in the last 10 years (from IMOB1)"</f>
        <v>Mobile Doctorate Holders having returned to or arrived Chile in the last 10 years (from IMOB1)</v>
      </c>
      <c r="B14" s="1378">
        <f>IMOB1!B15</f>
        <v>2088.2600000000002</v>
      </c>
      <c r="C14" s="1379"/>
      <c r="D14" s="874">
        <f>IMOB1!B16</f>
        <v>632.14001199999996</v>
      </c>
      <c r="E14" s="1379"/>
      <c r="F14" s="874">
        <f>IMOB1!B17</f>
        <v>0</v>
      </c>
      <c r="G14" s="1386">
        <f>IMOB1!B14</f>
        <v>2720.4000120000001</v>
      </c>
      <c r="H14" s="1387"/>
      <c r="I14" s="164"/>
    </row>
    <row r="15" spans="1:9" s="39" customFormat="1" ht="18.75" customHeight="1" x14ac:dyDescent="0.2">
      <c r="A15" s="889" t="s">
        <v>324</v>
      </c>
      <c r="B15" s="1370"/>
      <c r="C15" s="898"/>
      <c r="D15" s="898"/>
      <c r="E15" s="898"/>
      <c r="F15" s="898"/>
      <c r="G15" s="898"/>
      <c r="H15" s="1370"/>
      <c r="I15" s="164"/>
    </row>
    <row r="16" spans="1:9" ht="15" customHeight="1" x14ac:dyDescent="0.2">
      <c r="A16" s="881" t="s">
        <v>655</v>
      </c>
      <c r="B16" s="887"/>
      <c r="C16" s="888"/>
      <c r="D16" s="888"/>
      <c r="E16" s="888"/>
      <c r="F16" s="888"/>
      <c r="G16" s="888"/>
      <c r="H16" s="1371"/>
      <c r="I16" s="92"/>
    </row>
    <row r="17" spans="1:9" x14ac:dyDescent="0.2">
      <c r="A17" s="882" t="s">
        <v>64</v>
      </c>
      <c r="B17" s="1380"/>
      <c r="C17" s="1383"/>
      <c r="D17" s="883"/>
      <c r="E17" s="1383"/>
      <c r="F17" s="883"/>
      <c r="G17" s="1373"/>
      <c r="H17" s="1388"/>
      <c r="I17" s="92"/>
    </row>
    <row r="18" spans="1:9" x14ac:dyDescent="0.2">
      <c r="A18" s="882" t="s">
        <v>65</v>
      </c>
      <c r="B18" s="1380"/>
      <c r="C18" s="1383"/>
      <c r="D18" s="883"/>
      <c r="E18" s="1383"/>
      <c r="F18" s="883"/>
      <c r="G18" s="1373"/>
      <c r="H18" s="1388"/>
      <c r="I18" s="92"/>
    </row>
    <row r="19" spans="1:9" x14ac:dyDescent="0.2">
      <c r="A19" s="882" t="s">
        <v>66</v>
      </c>
      <c r="B19" s="1380"/>
      <c r="C19" s="1383"/>
      <c r="D19" s="883"/>
      <c r="E19" s="1383"/>
      <c r="F19" s="883"/>
      <c r="G19" s="1373"/>
      <c r="H19" s="1388"/>
      <c r="I19" s="92"/>
    </row>
    <row r="20" spans="1:9" x14ac:dyDescent="0.2">
      <c r="A20" s="882" t="s">
        <v>67</v>
      </c>
      <c r="B20" s="1381"/>
      <c r="C20" s="1384"/>
      <c r="D20" s="883"/>
      <c r="E20" s="1384"/>
      <c r="F20" s="883"/>
      <c r="G20" s="1373"/>
      <c r="H20" s="1388"/>
      <c r="I20" s="92"/>
    </row>
    <row r="21" spans="1:9" x14ac:dyDescent="0.2">
      <c r="A21" s="882" t="s">
        <v>68</v>
      </c>
      <c r="B21" s="1381"/>
      <c r="C21" s="1384"/>
      <c r="D21" s="883"/>
      <c r="E21" s="1384"/>
      <c r="F21" s="883"/>
      <c r="G21" s="1373"/>
      <c r="H21" s="1388"/>
      <c r="I21" s="92"/>
    </row>
    <row r="22" spans="1:9" x14ac:dyDescent="0.2">
      <c r="A22" s="884" t="s">
        <v>738</v>
      </c>
      <c r="B22" s="1381"/>
      <c r="C22" s="1384"/>
      <c r="D22" s="883"/>
      <c r="E22" s="1384"/>
      <c r="F22" s="883"/>
      <c r="G22" s="1373"/>
      <c r="H22" s="1388"/>
      <c r="I22" s="92"/>
    </row>
    <row r="23" spans="1:9" x14ac:dyDescent="0.2">
      <c r="A23" s="884" t="s">
        <v>69</v>
      </c>
      <c r="B23" s="1381"/>
      <c r="C23" s="1384"/>
      <c r="D23" s="883"/>
      <c r="E23" s="1384"/>
      <c r="F23" s="883"/>
      <c r="G23" s="1373"/>
      <c r="H23" s="1388"/>
      <c r="I23" s="92"/>
    </row>
    <row r="24" spans="1:9" x14ac:dyDescent="0.2">
      <c r="A24" s="882" t="s">
        <v>70</v>
      </c>
      <c r="B24" s="1381"/>
      <c r="C24" s="1384"/>
      <c r="D24" s="883"/>
      <c r="E24" s="1384"/>
      <c r="F24" s="883"/>
      <c r="G24" s="1373"/>
      <c r="H24" s="1388"/>
      <c r="I24" s="92"/>
    </row>
    <row r="25" spans="1:9" x14ac:dyDescent="0.2">
      <c r="A25" s="882" t="s">
        <v>71</v>
      </c>
      <c r="B25" s="1381"/>
      <c r="C25" s="1384"/>
      <c r="D25" s="883"/>
      <c r="E25" s="1384"/>
      <c r="F25" s="883"/>
      <c r="G25" s="1373"/>
      <c r="H25" s="1388"/>
      <c r="I25" s="92"/>
    </row>
    <row r="26" spans="1:9" x14ac:dyDescent="0.2">
      <c r="A26" s="885" t="s">
        <v>72</v>
      </c>
      <c r="B26" s="1382"/>
      <c r="C26" s="1385"/>
      <c r="D26" s="886"/>
      <c r="E26" s="1385"/>
      <c r="F26" s="886"/>
      <c r="G26" s="1374"/>
      <c r="H26" s="1389"/>
      <c r="I26" s="92"/>
    </row>
    <row r="27" spans="1:9" s="39" customFormat="1" ht="18" customHeight="1" x14ac:dyDescent="0.2">
      <c r="A27" s="890" t="s">
        <v>325</v>
      </c>
      <c r="B27" s="948"/>
      <c r="C27" s="1369"/>
      <c r="D27" s="949"/>
      <c r="E27" s="1369"/>
      <c r="F27" s="949"/>
      <c r="G27" s="1372"/>
      <c r="H27" s="1372"/>
      <c r="I27" s="164"/>
    </row>
    <row r="28" spans="1:9" x14ac:dyDescent="0.2">
      <c r="A28" s="174" t="s">
        <v>74</v>
      </c>
      <c r="B28" s="875"/>
      <c r="C28" s="1383"/>
      <c r="D28" s="876"/>
      <c r="E28" s="1383"/>
      <c r="F28" s="876"/>
      <c r="G28" s="1375"/>
      <c r="H28" s="1388"/>
      <c r="I28" s="92"/>
    </row>
    <row r="29" spans="1:9" x14ac:dyDescent="0.2">
      <c r="A29" s="174" t="s">
        <v>75</v>
      </c>
      <c r="B29" s="875"/>
      <c r="C29" s="1383"/>
      <c r="D29" s="876"/>
      <c r="E29" s="1383"/>
      <c r="F29" s="876"/>
      <c r="G29" s="1375"/>
      <c r="H29" s="1388"/>
      <c r="I29" s="92"/>
    </row>
    <row r="30" spans="1:9" x14ac:dyDescent="0.2">
      <c r="A30" s="174" t="s">
        <v>76</v>
      </c>
      <c r="B30" s="875"/>
      <c r="C30" s="1383"/>
      <c r="D30" s="876"/>
      <c r="E30" s="1383"/>
      <c r="F30" s="876"/>
      <c r="G30" s="1375"/>
      <c r="H30" s="1388"/>
      <c r="I30" s="92"/>
    </row>
    <row r="31" spans="1:9" x14ac:dyDescent="0.2">
      <c r="A31" s="174" t="s">
        <v>77</v>
      </c>
      <c r="B31" s="875"/>
      <c r="C31" s="1384"/>
      <c r="D31" s="876"/>
      <c r="E31" s="1384"/>
      <c r="F31" s="876"/>
      <c r="G31" s="1375"/>
      <c r="H31" s="1388"/>
      <c r="I31" s="92"/>
    </row>
    <row r="32" spans="1:9" x14ac:dyDescent="0.2">
      <c r="A32" s="174" t="s">
        <v>78</v>
      </c>
      <c r="B32" s="875"/>
      <c r="C32" s="1384"/>
      <c r="D32" s="876"/>
      <c r="E32" s="1384"/>
      <c r="F32" s="876"/>
      <c r="G32" s="1375"/>
      <c r="H32" s="1388"/>
      <c r="I32" s="92"/>
    </row>
    <row r="33" spans="1:9" x14ac:dyDescent="0.2">
      <c r="A33" s="174" t="s">
        <v>79</v>
      </c>
      <c r="B33" s="875"/>
      <c r="C33" s="1384"/>
      <c r="D33" s="876"/>
      <c r="E33" s="1384"/>
      <c r="F33" s="876"/>
      <c r="G33" s="1375"/>
      <c r="H33" s="1388"/>
      <c r="I33" s="92"/>
    </row>
    <row r="34" spans="1:9" x14ac:dyDescent="0.2">
      <c r="A34" s="174" t="s">
        <v>80</v>
      </c>
      <c r="B34" s="875"/>
      <c r="C34" s="1384"/>
      <c r="D34" s="876"/>
      <c r="E34" s="1384"/>
      <c r="F34" s="876"/>
      <c r="G34" s="1375"/>
      <c r="H34" s="1388"/>
      <c r="I34" s="92"/>
    </row>
    <row r="35" spans="1:9" x14ac:dyDescent="0.2">
      <c r="A35" s="174" t="s">
        <v>81</v>
      </c>
      <c r="B35" s="875"/>
      <c r="C35" s="1384"/>
      <c r="D35" s="876"/>
      <c r="E35" s="1384"/>
      <c r="F35" s="876"/>
      <c r="G35" s="1375"/>
      <c r="H35" s="1388"/>
      <c r="I35" s="92"/>
    </row>
    <row r="36" spans="1:9" x14ac:dyDescent="0.2">
      <c r="A36" s="174" t="s">
        <v>82</v>
      </c>
      <c r="B36" s="875"/>
      <c r="C36" s="1384"/>
      <c r="D36" s="876"/>
      <c r="E36" s="1384"/>
      <c r="F36" s="876"/>
      <c r="G36" s="1375"/>
      <c r="H36" s="1388"/>
      <c r="I36" s="92"/>
    </row>
    <row r="37" spans="1:9" x14ac:dyDescent="0.2">
      <c r="A37" s="174" t="s">
        <v>83</v>
      </c>
      <c r="B37" s="875"/>
      <c r="C37" s="1383"/>
      <c r="D37" s="876"/>
      <c r="E37" s="1383"/>
      <c r="F37" s="876"/>
      <c r="G37" s="1375"/>
      <c r="H37" s="1388"/>
      <c r="I37" s="92"/>
    </row>
    <row r="38" spans="1:9" x14ac:dyDescent="0.2">
      <c r="A38" s="174" t="s">
        <v>84</v>
      </c>
      <c r="B38" s="875"/>
      <c r="C38" s="1383"/>
      <c r="D38" s="876"/>
      <c r="E38" s="1383"/>
      <c r="F38" s="876"/>
      <c r="G38" s="1375"/>
      <c r="H38" s="1388"/>
      <c r="I38" s="92"/>
    </row>
    <row r="39" spans="1:9" x14ac:dyDescent="0.2">
      <c r="A39" s="174" t="s">
        <v>85</v>
      </c>
      <c r="B39" s="875"/>
      <c r="C39" s="1383"/>
      <c r="D39" s="876"/>
      <c r="E39" s="1383"/>
      <c r="F39" s="876"/>
      <c r="G39" s="1375"/>
      <c r="H39" s="1388"/>
      <c r="I39" s="92"/>
    </row>
    <row r="40" spans="1:9" x14ac:dyDescent="0.2">
      <c r="A40" s="174" t="s">
        <v>86</v>
      </c>
      <c r="B40" s="875"/>
      <c r="C40" s="1384"/>
      <c r="D40" s="876"/>
      <c r="E40" s="1384"/>
      <c r="F40" s="876"/>
      <c r="G40" s="1375"/>
      <c r="H40" s="1388"/>
      <c r="I40" s="92"/>
    </row>
    <row r="41" spans="1:9" x14ac:dyDescent="0.2">
      <c r="A41" s="174" t="s">
        <v>87</v>
      </c>
      <c r="B41" s="875"/>
      <c r="C41" s="1384"/>
      <c r="D41" s="876"/>
      <c r="E41" s="1384"/>
      <c r="F41" s="876"/>
      <c r="G41" s="1375"/>
      <c r="H41" s="1388"/>
      <c r="I41" s="92"/>
    </row>
    <row r="42" spans="1:9" x14ac:dyDescent="0.2">
      <c r="A42" s="174" t="s">
        <v>88</v>
      </c>
      <c r="B42" s="875"/>
      <c r="C42" s="1384"/>
      <c r="D42" s="876"/>
      <c r="E42" s="1384"/>
      <c r="F42" s="876"/>
      <c r="G42" s="1375"/>
      <c r="H42" s="1388"/>
      <c r="I42" s="92"/>
    </row>
    <row r="43" spans="1:9" x14ac:dyDescent="0.2">
      <c r="A43" s="174" t="s">
        <v>89</v>
      </c>
      <c r="B43" s="875"/>
      <c r="C43" s="1384"/>
      <c r="D43" s="876"/>
      <c r="E43" s="1384"/>
      <c r="F43" s="876"/>
      <c r="G43" s="1375"/>
      <c r="H43" s="1388"/>
      <c r="I43" s="92"/>
    </row>
    <row r="44" spans="1:9" x14ac:dyDescent="0.2">
      <c r="A44" s="174" t="s">
        <v>90</v>
      </c>
      <c r="B44" s="875"/>
      <c r="C44" s="1384"/>
      <c r="D44" s="876"/>
      <c r="E44" s="1384"/>
      <c r="F44" s="876"/>
      <c r="G44" s="1375"/>
      <c r="H44" s="1388"/>
      <c r="I44" s="92"/>
    </row>
    <row r="45" spans="1:9" x14ac:dyDescent="0.2">
      <c r="A45" s="174" t="s">
        <v>91</v>
      </c>
      <c r="B45" s="875"/>
      <c r="C45" s="1384"/>
      <c r="D45" s="876"/>
      <c r="E45" s="1384"/>
      <c r="F45" s="876"/>
      <c r="G45" s="1375"/>
      <c r="H45" s="1388"/>
      <c r="I45" s="92"/>
    </row>
    <row r="46" spans="1:9" x14ac:dyDescent="0.2">
      <c r="A46" s="174" t="s">
        <v>92</v>
      </c>
      <c r="B46" s="875"/>
      <c r="C46" s="1383"/>
      <c r="D46" s="876"/>
      <c r="E46" s="1383"/>
      <c r="F46" s="876"/>
      <c r="G46" s="1375"/>
      <c r="H46" s="1388"/>
      <c r="I46" s="92"/>
    </row>
    <row r="47" spans="1:9" x14ac:dyDescent="0.2">
      <c r="A47" s="174" t="s">
        <v>93</v>
      </c>
      <c r="B47" s="875"/>
      <c r="C47" s="1383"/>
      <c r="D47" s="876"/>
      <c r="E47" s="1383"/>
      <c r="F47" s="876"/>
      <c r="G47" s="1375"/>
      <c r="H47" s="1388"/>
      <c r="I47" s="92"/>
    </row>
    <row r="48" spans="1:9" x14ac:dyDescent="0.2">
      <c r="A48" s="174" t="s">
        <v>94</v>
      </c>
      <c r="B48" s="875"/>
      <c r="C48" s="1383"/>
      <c r="D48" s="876"/>
      <c r="E48" s="1383"/>
      <c r="F48" s="876"/>
      <c r="G48" s="1375"/>
      <c r="H48" s="1388"/>
      <c r="I48" s="92"/>
    </row>
    <row r="49" spans="1:9" x14ac:dyDescent="0.2">
      <c r="A49" s="174" t="s">
        <v>95</v>
      </c>
      <c r="B49" s="875"/>
      <c r="C49" s="1384"/>
      <c r="D49" s="876"/>
      <c r="E49" s="1384"/>
      <c r="F49" s="876"/>
      <c r="G49" s="1375"/>
      <c r="H49" s="1388"/>
      <c r="I49" s="92"/>
    </row>
    <row r="50" spans="1:9" x14ac:dyDescent="0.2">
      <c r="A50" s="174" t="s">
        <v>96</v>
      </c>
      <c r="B50" s="875"/>
      <c r="C50" s="1384"/>
      <c r="D50" s="876"/>
      <c r="E50" s="1384"/>
      <c r="F50" s="876"/>
      <c r="G50" s="1375"/>
      <c r="H50" s="1388"/>
      <c r="I50" s="92"/>
    </row>
    <row r="51" spans="1:9" x14ac:dyDescent="0.2">
      <c r="A51" s="174" t="s">
        <v>97</v>
      </c>
      <c r="B51" s="875"/>
      <c r="C51" s="1384"/>
      <c r="D51" s="876"/>
      <c r="E51" s="1384"/>
      <c r="F51" s="876"/>
      <c r="G51" s="1375"/>
      <c r="H51" s="1388"/>
      <c r="I51" s="92"/>
    </row>
    <row r="52" spans="1:9" x14ac:dyDescent="0.2">
      <c r="A52" s="174" t="s">
        <v>98</v>
      </c>
      <c r="B52" s="875"/>
      <c r="C52" s="1384"/>
      <c r="D52" s="876"/>
      <c r="E52" s="1384"/>
      <c r="F52" s="876"/>
      <c r="G52" s="1375"/>
      <c r="H52" s="1388"/>
      <c r="I52" s="92"/>
    </row>
    <row r="53" spans="1:9" x14ac:dyDescent="0.2">
      <c r="A53" s="174" t="s">
        <v>99</v>
      </c>
      <c r="B53" s="875"/>
      <c r="C53" s="1384"/>
      <c r="D53" s="876"/>
      <c r="E53" s="1384"/>
      <c r="F53" s="876"/>
      <c r="G53" s="1375"/>
      <c r="H53" s="1388"/>
      <c r="I53" s="92"/>
    </row>
    <row r="54" spans="1:9" x14ac:dyDescent="0.2">
      <c r="A54" s="174" t="s">
        <v>100</v>
      </c>
      <c r="B54" s="875"/>
      <c r="C54" s="1384"/>
      <c r="D54" s="876"/>
      <c r="E54" s="1384"/>
      <c r="F54" s="876"/>
      <c r="G54" s="1375"/>
      <c r="H54" s="1388"/>
      <c r="I54" s="92"/>
    </row>
    <row r="55" spans="1:9" x14ac:dyDescent="0.2">
      <c r="A55" s="174" t="s">
        <v>101</v>
      </c>
      <c r="B55" s="875"/>
      <c r="C55" s="1383"/>
      <c r="D55" s="876"/>
      <c r="E55" s="1383"/>
      <c r="F55" s="876"/>
      <c r="G55" s="1375"/>
      <c r="H55" s="1388"/>
      <c r="I55" s="92"/>
    </row>
    <row r="56" spans="1:9" x14ac:dyDescent="0.2">
      <c r="A56" s="174" t="s">
        <v>102</v>
      </c>
      <c r="B56" s="875"/>
      <c r="C56" s="1383"/>
      <c r="D56" s="876"/>
      <c r="E56" s="1383"/>
      <c r="F56" s="876"/>
      <c r="G56" s="1375"/>
      <c r="H56" s="1388"/>
      <c r="I56" s="92"/>
    </row>
    <row r="57" spans="1:9" x14ac:dyDescent="0.2">
      <c r="A57" s="174" t="s">
        <v>103</v>
      </c>
      <c r="B57" s="875"/>
      <c r="C57" s="1383"/>
      <c r="D57" s="876"/>
      <c r="E57" s="1383"/>
      <c r="F57" s="876"/>
      <c r="G57" s="1375"/>
      <c r="H57" s="1388"/>
      <c r="I57" s="92"/>
    </row>
    <row r="58" spans="1:9" x14ac:dyDescent="0.2">
      <c r="A58" s="174" t="s">
        <v>104</v>
      </c>
      <c r="B58" s="875"/>
      <c r="C58" s="1384"/>
      <c r="D58" s="876"/>
      <c r="E58" s="1384"/>
      <c r="F58" s="876"/>
      <c r="G58" s="1375"/>
      <c r="H58" s="1388"/>
      <c r="I58" s="92"/>
    </row>
    <row r="59" spans="1:9" x14ac:dyDescent="0.2">
      <c r="A59" s="174" t="s">
        <v>212</v>
      </c>
      <c r="B59" s="875"/>
      <c r="C59" s="1384"/>
      <c r="D59" s="876"/>
      <c r="E59" s="1384"/>
      <c r="F59" s="876"/>
      <c r="G59" s="1375"/>
      <c r="H59" s="1388"/>
      <c r="I59" s="92"/>
    </row>
    <row r="60" spans="1:9" x14ac:dyDescent="0.2">
      <c r="A60" s="174" t="s">
        <v>105</v>
      </c>
      <c r="B60" s="875"/>
      <c r="C60" s="1384"/>
      <c r="D60" s="876"/>
      <c r="E60" s="1384"/>
      <c r="F60" s="876"/>
      <c r="G60" s="1375"/>
      <c r="H60" s="1388"/>
      <c r="I60" s="92"/>
    </row>
    <row r="61" spans="1:9" x14ac:dyDescent="0.2">
      <c r="A61" s="174" t="s">
        <v>106</v>
      </c>
      <c r="B61" s="875"/>
      <c r="C61" s="1384"/>
      <c r="D61" s="876"/>
      <c r="E61" s="1384"/>
      <c r="F61" s="876"/>
      <c r="G61" s="1375"/>
      <c r="H61" s="1388"/>
      <c r="I61" s="92"/>
    </row>
    <row r="62" spans="1:9" x14ac:dyDescent="0.2">
      <c r="A62" s="174" t="s">
        <v>107</v>
      </c>
      <c r="B62" s="875"/>
      <c r="C62" s="1384"/>
      <c r="D62" s="876"/>
      <c r="E62" s="1384"/>
      <c r="F62" s="876"/>
      <c r="G62" s="1375"/>
      <c r="H62" s="1388"/>
      <c r="I62" s="92"/>
    </row>
    <row r="63" spans="1:9" x14ac:dyDescent="0.2">
      <c r="A63" s="174" t="s">
        <v>108</v>
      </c>
      <c r="B63" s="875"/>
      <c r="C63" s="1384"/>
      <c r="D63" s="876"/>
      <c r="E63" s="1384"/>
      <c r="F63" s="876"/>
      <c r="G63" s="1375"/>
      <c r="H63" s="1388"/>
      <c r="I63" s="92"/>
    </row>
    <row r="64" spans="1:9" x14ac:dyDescent="0.2">
      <c r="A64" s="174" t="s">
        <v>13</v>
      </c>
      <c r="B64" s="875"/>
      <c r="C64" s="1383"/>
      <c r="D64" s="876"/>
      <c r="E64" s="1383"/>
      <c r="F64" s="876"/>
      <c r="G64" s="1375"/>
      <c r="H64" s="1388"/>
      <c r="I64" s="92"/>
    </row>
    <row r="65" spans="1:9" x14ac:dyDescent="0.2">
      <c r="A65" s="174" t="s">
        <v>213</v>
      </c>
      <c r="B65" s="875"/>
      <c r="C65" s="1383"/>
      <c r="D65" s="876"/>
      <c r="E65" s="1383"/>
      <c r="F65" s="876"/>
      <c r="G65" s="1375"/>
      <c r="H65" s="1388"/>
      <c r="I65" s="92"/>
    </row>
    <row r="66" spans="1:9" x14ac:dyDescent="0.2">
      <c r="A66" s="174" t="s">
        <v>109</v>
      </c>
      <c r="B66" s="875"/>
      <c r="C66" s="1383"/>
      <c r="D66" s="876"/>
      <c r="E66" s="1383"/>
      <c r="F66" s="876"/>
      <c r="G66" s="1375"/>
      <c r="H66" s="1388"/>
      <c r="I66" s="92"/>
    </row>
    <row r="67" spans="1:9" x14ac:dyDescent="0.2">
      <c r="A67" s="174" t="s">
        <v>110</v>
      </c>
      <c r="B67" s="875"/>
      <c r="C67" s="1384"/>
      <c r="D67" s="876"/>
      <c r="E67" s="1384"/>
      <c r="F67" s="876"/>
      <c r="G67" s="1375"/>
      <c r="H67" s="1388"/>
      <c r="I67" s="92"/>
    </row>
    <row r="68" spans="1:9" x14ac:dyDescent="0.2">
      <c r="A68" s="174" t="s">
        <v>111</v>
      </c>
      <c r="B68" s="875"/>
      <c r="C68" s="1384"/>
      <c r="D68" s="876"/>
      <c r="E68" s="1384"/>
      <c r="F68" s="876"/>
      <c r="G68" s="1375"/>
      <c r="H68" s="1388"/>
      <c r="I68" s="92"/>
    </row>
    <row r="69" spans="1:9" x14ac:dyDescent="0.2">
      <c r="A69" s="174" t="s">
        <v>112</v>
      </c>
      <c r="B69" s="875"/>
      <c r="C69" s="1384"/>
      <c r="D69" s="876"/>
      <c r="E69" s="1384"/>
      <c r="F69" s="876"/>
      <c r="G69" s="1375"/>
      <c r="H69" s="1388"/>
      <c r="I69" s="92"/>
    </row>
    <row r="70" spans="1:9" x14ac:dyDescent="0.2">
      <c r="A70" s="174" t="s">
        <v>113</v>
      </c>
      <c r="B70" s="875"/>
      <c r="C70" s="1384"/>
      <c r="D70" s="876"/>
      <c r="E70" s="1384"/>
      <c r="F70" s="876"/>
      <c r="G70" s="1375"/>
      <c r="H70" s="1388"/>
      <c r="I70" s="92"/>
    </row>
    <row r="71" spans="1:9" x14ac:dyDescent="0.2">
      <c r="A71" s="174" t="s">
        <v>114</v>
      </c>
      <c r="B71" s="875"/>
      <c r="C71" s="1384"/>
      <c r="D71" s="876"/>
      <c r="E71" s="1384"/>
      <c r="F71" s="876"/>
      <c r="G71" s="1375"/>
      <c r="H71" s="1388"/>
      <c r="I71" s="92"/>
    </row>
    <row r="72" spans="1:9" x14ac:dyDescent="0.2">
      <c r="A72" s="174" t="s">
        <v>115</v>
      </c>
      <c r="B72" s="875"/>
      <c r="C72" s="1384"/>
      <c r="D72" s="876"/>
      <c r="E72" s="1384"/>
      <c r="F72" s="876"/>
      <c r="G72" s="1375"/>
      <c r="H72" s="1388"/>
      <c r="I72" s="92"/>
    </row>
    <row r="73" spans="1:9" x14ac:dyDescent="0.2">
      <c r="A73" s="174" t="s">
        <v>116</v>
      </c>
      <c r="B73" s="875"/>
      <c r="C73" s="1383"/>
      <c r="D73" s="876"/>
      <c r="E73" s="1383"/>
      <c r="F73" s="876"/>
      <c r="G73" s="1375"/>
      <c r="H73" s="1388"/>
      <c r="I73" s="92"/>
    </row>
    <row r="74" spans="1:9" x14ac:dyDescent="0.2">
      <c r="A74" s="174" t="s">
        <v>117</v>
      </c>
      <c r="B74" s="877"/>
      <c r="C74" s="1383"/>
      <c r="D74" s="878"/>
      <c r="E74" s="1383"/>
      <c r="F74" s="878"/>
      <c r="G74" s="1376"/>
      <c r="H74" s="1388"/>
      <c r="I74" s="92"/>
    </row>
    <row r="75" spans="1:9" x14ac:dyDescent="0.2">
      <c r="A75" s="175" t="s">
        <v>326</v>
      </c>
      <c r="B75" s="879"/>
      <c r="C75" s="1385"/>
      <c r="D75" s="880"/>
      <c r="E75" s="1385"/>
      <c r="F75" s="880"/>
      <c r="G75" s="1377"/>
      <c r="H75" s="1389"/>
      <c r="I75" s="92"/>
    </row>
    <row r="76" spans="1:9" x14ac:dyDescent="0.2">
      <c r="A76" s="176"/>
      <c r="B76" s="177"/>
      <c r="C76" s="177"/>
      <c r="D76" s="168"/>
      <c r="E76" s="168"/>
      <c r="F76" s="168"/>
      <c r="G76" s="168"/>
      <c r="H76" s="168"/>
      <c r="I76" s="92"/>
    </row>
    <row r="77" spans="1:9" x14ac:dyDescent="0.2">
      <c r="A77" s="178" t="s">
        <v>118</v>
      </c>
      <c r="B77" s="177"/>
      <c r="C77" s="177"/>
      <c r="D77" s="168"/>
      <c r="E77" s="168"/>
      <c r="F77" s="168"/>
      <c r="G77" s="92"/>
      <c r="H77" s="92"/>
      <c r="I77" s="92"/>
    </row>
    <row r="78" spans="1:9" x14ac:dyDescent="0.2">
      <c r="A78" s="179" t="s">
        <v>1020</v>
      </c>
      <c r="B78" s="177"/>
      <c r="C78" s="177"/>
      <c r="D78" s="168"/>
      <c r="E78" s="168"/>
      <c r="F78" s="168"/>
      <c r="G78" s="92"/>
      <c r="H78" s="92"/>
      <c r="I78" s="92"/>
    </row>
    <row r="79" spans="1:9" ht="15" customHeight="1" x14ac:dyDescent="0.2">
      <c r="A79" s="92"/>
      <c r="B79" s="92"/>
      <c r="C79" s="92"/>
      <c r="D79" s="92"/>
      <c r="E79" s="92"/>
      <c r="F79" s="92"/>
      <c r="G79" s="92"/>
      <c r="H79" s="92"/>
      <c r="I79" s="92"/>
    </row>
    <row r="80" spans="1:9" ht="15" customHeight="1" x14ac:dyDescent="0.2">
      <c r="A80" s="95" t="s">
        <v>32</v>
      </c>
      <c r="B80" s="1584" t="s">
        <v>1049</v>
      </c>
      <c r="C80" s="56"/>
      <c r="D80" s="57"/>
      <c r="E80" s="57"/>
      <c r="F80" s="57"/>
      <c r="G80" s="57"/>
      <c r="H80" s="57"/>
      <c r="I80" s="92"/>
    </row>
    <row r="81" spans="1:9" ht="15" customHeight="1" x14ac:dyDescent="0.2">
      <c r="A81" s="92"/>
      <c r="B81" s="58"/>
      <c r="C81" s="58"/>
      <c r="D81" s="59"/>
      <c r="E81" s="59"/>
      <c r="F81" s="59"/>
      <c r="G81" s="59"/>
      <c r="H81" s="59"/>
      <c r="I81" s="92"/>
    </row>
    <row r="82" spans="1:9" ht="15" customHeight="1" x14ac:dyDescent="0.2">
      <c r="A82" s="92"/>
      <c r="B82" s="58"/>
      <c r="C82" s="58"/>
      <c r="D82" s="59"/>
      <c r="E82" s="59"/>
      <c r="F82" s="59"/>
      <c r="G82" s="59"/>
      <c r="H82" s="59"/>
      <c r="I82" s="92"/>
    </row>
    <row r="83" spans="1:9" ht="15" customHeight="1" x14ac:dyDescent="0.2">
      <c r="A83" s="92"/>
      <c r="B83" s="58"/>
      <c r="C83" s="58"/>
      <c r="D83" s="59"/>
      <c r="E83" s="59"/>
      <c r="F83" s="59"/>
      <c r="G83" s="59"/>
      <c r="H83" s="59"/>
      <c r="I83" s="92"/>
    </row>
    <row r="84" spans="1:9" ht="15" customHeight="1" x14ac:dyDescent="0.2">
      <c r="A84" s="92"/>
      <c r="B84" s="92"/>
      <c r="C84" s="92"/>
      <c r="D84" s="92"/>
      <c r="E84" s="92"/>
      <c r="F84" s="92"/>
      <c r="G84" s="92"/>
      <c r="H84" s="92"/>
      <c r="I84" s="92"/>
    </row>
    <row r="85" spans="1:9" ht="15" customHeight="1" x14ac:dyDescent="0.2">
      <c r="A85" s="95" t="s">
        <v>33</v>
      </c>
      <c r="B85" s="1584" t="s">
        <v>1059</v>
      </c>
      <c r="C85" s="56"/>
      <c r="D85" s="57"/>
      <c r="E85" s="57"/>
      <c r="F85" s="57"/>
      <c r="G85" s="57"/>
      <c r="H85" s="57"/>
      <c r="I85" s="92"/>
    </row>
    <row r="86" spans="1:9" ht="15" customHeight="1" x14ac:dyDescent="0.2">
      <c r="A86" s="95"/>
      <c r="B86" s="58"/>
      <c r="C86" s="58"/>
      <c r="D86" s="59"/>
      <c r="E86" s="59"/>
      <c r="F86" s="59"/>
      <c r="G86" s="59"/>
      <c r="H86" s="59"/>
      <c r="I86" s="92"/>
    </row>
    <row r="87" spans="1:9" ht="15" customHeight="1" x14ac:dyDescent="0.2">
      <c r="A87" s="92"/>
      <c r="B87" s="58"/>
      <c r="C87" s="58"/>
      <c r="D87" s="59"/>
      <c r="E87" s="59"/>
      <c r="F87" s="59"/>
      <c r="G87" s="59"/>
      <c r="H87" s="59"/>
      <c r="I87" s="92"/>
    </row>
    <row r="88" spans="1:9" ht="15" customHeight="1" x14ac:dyDescent="0.2">
      <c r="A88" s="92"/>
      <c r="B88" s="58"/>
      <c r="C88" s="58"/>
      <c r="D88" s="59"/>
      <c r="E88" s="59"/>
      <c r="F88" s="59"/>
      <c r="G88" s="59"/>
      <c r="H88" s="59"/>
      <c r="I88" s="92"/>
    </row>
    <row r="89" spans="1:9" ht="15" customHeight="1" x14ac:dyDescent="0.2">
      <c r="A89" s="602"/>
      <c r="B89" s="602"/>
      <c r="C89" s="602"/>
      <c r="D89" s="602"/>
      <c r="E89" s="602"/>
      <c r="F89" s="602"/>
      <c r="G89" s="602"/>
      <c r="H89" s="602"/>
      <c r="I89" s="602"/>
    </row>
    <row r="90" spans="1:9" x14ac:dyDescent="0.2">
      <c r="A90" s="603" t="s">
        <v>651</v>
      </c>
      <c r="B90" s="605"/>
      <c r="C90" s="602"/>
      <c r="D90" s="602"/>
      <c r="E90" s="602"/>
      <c r="F90" s="602"/>
      <c r="G90" s="602"/>
      <c r="H90" s="602"/>
      <c r="I90" s="602"/>
    </row>
    <row r="91" spans="1:9" x14ac:dyDescent="0.2">
      <c r="A91" s="604"/>
      <c r="B91" s="533"/>
      <c r="C91" s="602"/>
      <c r="D91" s="602"/>
      <c r="E91" s="602"/>
      <c r="F91" s="602"/>
      <c r="G91" s="602"/>
      <c r="H91" s="602"/>
      <c r="I91" s="602"/>
    </row>
    <row r="92" spans="1:9" x14ac:dyDescent="0.2">
      <c r="A92" s="602"/>
      <c r="B92" s="533"/>
      <c r="C92" s="602"/>
      <c r="D92" s="602"/>
      <c r="E92" s="602"/>
      <c r="F92" s="602"/>
      <c r="G92" s="602"/>
      <c r="H92" s="602"/>
      <c r="I92" s="602"/>
    </row>
    <row r="93" spans="1:9" x14ac:dyDescent="0.2">
      <c r="A93" s="602"/>
      <c r="B93" s="533"/>
      <c r="C93" s="602"/>
      <c r="D93" s="602"/>
      <c r="E93" s="602"/>
      <c r="F93" s="602"/>
      <c r="G93" s="602"/>
      <c r="H93" s="602"/>
      <c r="I93" s="602"/>
    </row>
    <row r="94" spans="1:9" x14ac:dyDescent="0.2">
      <c r="A94" s="602"/>
      <c r="B94" s="602"/>
      <c r="C94" s="602"/>
      <c r="D94" s="602"/>
      <c r="E94" s="602"/>
      <c r="F94" s="602"/>
      <c r="G94" s="602"/>
      <c r="H94" s="602"/>
      <c r="I94" s="602"/>
    </row>
    <row r="95" spans="1:9" ht="15" customHeight="1" x14ac:dyDescent="0.2">
      <c r="A95" s="602"/>
      <c r="B95" s="602"/>
      <c r="C95" s="602"/>
      <c r="D95" s="602"/>
      <c r="E95" s="602"/>
      <c r="F95" s="602"/>
      <c r="G95" s="602"/>
      <c r="H95" s="602"/>
      <c r="I95" s="602"/>
    </row>
  </sheetData>
  <sheetProtection password="CD9E" sheet="1" objects="1" scenarios="1" selectLockedCells="1"/>
  <mergeCells count="9">
    <mergeCell ref="G11:H11"/>
    <mergeCell ref="G13:H13"/>
    <mergeCell ref="D11:E11"/>
    <mergeCell ref="B11:C11"/>
    <mergeCell ref="B12:C12"/>
    <mergeCell ref="B13:C13"/>
    <mergeCell ref="D12:E12"/>
    <mergeCell ref="D13:E13"/>
    <mergeCell ref="G12:H12"/>
  </mergeCells>
  <dataValidations count="1">
    <dataValidation type="list" allowBlank="1" showInputMessage="1" showErrorMessage="1" sqref="B90:B93">
      <formula1>ModelQuest</formula1>
    </dataValidation>
  </dataValidations>
  <hyperlinks>
    <hyperlink ref="A2" location="ExplNote!A1" display="Go to explanatory note"/>
    <hyperlink ref="A3" location="Cntry!A1" display="Go to country metadata"/>
    <hyperlink ref="A1" location="'List of tables'!A9" display="'List of tables'!A9"/>
  </hyperlinks>
  <pageMargins left="0.35433070866141736" right="0.35433070866141736" top="0.98425196850393704" bottom="0.98425196850393704" header="0.51181102362204722" footer="0.51181102362204722"/>
  <pageSetup paperSize="9" scale="54" orientation="portrait" r:id="rId1"/>
  <headerFooter alignWithMargins="0">
    <oddHeader>&amp;LCDH&amp;C &amp;F&amp;R&amp;A</oddHeader>
    <oddFooter>Page &amp;P of &amp;N</oddFooter>
  </headerFooter>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9">
    <tabColor indexed="41"/>
    <pageSetUpPr fitToPage="1"/>
  </sheetPr>
  <dimension ref="A1:I43"/>
  <sheetViews>
    <sheetView showGridLines="0" zoomScale="90" zoomScaleNormal="90" workbookViewId="0">
      <selection activeCell="C9" sqref="C9"/>
    </sheetView>
  </sheetViews>
  <sheetFormatPr baseColWidth="10" defaultColWidth="9.140625" defaultRowHeight="12.75" x14ac:dyDescent="0.2"/>
  <cols>
    <col min="1" max="1" width="52.28515625" style="31" customWidth="1"/>
    <col min="2" max="2" width="21.28515625" style="31" customWidth="1"/>
    <col min="3" max="3" width="6.7109375" style="31" customWidth="1"/>
    <col min="4" max="4" width="21.28515625" style="31" customWidth="1"/>
    <col min="5" max="5" width="6.7109375" style="31" customWidth="1"/>
    <col min="6" max="7" width="20.7109375" style="31" customWidth="1"/>
    <col min="8" max="8" width="6.7109375" style="31" customWidth="1"/>
    <col min="9" max="16384" width="9.140625" style="31"/>
  </cols>
  <sheetData>
    <row r="1" spans="1:9" s="66" customFormat="1" ht="12" customHeight="1" x14ac:dyDescent="0.2">
      <c r="A1" s="26" t="s">
        <v>6</v>
      </c>
    </row>
    <row r="2" spans="1:9" s="66" customFormat="1" ht="12" customHeight="1" x14ac:dyDescent="0.2">
      <c r="A2" s="28" t="s">
        <v>10</v>
      </c>
    </row>
    <row r="3" spans="1:9" s="66" customFormat="1" ht="12" customHeight="1" x14ac:dyDescent="0.2">
      <c r="A3" s="28" t="s">
        <v>7</v>
      </c>
    </row>
    <row r="4" spans="1:9" ht="15" customHeight="1" x14ac:dyDescent="0.2">
      <c r="A4" s="90" t="s">
        <v>323</v>
      </c>
      <c r="B4" s="90"/>
      <c r="C4" s="90"/>
      <c r="D4" s="90"/>
      <c r="E4" s="90"/>
      <c r="F4" s="91"/>
      <c r="G4" s="91"/>
      <c r="H4" s="91"/>
      <c r="I4" s="92"/>
    </row>
    <row r="5" spans="1:9" s="131" customFormat="1" ht="15" customHeight="1" x14ac:dyDescent="0.2">
      <c r="I5" s="92"/>
    </row>
    <row r="6" spans="1:9" s="131" customFormat="1" ht="15" customHeight="1" x14ac:dyDescent="0.2">
      <c r="A6" s="160"/>
      <c r="B6" s="160"/>
      <c r="C6" s="160"/>
      <c r="D6" s="160"/>
      <c r="E6" s="160"/>
      <c r="F6" s="160"/>
      <c r="G6" s="160"/>
      <c r="H6" s="160"/>
      <c r="I6" s="92"/>
    </row>
    <row r="7" spans="1:9" ht="15.75" x14ac:dyDescent="0.25">
      <c r="A7" s="93" t="s">
        <v>765</v>
      </c>
      <c r="B7" s="92"/>
      <c r="C7" s="92"/>
      <c r="D7" s="92"/>
      <c r="E7" s="92"/>
      <c r="F7" s="92"/>
      <c r="G7" s="92"/>
      <c r="H7" s="92"/>
      <c r="I7" s="92"/>
    </row>
    <row r="8" spans="1:9" ht="15" customHeight="1" x14ac:dyDescent="0.2">
      <c r="A8" s="94" t="s">
        <v>21</v>
      </c>
      <c r="B8" s="92"/>
      <c r="C8" s="92"/>
      <c r="D8" s="92"/>
      <c r="E8" s="92"/>
      <c r="F8" s="92"/>
      <c r="G8" s="92"/>
      <c r="H8" s="92"/>
      <c r="I8" s="92"/>
    </row>
    <row r="9" spans="1:9" ht="15" customHeight="1" x14ac:dyDescent="0.2">
      <c r="A9" s="92"/>
      <c r="B9" s="161" t="s">
        <v>34</v>
      </c>
      <c r="C9" s="385">
        <v>2011</v>
      </c>
      <c r="D9" s="92"/>
      <c r="E9" s="92"/>
      <c r="F9" s="92"/>
      <c r="G9" s="92"/>
      <c r="H9" s="92"/>
      <c r="I9" s="92"/>
    </row>
    <row r="10" spans="1:9" ht="15" customHeight="1" x14ac:dyDescent="0.2">
      <c r="A10" s="981"/>
      <c r="B10" s="161"/>
      <c r="C10" s="92"/>
      <c r="D10" s="92"/>
      <c r="E10" s="92"/>
      <c r="F10" s="92"/>
      <c r="G10" s="92"/>
      <c r="H10" s="92"/>
      <c r="I10" s="92"/>
    </row>
    <row r="11" spans="1:9" ht="15" customHeight="1" x14ac:dyDescent="0.2">
      <c r="A11" s="162"/>
      <c r="B11" s="1848"/>
      <c r="C11" s="1849"/>
      <c r="D11" s="1846"/>
      <c r="E11" s="1847"/>
      <c r="F11" s="872"/>
      <c r="G11" s="1842"/>
      <c r="H11" s="1843"/>
      <c r="I11" s="92"/>
    </row>
    <row r="12" spans="1:9" s="122" customFormat="1" ht="15" customHeight="1" x14ac:dyDescent="0.2">
      <c r="A12" s="896" t="s">
        <v>739</v>
      </c>
      <c r="B12" s="1850" t="s">
        <v>646</v>
      </c>
      <c r="C12" s="1851"/>
      <c r="D12" s="1854" t="s">
        <v>119</v>
      </c>
      <c r="E12" s="1851"/>
      <c r="F12" s="873" t="s">
        <v>24</v>
      </c>
      <c r="G12" s="1856" t="s">
        <v>25</v>
      </c>
      <c r="H12" s="1857"/>
      <c r="I12" s="92"/>
    </row>
    <row r="13" spans="1:9" s="122" customFormat="1" ht="21" customHeight="1" x14ac:dyDescent="0.2">
      <c r="A13" s="897" t="s">
        <v>740</v>
      </c>
      <c r="B13" s="1852" t="str">
        <f>Cntry!$D$8</f>
        <v>Chile</v>
      </c>
      <c r="C13" s="1853"/>
      <c r="D13" s="1855" t="s">
        <v>120</v>
      </c>
      <c r="E13" s="1853"/>
      <c r="F13" s="163" t="s">
        <v>52</v>
      </c>
      <c r="G13" s="1844"/>
      <c r="H13" s="1845"/>
      <c r="I13" s="92"/>
    </row>
    <row r="14" spans="1:9" ht="31.5" customHeight="1" x14ac:dyDescent="0.2">
      <c r="A14" s="899" t="str">
        <f>"Mobile Doctorate Holders having returned to or arrived "&amp;Cntry!D8&amp;" in the last 10 years (from IMOB1)"</f>
        <v>Mobile Doctorate Holders having returned to or arrived Chile in the last 10 years (from IMOB1)</v>
      </c>
      <c r="B14" s="1393">
        <f>IMOB1!B15</f>
        <v>2088.2600000000002</v>
      </c>
      <c r="C14" s="1394"/>
      <c r="D14" s="1395">
        <f>IMOB1!B16</f>
        <v>632.14001199999996</v>
      </c>
      <c r="E14" s="1394"/>
      <c r="F14" s="1395">
        <f>IMOB1!B17</f>
        <v>0</v>
      </c>
      <c r="G14" s="1396">
        <f>IMOB1!B14</f>
        <v>2720.4000120000001</v>
      </c>
      <c r="H14" s="1397"/>
      <c r="I14" s="164"/>
    </row>
    <row r="15" spans="1:9" x14ac:dyDescent="0.2">
      <c r="A15" s="982" t="s">
        <v>766</v>
      </c>
      <c r="B15" s="1398">
        <f>SUM(B16:B21)</f>
        <v>2849.8799767</v>
      </c>
      <c r="C15" s="1399"/>
      <c r="D15" s="1400">
        <f>SUM(D16:D21)</f>
        <v>787.65001649999999</v>
      </c>
      <c r="E15" s="1399"/>
      <c r="F15" s="1400"/>
      <c r="G15" s="1401">
        <f>SUM(F15,D15,B15)</f>
        <v>3637.5299931999998</v>
      </c>
      <c r="H15" s="1402"/>
      <c r="I15" s="164"/>
    </row>
    <row r="16" spans="1:9" x14ac:dyDescent="0.2">
      <c r="A16" s="891" t="s">
        <v>328</v>
      </c>
      <c r="B16" s="1600">
        <v>1342.1</v>
      </c>
      <c r="C16" s="1383"/>
      <c r="D16" s="1630">
        <v>80.030002600000003</v>
      </c>
      <c r="E16" s="1383"/>
      <c r="F16" s="883"/>
      <c r="G16" s="1401">
        <f t="shared" ref="G16:G21" si="0">SUM(F16,D16,B16)</f>
        <v>1422.1300025999999</v>
      </c>
      <c r="H16" s="1388"/>
      <c r="I16" s="164"/>
    </row>
    <row r="17" spans="1:9" x14ac:dyDescent="0.2">
      <c r="A17" s="891" t="s">
        <v>329</v>
      </c>
      <c r="B17" s="1600">
        <v>84.359998700000006</v>
      </c>
      <c r="C17" s="1383"/>
      <c r="D17" s="1630">
        <v>37.8300014</v>
      </c>
      <c r="E17" s="1383"/>
      <c r="F17" s="883"/>
      <c r="G17" s="1401">
        <f t="shared" si="0"/>
        <v>122.19000010000001</v>
      </c>
      <c r="H17" s="1388"/>
      <c r="I17" s="164"/>
    </row>
    <row r="18" spans="1:9" ht="14.25" x14ac:dyDescent="0.2">
      <c r="A18" s="891" t="s">
        <v>330</v>
      </c>
      <c r="B18" s="1600">
        <v>231.48999599999999</v>
      </c>
      <c r="C18" s="1383"/>
      <c r="D18" s="1630">
        <v>205.110005</v>
      </c>
      <c r="E18" s="1383"/>
      <c r="F18" s="883"/>
      <c r="G18" s="1401">
        <f t="shared" si="0"/>
        <v>436.60000100000002</v>
      </c>
      <c r="H18" s="1388"/>
      <c r="I18" s="164"/>
    </row>
    <row r="19" spans="1:9" ht="14.25" x14ac:dyDescent="0.2">
      <c r="A19" s="891" t="s">
        <v>331</v>
      </c>
      <c r="B19" s="1600">
        <v>577.49999100000002</v>
      </c>
      <c r="C19" s="1383"/>
      <c r="D19" s="1630">
        <v>201.32000400000001</v>
      </c>
      <c r="E19" s="1383"/>
      <c r="F19" s="883"/>
      <c r="G19" s="1401">
        <f t="shared" si="0"/>
        <v>778.81999500000006</v>
      </c>
      <c r="H19" s="1388"/>
      <c r="I19" s="164"/>
    </row>
    <row r="20" spans="1:9" x14ac:dyDescent="0.2">
      <c r="A20" s="891" t="s">
        <v>332</v>
      </c>
      <c r="B20" s="1600">
        <v>492.44999300000001</v>
      </c>
      <c r="C20" s="1383"/>
      <c r="D20" s="1630">
        <v>177.400003</v>
      </c>
      <c r="E20" s="1383"/>
      <c r="F20" s="883"/>
      <c r="G20" s="1401">
        <f t="shared" si="0"/>
        <v>669.84999600000003</v>
      </c>
      <c r="H20" s="1388"/>
      <c r="I20" s="164"/>
    </row>
    <row r="21" spans="1:9" ht="14.25" x14ac:dyDescent="0.2">
      <c r="A21" s="891" t="s">
        <v>333</v>
      </c>
      <c r="B21" s="1600">
        <v>121.97999799999999</v>
      </c>
      <c r="C21" s="1383"/>
      <c r="D21" s="1630">
        <v>85.960000500000007</v>
      </c>
      <c r="E21" s="1383"/>
      <c r="F21" s="883"/>
      <c r="G21" s="1401">
        <f t="shared" si="0"/>
        <v>207.9399985</v>
      </c>
      <c r="H21" s="1388"/>
      <c r="I21" s="164"/>
    </row>
    <row r="22" spans="1:9" x14ac:dyDescent="0.2">
      <c r="A22" s="980" t="s">
        <v>343</v>
      </c>
      <c r="B22" s="1390"/>
      <c r="C22" s="1391"/>
      <c r="D22" s="886"/>
      <c r="E22" s="1391"/>
      <c r="F22" s="886"/>
      <c r="G22" s="1392"/>
      <c r="H22" s="1389"/>
      <c r="I22" s="164"/>
    </row>
    <row r="23" spans="1:9" x14ac:dyDescent="0.2">
      <c r="A23" s="165" t="s">
        <v>334</v>
      </c>
      <c r="B23" s="166"/>
      <c r="C23" s="166"/>
      <c r="D23" s="166"/>
      <c r="E23" s="166"/>
      <c r="F23" s="166"/>
      <c r="G23" s="166"/>
      <c r="H23" s="166"/>
      <c r="I23" s="164"/>
    </row>
    <row r="24" spans="1:9" x14ac:dyDescent="0.2">
      <c r="A24" s="167" t="s">
        <v>335</v>
      </c>
      <c r="B24" s="168"/>
      <c r="C24" s="168"/>
      <c r="D24" s="168"/>
      <c r="E24" s="168"/>
      <c r="F24" s="168"/>
      <c r="G24" s="168"/>
      <c r="H24" s="168"/>
      <c r="I24" s="164"/>
    </row>
    <row r="25" spans="1:9" x14ac:dyDescent="0.2">
      <c r="A25" s="167" t="s">
        <v>336</v>
      </c>
      <c r="B25" s="168"/>
      <c r="C25" s="168"/>
      <c r="D25" s="168"/>
      <c r="E25" s="168"/>
      <c r="F25" s="168"/>
      <c r="G25" s="168"/>
      <c r="H25" s="168"/>
      <c r="I25" s="164"/>
    </row>
    <row r="26" spans="1:9" x14ac:dyDescent="0.2">
      <c r="A26" s="169"/>
      <c r="B26" s="168"/>
      <c r="C26" s="168"/>
      <c r="D26" s="168"/>
      <c r="E26" s="168"/>
      <c r="F26" s="168"/>
      <c r="G26" s="168"/>
      <c r="H26" s="168"/>
      <c r="I26" s="164"/>
    </row>
    <row r="27" spans="1:9" ht="15" customHeight="1" x14ac:dyDescent="0.2">
      <c r="A27" s="92"/>
      <c r="B27" s="92"/>
      <c r="C27" s="92"/>
      <c r="D27" s="92"/>
      <c r="E27" s="92"/>
      <c r="F27" s="92"/>
      <c r="G27" s="92"/>
      <c r="H27" s="92"/>
      <c r="I27" s="164"/>
    </row>
    <row r="28" spans="1:9" ht="15" customHeight="1" x14ac:dyDescent="0.2">
      <c r="A28" s="95" t="s">
        <v>32</v>
      </c>
      <c r="B28" s="56"/>
      <c r="C28" s="57"/>
      <c r="D28" s="57"/>
      <c r="E28" s="57"/>
      <c r="F28" s="57"/>
      <c r="G28" s="57"/>
      <c r="H28" s="57"/>
      <c r="I28" s="164"/>
    </row>
    <row r="29" spans="1:9" ht="15" customHeight="1" x14ac:dyDescent="0.2">
      <c r="A29" s="92"/>
      <c r="B29" s="58"/>
      <c r="C29" s="59"/>
      <c r="D29" s="59"/>
      <c r="E29" s="59"/>
      <c r="F29" s="59"/>
      <c r="G29" s="59"/>
      <c r="H29" s="59"/>
      <c r="I29" s="164"/>
    </row>
    <row r="30" spans="1:9" ht="15" customHeight="1" x14ac:dyDescent="0.2">
      <c r="A30" s="92"/>
      <c r="B30" s="58"/>
      <c r="C30" s="59"/>
      <c r="D30" s="59"/>
      <c r="E30" s="59"/>
      <c r="F30" s="59"/>
      <c r="G30" s="59"/>
      <c r="H30" s="59"/>
      <c r="I30" s="164"/>
    </row>
    <row r="31" spans="1:9" ht="15" customHeight="1" x14ac:dyDescent="0.2">
      <c r="A31" s="92"/>
      <c r="B31" s="58"/>
      <c r="C31" s="59"/>
      <c r="D31" s="59"/>
      <c r="E31" s="59"/>
      <c r="F31" s="59"/>
      <c r="G31" s="59"/>
      <c r="H31" s="59"/>
      <c r="I31" s="164"/>
    </row>
    <row r="32" spans="1:9" ht="15" customHeight="1" x14ac:dyDescent="0.2">
      <c r="A32" s="92"/>
      <c r="B32" s="92"/>
      <c r="C32" s="92"/>
      <c r="D32" s="92"/>
      <c r="E32" s="92"/>
      <c r="F32" s="92"/>
      <c r="G32" s="92"/>
      <c r="H32" s="92"/>
      <c r="I32" s="164"/>
    </row>
    <row r="33" spans="1:9" ht="15" customHeight="1" x14ac:dyDescent="0.2">
      <c r="A33" s="95" t="s">
        <v>33</v>
      </c>
      <c r="B33" s="1584" t="s">
        <v>1059</v>
      </c>
      <c r="C33" s="57"/>
      <c r="D33" s="57"/>
      <c r="E33" s="57"/>
      <c r="F33" s="57"/>
      <c r="G33" s="57"/>
      <c r="H33" s="57"/>
      <c r="I33" s="164"/>
    </row>
    <row r="34" spans="1:9" ht="15" customHeight="1" x14ac:dyDescent="0.2">
      <c r="A34" s="95"/>
      <c r="B34" s="58"/>
      <c r="C34" s="59"/>
      <c r="D34" s="59"/>
      <c r="E34" s="59"/>
      <c r="F34" s="59"/>
      <c r="G34" s="59"/>
      <c r="H34" s="59"/>
      <c r="I34" s="164"/>
    </row>
    <row r="35" spans="1:9" ht="15" customHeight="1" x14ac:dyDescent="0.2">
      <c r="A35" s="92"/>
      <c r="B35" s="58"/>
      <c r="C35" s="59"/>
      <c r="D35" s="59"/>
      <c r="E35" s="59"/>
      <c r="F35" s="59"/>
      <c r="G35" s="59"/>
      <c r="H35" s="59"/>
      <c r="I35" s="164"/>
    </row>
    <row r="36" spans="1:9" ht="15" customHeight="1" x14ac:dyDescent="0.2">
      <c r="A36" s="92"/>
      <c r="B36" s="58"/>
      <c r="C36" s="59"/>
      <c r="D36" s="59"/>
      <c r="E36" s="59"/>
      <c r="F36" s="59"/>
      <c r="G36" s="59"/>
      <c r="H36" s="59"/>
      <c r="I36" s="164"/>
    </row>
    <row r="37" spans="1:9" ht="15" customHeight="1" x14ac:dyDescent="0.2">
      <c r="A37" s="602"/>
      <c r="B37" s="602"/>
      <c r="C37" s="602"/>
      <c r="D37" s="602"/>
      <c r="E37" s="602"/>
      <c r="F37" s="602"/>
      <c r="G37" s="602"/>
      <c r="H37" s="602"/>
      <c r="I37" s="164"/>
    </row>
    <row r="38" spans="1:9" x14ac:dyDescent="0.2">
      <c r="A38" s="603" t="s">
        <v>651</v>
      </c>
      <c r="B38" s="605"/>
      <c r="C38" s="602"/>
      <c r="D38" s="602"/>
      <c r="E38" s="602"/>
      <c r="F38" s="602"/>
      <c r="G38" s="602"/>
      <c r="H38" s="602"/>
      <c r="I38" s="164"/>
    </row>
    <row r="39" spans="1:9" x14ac:dyDescent="0.2">
      <c r="A39" s="604"/>
      <c r="B39" s="533"/>
      <c r="C39" s="602"/>
      <c r="D39" s="602"/>
      <c r="E39" s="602"/>
      <c r="F39" s="602"/>
      <c r="G39" s="602"/>
      <c r="H39" s="602"/>
      <c r="I39" s="164"/>
    </row>
    <row r="40" spans="1:9" x14ac:dyDescent="0.2">
      <c r="A40" s="602"/>
      <c r="B40" s="533"/>
      <c r="C40" s="602"/>
      <c r="D40" s="602"/>
      <c r="E40" s="602"/>
      <c r="F40" s="602"/>
      <c r="G40" s="602"/>
      <c r="H40" s="602"/>
      <c r="I40" s="164"/>
    </row>
    <row r="41" spans="1:9" x14ac:dyDescent="0.2">
      <c r="A41" s="602"/>
      <c r="B41" s="533"/>
      <c r="C41" s="602"/>
      <c r="D41" s="602"/>
      <c r="E41" s="602"/>
      <c r="F41" s="602"/>
      <c r="G41" s="602"/>
      <c r="H41" s="602"/>
      <c r="I41" s="164"/>
    </row>
    <row r="42" spans="1:9" x14ac:dyDescent="0.2">
      <c r="A42" s="602"/>
      <c r="B42" s="602"/>
      <c r="C42" s="602"/>
      <c r="D42" s="602"/>
      <c r="E42" s="602"/>
      <c r="F42" s="602"/>
      <c r="G42" s="602"/>
      <c r="H42" s="602"/>
      <c r="I42" s="164"/>
    </row>
    <row r="43" spans="1:9" ht="15" customHeight="1" x14ac:dyDescent="0.2">
      <c r="A43" s="602"/>
      <c r="B43" s="602"/>
      <c r="C43" s="602"/>
      <c r="D43" s="602"/>
      <c r="E43" s="602"/>
      <c r="F43" s="602"/>
      <c r="G43" s="602"/>
      <c r="H43" s="602"/>
      <c r="I43" s="164"/>
    </row>
  </sheetData>
  <sheetProtection password="CD9E" sheet="1" objects="1" scenarios="1" selectLockedCells="1"/>
  <mergeCells count="9">
    <mergeCell ref="B13:C13"/>
    <mergeCell ref="D13:E13"/>
    <mergeCell ref="G13:H13"/>
    <mergeCell ref="B11:C11"/>
    <mergeCell ref="D11:E11"/>
    <mergeCell ref="G11:H11"/>
    <mergeCell ref="B12:C12"/>
    <mergeCell ref="D12:E12"/>
    <mergeCell ref="G12:H12"/>
  </mergeCells>
  <dataValidations count="1">
    <dataValidation type="list" allowBlank="1" showInputMessage="1" showErrorMessage="1" sqref="B38:B41">
      <formula1>ModelQuest</formula1>
    </dataValidation>
  </dataValidations>
  <hyperlinks>
    <hyperlink ref="A2" location="ExplNote!A1" display="Go to explanatory note"/>
    <hyperlink ref="A3" location="Cntry!A1" display="Go to country metadata"/>
    <hyperlink ref="A1" location="'List of tables'!A9" display="'List of tables'!A9"/>
  </hyperlinks>
  <pageMargins left="0.74803149606299213" right="0.74803149606299213" top="0.98425196850393704" bottom="0.98425196850393704" header="0.51181102362204722" footer="0.51181102362204722"/>
  <pageSetup paperSize="9" scale="59" orientation="landscape" r:id="rId1"/>
  <headerFooter alignWithMargins="0">
    <oddHeader>&amp;LCDH&amp;C &amp;F&amp;R&amp;A</oddHeader>
    <oddFooter>Page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0"/>
  <sheetViews>
    <sheetView workbookViewId="0">
      <selection activeCell="B14" sqref="B14"/>
    </sheetView>
  </sheetViews>
  <sheetFormatPr baseColWidth="10" defaultColWidth="9.140625" defaultRowHeight="12.75" x14ac:dyDescent="0.2"/>
  <cols>
    <col min="1" max="1" width="18.7109375" customWidth="1"/>
    <col min="2" max="2" width="84.7109375" customWidth="1"/>
  </cols>
  <sheetData>
    <row r="1" spans="1:2" x14ac:dyDescent="0.2">
      <c r="A1" s="26" t="s">
        <v>6</v>
      </c>
    </row>
    <row r="2" spans="1:2" x14ac:dyDescent="0.2">
      <c r="A2" s="26" t="s">
        <v>10</v>
      </c>
    </row>
    <row r="3" spans="1:2" x14ac:dyDescent="0.2">
      <c r="A3" s="31"/>
    </row>
    <row r="4" spans="1:2" x14ac:dyDescent="0.2">
      <c r="A4" s="1663" t="s">
        <v>873</v>
      </c>
      <c r="B4" s="1664"/>
    </row>
    <row r="5" spans="1:2" x14ac:dyDescent="0.2">
      <c r="A5" s="1665"/>
      <c r="B5" s="1666"/>
    </row>
    <row r="6" spans="1:2" x14ac:dyDescent="0.2">
      <c r="A6" s="1667" t="s">
        <v>915</v>
      </c>
      <c r="B6" s="1668"/>
    </row>
    <row r="7" spans="1:2" x14ac:dyDescent="0.2">
      <c r="A7" s="1669"/>
      <c r="B7" s="1670"/>
    </row>
    <row r="8" spans="1:2" x14ac:dyDescent="0.2">
      <c r="A8" s="1669"/>
      <c r="B8" s="1670"/>
    </row>
    <row r="9" spans="1:2" x14ac:dyDescent="0.2">
      <c r="A9" s="1669"/>
      <c r="B9" s="1670"/>
    </row>
    <row r="10" spans="1:2" x14ac:dyDescent="0.2">
      <c r="A10" s="1671"/>
      <c r="B10" s="1672"/>
    </row>
    <row r="11" spans="1:2" ht="15" x14ac:dyDescent="0.25">
      <c r="A11" s="1459" t="s">
        <v>874</v>
      </c>
      <c r="B11" s="1460" t="s">
        <v>875</v>
      </c>
    </row>
    <row r="12" spans="1:2" ht="15" x14ac:dyDescent="0.25">
      <c r="A12" s="1461" t="s">
        <v>876</v>
      </c>
      <c r="B12" s="1462" t="s">
        <v>877</v>
      </c>
    </row>
    <row r="13" spans="1:2" ht="15" x14ac:dyDescent="0.25">
      <c r="A13" s="1459" t="s">
        <v>878</v>
      </c>
      <c r="B13" s="1460" t="s">
        <v>879</v>
      </c>
    </row>
    <row r="14" spans="1:2" ht="15" x14ac:dyDescent="0.25">
      <c r="A14" s="1461" t="s">
        <v>880</v>
      </c>
      <c r="B14" s="1462" t="s">
        <v>881</v>
      </c>
    </row>
    <row r="15" spans="1:2" ht="15" x14ac:dyDescent="0.25">
      <c r="A15" s="1459" t="s">
        <v>882</v>
      </c>
      <c r="B15" s="1460" t="s">
        <v>883</v>
      </c>
    </row>
    <row r="16" spans="1:2" ht="15" x14ac:dyDescent="0.25">
      <c r="A16" s="1461" t="s">
        <v>884</v>
      </c>
      <c r="B16" s="1462" t="s">
        <v>885</v>
      </c>
    </row>
    <row r="17" spans="1:2" ht="15" x14ac:dyDescent="0.25">
      <c r="A17" s="1459" t="s">
        <v>886</v>
      </c>
      <c r="B17" s="1460" t="s">
        <v>887</v>
      </c>
    </row>
    <row r="18" spans="1:2" ht="15" x14ac:dyDescent="0.25">
      <c r="A18" s="1461" t="s">
        <v>888</v>
      </c>
      <c r="B18" s="1462" t="s">
        <v>889</v>
      </c>
    </row>
    <row r="19" spans="1:2" ht="15" x14ac:dyDescent="0.25">
      <c r="A19" s="1459" t="s">
        <v>890</v>
      </c>
      <c r="B19" s="1460" t="s">
        <v>891</v>
      </c>
    </row>
    <row r="20" spans="1:2" ht="15" x14ac:dyDescent="0.25">
      <c r="A20" s="1461" t="s">
        <v>892</v>
      </c>
      <c r="B20" s="1462" t="s">
        <v>893</v>
      </c>
    </row>
    <row r="21" spans="1:2" ht="15" x14ac:dyDescent="0.25">
      <c r="A21" s="1459" t="s">
        <v>894</v>
      </c>
      <c r="B21" s="1460" t="s">
        <v>895</v>
      </c>
    </row>
    <row r="22" spans="1:2" ht="15" x14ac:dyDescent="0.25">
      <c r="A22" s="1461" t="s">
        <v>896</v>
      </c>
      <c r="B22" s="1462" t="s">
        <v>897</v>
      </c>
    </row>
    <row r="23" spans="1:2" ht="15" x14ac:dyDescent="0.25">
      <c r="A23" s="1459" t="s">
        <v>898</v>
      </c>
      <c r="B23" s="1460" t="s">
        <v>899</v>
      </c>
    </row>
    <row r="24" spans="1:2" ht="15" x14ac:dyDescent="0.25">
      <c r="A24" s="1461" t="s">
        <v>900</v>
      </c>
      <c r="B24" s="1462" t="s">
        <v>901</v>
      </c>
    </row>
    <row r="25" spans="1:2" ht="15" x14ac:dyDescent="0.25">
      <c r="A25" s="1459" t="s">
        <v>902</v>
      </c>
      <c r="B25" s="1460" t="s">
        <v>903</v>
      </c>
    </row>
    <row r="26" spans="1:2" ht="15" x14ac:dyDescent="0.25">
      <c r="A26" s="1461" t="s">
        <v>904</v>
      </c>
      <c r="B26" s="1462" t="s">
        <v>905</v>
      </c>
    </row>
    <row r="27" spans="1:2" ht="15" x14ac:dyDescent="0.25">
      <c r="A27" s="1459" t="s">
        <v>906</v>
      </c>
      <c r="B27" s="1460" t="s">
        <v>907</v>
      </c>
    </row>
    <row r="28" spans="1:2" ht="15" x14ac:dyDescent="0.25">
      <c r="A28" s="1461" t="s">
        <v>908</v>
      </c>
      <c r="B28" s="1462" t="s">
        <v>909</v>
      </c>
    </row>
    <row r="29" spans="1:2" ht="15" x14ac:dyDescent="0.25">
      <c r="A29" s="1459" t="s">
        <v>910</v>
      </c>
      <c r="B29" s="1460" t="s">
        <v>911</v>
      </c>
    </row>
    <row r="30" spans="1:2" ht="15" x14ac:dyDescent="0.25">
      <c r="A30" s="1463" t="s">
        <v>912</v>
      </c>
      <c r="B30" s="1464" t="s">
        <v>913</v>
      </c>
    </row>
  </sheetData>
  <mergeCells count="2">
    <mergeCell ref="A4:B5"/>
    <mergeCell ref="A6:B10"/>
  </mergeCells>
  <conditionalFormatting sqref="A2">
    <cfRule type="expression" dxfId="2" priority="3" stopIfTrue="1">
      <formula>XEW2&lt;&gt;SUM(XEX1:XEX1048575)</formula>
    </cfRule>
  </conditionalFormatting>
  <conditionalFormatting sqref="A1">
    <cfRule type="expression" dxfId="1" priority="2" stopIfTrue="1">
      <formula>XEW1&lt;&gt;SUM(#REF!)</formula>
    </cfRule>
  </conditionalFormatting>
  <conditionalFormatting sqref="A2">
    <cfRule type="expression" dxfId="0" priority="1" stopIfTrue="1">
      <formula>XEW2&lt;&gt;SUM(#REF!)</formula>
    </cfRule>
  </conditionalFormatting>
  <hyperlinks>
    <hyperlink ref="A1" location="'List of tables'!A9" display="'List of tables'!A9"/>
    <hyperlink ref="A2" location="ExplNote!A1" display="Go to explanatory note"/>
  </hyperlinks>
  <pageMargins left="0.7" right="0.7" top="0.75" bottom="0.75" header="0.3" footer="0.3"/>
  <pageSetup paperSize="9" orientation="portrait"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4">
    <tabColor indexed="41"/>
  </sheetPr>
  <dimension ref="A1:AH38"/>
  <sheetViews>
    <sheetView showGridLines="0" topLeftCell="A4" zoomScale="90" zoomScaleNormal="90" workbookViewId="0">
      <selection activeCell="D9" sqref="D9"/>
    </sheetView>
  </sheetViews>
  <sheetFormatPr baseColWidth="10" defaultColWidth="9.140625" defaultRowHeight="15" customHeight="1" x14ac:dyDescent="0.2"/>
  <cols>
    <col min="1" max="1" width="48.5703125" style="144" customWidth="1"/>
    <col min="2" max="2" width="9.7109375" style="144" customWidth="1"/>
    <col min="3" max="3" width="5.7109375" style="144" customWidth="1"/>
    <col min="4" max="4" width="9.7109375" style="144" customWidth="1"/>
    <col min="5" max="5" width="5.7109375" style="144" customWidth="1"/>
    <col min="6" max="6" width="9.7109375" style="144" customWidth="1"/>
    <col min="7" max="7" width="5.7109375" style="144" customWidth="1"/>
    <col min="8" max="9" width="9.7109375" style="144" customWidth="1"/>
    <col min="10" max="10" width="5.7109375" style="144" customWidth="1"/>
    <col min="11" max="11" width="9.7109375" style="144" customWidth="1"/>
    <col min="12" max="12" width="5.7109375" style="144" customWidth="1"/>
    <col min="13" max="13" width="9.7109375" style="144" customWidth="1"/>
    <col min="14" max="14" width="5.7109375" style="144" customWidth="1"/>
    <col min="15" max="15" width="9.7109375" style="144" customWidth="1"/>
    <col min="16" max="16" width="5.7109375" style="144" customWidth="1"/>
    <col min="17" max="18" width="9.7109375" style="144" customWidth="1"/>
    <col min="19" max="19" width="5.7109375" style="144" customWidth="1"/>
    <col min="20" max="25" width="9.7109375" style="144" customWidth="1"/>
    <col min="26" max="26" width="5.7109375" style="144" customWidth="1"/>
    <col min="27" max="27" width="9.7109375" style="144" customWidth="1"/>
    <col min="28" max="28" width="5.7109375" style="144" customWidth="1"/>
    <col min="29" max="29" width="9.7109375" style="144" customWidth="1"/>
    <col min="30" max="30" width="5.7109375" style="144" customWidth="1"/>
    <col min="31" max="32" width="9.7109375" style="144" customWidth="1"/>
    <col min="33" max="33" width="5.7109375" style="144" customWidth="1"/>
    <col min="34" max="16384" width="9.140625" style="144"/>
  </cols>
  <sheetData>
    <row r="1" spans="1:34" s="663" customFormat="1" ht="12" customHeight="1" x14ac:dyDescent="0.2">
      <c r="A1" s="26" t="s">
        <v>6</v>
      </c>
    </row>
    <row r="2" spans="1:34" s="663" customFormat="1" ht="12" customHeight="1" x14ac:dyDescent="0.2">
      <c r="A2" s="28" t="s">
        <v>10</v>
      </c>
    </row>
    <row r="3" spans="1:34" s="663" customFormat="1" ht="12" customHeight="1" x14ac:dyDescent="0.2">
      <c r="A3" s="28" t="s">
        <v>7</v>
      </c>
    </row>
    <row r="4" spans="1:34" ht="15" customHeight="1" x14ac:dyDescent="0.2">
      <c r="A4" s="160"/>
      <c r="B4" s="854" t="s">
        <v>723</v>
      </c>
      <c r="C4" s="854"/>
      <c r="D4" s="854"/>
      <c r="E4" s="854"/>
      <c r="F4" s="160"/>
      <c r="G4" s="160"/>
      <c r="H4" s="160"/>
      <c r="I4" s="160"/>
      <c r="J4" s="160"/>
      <c r="K4" s="854"/>
      <c r="L4" s="854"/>
      <c r="M4" s="854"/>
      <c r="N4" s="854"/>
      <c r="O4" s="160"/>
      <c r="P4" s="160"/>
      <c r="Q4" s="160"/>
      <c r="R4" s="160"/>
      <c r="S4" s="160"/>
      <c r="T4" s="854"/>
      <c r="U4" s="854"/>
      <c r="V4" s="160"/>
      <c r="W4" s="160"/>
      <c r="X4" s="160"/>
      <c r="Y4" s="854"/>
      <c r="Z4" s="854"/>
      <c r="AA4" s="854"/>
      <c r="AB4" s="854"/>
      <c r="AC4" s="160"/>
      <c r="AD4" s="160"/>
      <c r="AE4" s="160"/>
      <c r="AF4" s="160"/>
      <c r="AG4" s="160"/>
      <c r="AH4" s="160"/>
    </row>
    <row r="5" spans="1:34" ht="15" customHeight="1" x14ac:dyDescent="0.2">
      <c r="AH5" s="160"/>
    </row>
    <row r="6" spans="1:34" ht="15" customHeight="1" x14ac:dyDescent="0.2">
      <c r="A6" s="160"/>
      <c r="B6" s="160"/>
      <c r="C6" s="160"/>
      <c r="D6" s="160"/>
      <c r="E6" s="160"/>
      <c r="F6" s="160"/>
      <c r="G6" s="160"/>
      <c r="H6" s="160"/>
      <c r="I6" s="160"/>
      <c r="J6" s="160"/>
      <c r="K6" s="160"/>
      <c r="L6" s="160"/>
      <c r="M6" s="160"/>
      <c r="N6" s="160"/>
      <c r="O6" s="160"/>
      <c r="P6" s="160"/>
      <c r="Q6" s="160"/>
      <c r="R6" s="160"/>
      <c r="S6" s="160"/>
      <c r="T6" s="160"/>
      <c r="U6" s="160"/>
      <c r="V6" s="160"/>
      <c r="W6" s="160"/>
      <c r="X6" s="160"/>
      <c r="Y6" s="160"/>
      <c r="Z6" s="160"/>
      <c r="AA6" s="160"/>
      <c r="AB6" s="160"/>
      <c r="AC6" s="160"/>
      <c r="AD6" s="160"/>
      <c r="AE6" s="160"/>
      <c r="AF6" s="160"/>
      <c r="AG6" s="160"/>
      <c r="AH6" s="160"/>
    </row>
    <row r="7" spans="1:34" ht="15" customHeight="1" x14ac:dyDescent="0.25">
      <c r="A7" s="853" t="s">
        <v>794</v>
      </c>
      <c r="B7" s="160"/>
      <c r="C7" s="160"/>
      <c r="D7" s="160"/>
      <c r="E7" s="160"/>
      <c r="F7" s="160"/>
      <c r="G7" s="160"/>
      <c r="H7" s="160"/>
      <c r="I7" s="160"/>
      <c r="J7" s="160"/>
      <c r="K7" s="160"/>
      <c r="L7" s="160"/>
      <c r="M7" s="160"/>
      <c r="N7" s="160"/>
      <c r="O7" s="160"/>
      <c r="P7" s="160"/>
      <c r="Q7" s="160"/>
      <c r="R7" s="160"/>
      <c r="S7" s="160"/>
      <c r="T7" s="160"/>
      <c r="U7" s="160"/>
      <c r="V7" s="160"/>
      <c r="W7" s="160"/>
      <c r="X7" s="160"/>
      <c r="Y7" s="160"/>
      <c r="Z7" s="160"/>
      <c r="AA7" s="160"/>
      <c r="AB7" s="160"/>
      <c r="AC7" s="160"/>
      <c r="AD7" s="160"/>
      <c r="AE7" s="160"/>
      <c r="AF7" s="160"/>
      <c r="AG7" s="160"/>
      <c r="AH7" s="160"/>
    </row>
    <row r="8" spans="1:34" ht="15" customHeight="1" x14ac:dyDescent="0.2">
      <c r="A8" s="852" t="s">
        <v>21</v>
      </c>
      <c r="B8" s="160"/>
      <c r="C8" s="160"/>
      <c r="D8" s="160"/>
      <c r="E8" s="160"/>
      <c r="F8" s="160"/>
      <c r="G8" s="160"/>
      <c r="H8" s="160"/>
      <c r="I8" s="160"/>
      <c r="J8" s="160"/>
      <c r="K8" s="160"/>
      <c r="L8" s="160"/>
      <c r="M8" s="160"/>
      <c r="N8" s="160"/>
      <c r="O8" s="160"/>
      <c r="P8" s="160"/>
      <c r="Q8" s="160"/>
      <c r="R8" s="160"/>
      <c r="S8" s="160"/>
      <c r="T8" s="160"/>
      <c r="U8" s="160"/>
      <c r="V8" s="160"/>
      <c r="W8" s="160"/>
      <c r="X8" s="160"/>
      <c r="Y8" s="160"/>
      <c r="Z8" s="160"/>
      <c r="AA8" s="160"/>
      <c r="AB8" s="160"/>
      <c r="AC8" s="160"/>
      <c r="AD8" s="160"/>
      <c r="AE8" s="160"/>
      <c r="AF8" s="160"/>
      <c r="AG8" s="160"/>
      <c r="AH8" s="160"/>
    </row>
    <row r="9" spans="1:34" ht="15" customHeight="1" x14ac:dyDescent="0.2">
      <c r="A9" s="160"/>
      <c r="B9" s="851" t="s">
        <v>34</v>
      </c>
      <c r="C9" s="851"/>
      <c r="D9" s="385">
        <v>2011</v>
      </c>
      <c r="E9" s="160"/>
      <c r="F9" s="160"/>
      <c r="G9" s="160"/>
      <c r="H9" s="160"/>
      <c r="I9" s="160"/>
      <c r="J9" s="160"/>
      <c r="K9" s="851"/>
      <c r="L9" s="851"/>
      <c r="M9" s="950"/>
      <c r="N9" s="950"/>
      <c r="O9" s="160"/>
      <c r="P9" s="160"/>
      <c r="Q9" s="160"/>
      <c r="R9" s="160"/>
      <c r="S9" s="160"/>
      <c r="T9" s="851"/>
      <c r="U9" s="950"/>
      <c r="V9" s="160"/>
      <c r="W9" s="160"/>
      <c r="X9" s="160"/>
      <c r="Y9" s="851"/>
      <c r="Z9" s="851"/>
      <c r="AA9" s="950"/>
      <c r="AB9" s="950"/>
      <c r="AC9" s="160"/>
      <c r="AD9" s="160"/>
      <c r="AE9" s="160"/>
      <c r="AF9" s="160"/>
      <c r="AG9" s="160"/>
      <c r="AH9" s="160"/>
    </row>
    <row r="10" spans="1:34" ht="15" customHeight="1" x14ac:dyDescent="0.2">
      <c r="A10" s="160"/>
      <c r="B10" s="851"/>
      <c r="C10" s="851"/>
      <c r="D10" s="950"/>
      <c r="E10" s="950"/>
      <c r="F10" s="160"/>
      <c r="G10" s="160"/>
      <c r="H10" s="160"/>
      <c r="I10" s="160"/>
      <c r="J10" s="160"/>
      <c r="K10" s="851"/>
      <c r="L10" s="851"/>
      <c r="M10" s="950"/>
      <c r="N10" s="950"/>
      <c r="O10" s="160"/>
      <c r="P10" s="160"/>
      <c r="Q10" s="160"/>
      <c r="R10" s="160"/>
      <c r="S10" s="160"/>
      <c r="T10" s="851"/>
      <c r="U10" s="950"/>
      <c r="V10" s="160"/>
      <c r="W10" s="160"/>
      <c r="X10" s="160"/>
      <c r="Y10" s="851"/>
      <c r="Z10" s="851"/>
      <c r="AA10" s="950"/>
      <c r="AB10" s="950"/>
      <c r="AC10" s="160"/>
      <c r="AD10" s="160"/>
      <c r="AE10" s="160"/>
      <c r="AF10" s="160"/>
      <c r="AG10" s="160"/>
      <c r="AH10" s="160"/>
    </row>
    <row r="11" spans="1:34" ht="18" customHeight="1" x14ac:dyDescent="0.2">
      <c r="A11" s="861"/>
      <c r="B11" s="865" t="str">
        <f>"Citizens of "&amp;Cntry!D8</f>
        <v>Citizens of Chile</v>
      </c>
      <c r="C11" s="855"/>
      <c r="D11" s="855"/>
      <c r="E11" s="855"/>
      <c r="F11" s="855"/>
      <c r="G11" s="855"/>
      <c r="H11" s="855"/>
      <c r="I11" s="855"/>
      <c r="J11" s="907"/>
      <c r="K11" s="865" t="s">
        <v>50</v>
      </c>
      <c r="L11" s="855"/>
      <c r="M11" s="855"/>
      <c r="N11" s="855"/>
      <c r="O11" s="855"/>
      <c r="P11" s="855"/>
      <c r="Q11" s="855"/>
      <c r="R11" s="855"/>
      <c r="S11" s="907"/>
      <c r="T11" s="908" t="s">
        <v>274</v>
      </c>
      <c r="U11" s="909"/>
      <c r="V11" s="909"/>
      <c r="W11" s="909"/>
      <c r="X11" s="910"/>
      <c r="Y11" s="865" t="s">
        <v>42</v>
      </c>
      <c r="Z11" s="855"/>
      <c r="AA11" s="855"/>
      <c r="AB11" s="855"/>
      <c r="AC11" s="855"/>
      <c r="AD11" s="855"/>
      <c r="AE11" s="855"/>
      <c r="AF11" s="855"/>
      <c r="AG11" s="907"/>
      <c r="AH11" s="160"/>
    </row>
    <row r="12" spans="1:34" s="277" customFormat="1" ht="21" customHeight="1" x14ac:dyDescent="0.2">
      <c r="A12" s="849"/>
      <c r="B12" s="865" t="s">
        <v>728</v>
      </c>
      <c r="C12" s="855"/>
      <c r="D12" s="855"/>
      <c r="E12" s="855"/>
      <c r="F12" s="855"/>
      <c r="G12" s="855"/>
      <c r="H12" s="855"/>
      <c r="I12" s="855"/>
      <c r="J12" s="907"/>
      <c r="K12" s="865" t="s">
        <v>728</v>
      </c>
      <c r="L12" s="855"/>
      <c r="M12" s="855"/>
      <c r="N12" s="855"/>
      <c r="O12" s="855"/>
      <c r="P12" s="855"/>
      <c r="Q12" s="855"/>
      <c r="R12" s="855"/>
      <c r="S12" s="907"/>
      <c r="T12" s="908" t="s">
        <v>728</v>
      </c>
      <c r="U12" s="909"/>
      <c r="V12" s="909"/>
      <c r="W12" s="909"/>
      <c r="X12" s="910"/>
      <c r="Y12" s="865" t="s">
        <v>728</v>
      </c>
      <c r="Z12" s="855"/>
      <c r="AA12" s="855"/>
      <c r="AB12" s="855"/>
      <c r="AC12" s="855"/>
      <c r="AD12" s="855"/>
      <c r="AE12" s="855"/>
      <c r="AF12" s="855"/>
      <c r="AG12" s="907"/>
      <c r="AH12" s="176"/>
    </row>
    <row r="13" spans="1:34" s="277" customFormat="1" ht="40.5" customHeight="1" x14ac:dyDescent="0.2">
      <c r="A13" s="930" t="s">
        <v>742</v>
      </c>
      <c r="B13" s="1860" t="s">
        <v>725</v>
      </c>
      <c r="C13" s="1861"/>
      <c r="D13" s="1861" t="s">
        <v>727</v>
      </c>
      <c r="E13" s="1861"/>
      <c r="F13" s="1861" t="s">
        <v>726</v>
      </c>
      <c r="G13" s="1861"/>
      <c r="H13" s="927" t="s">
        <v>24</v>
      </c>
      <c r="I13" s="1858" t="s">
        <v>42</v>
      </c>
      <c r="J13" s="1859"/>
      <c r="K13" s="1860" t="s">
        <v>725</v>
      </c>
      <c r="L13" s="1861"/>
      <c r="M13" s="1861" t="s">
        <v>727</v>
      </c>
      <c r="N13" s="1861"/>
      <c r="O13" s="1861" t="s">
        <v>726</v>
      </c>
      <c r="P13" s="1861"/>
      <c r="Q13" s="927" t="s">
        <v>24</v>
      </c>
      <c r="R13" s="1858" t="s">
        <v>42</v>
      </c>
      <c r="S13" s="1859"/>
      <c r="T13" s="928" t="s">
        <v>725</v>
      </c>
      <c r="U13" s="859" t="s">
        <v>727</v>
      </c>
      <c r="V13" s="859" t="s">
        <v>726</v>
      </c>
      <c r="W13" s="868" t="s">
        <v>24</v>
      </c>
      <c r="X13" s="929" t="s">
        <v>42</v>
      </c>
      <c r="Y13" s="1860" t="s">
        <v>725</v>
      </c>
      <c r="Z13" s="1861"/>
      <c r="AA13" s="1861" t="s">
        <v>727</v>
      </c>
      <c r="AB13" s="1861"/>
      <c r="AC13" s="1861" t="s">
        <v>726</v>
      </c>
      <c r="AD13" s="1861"/>
      <c r="AE13" s="927" t="s">
        <v>24</v>
      </c>
      <c r="AF13" s="1858" t="s">
        <v>42</v>
      </c>
      <c r="AG13" s="1859"/>
      <c r="AH13" s="176"/>
    </row>
    <row r="14" spans="1:34" s="857" customFormat="1" ht="38.25" customHeight="1" x14ac:dyDescent="0.2">
      <c r="A14" s="899" t="str">
        <f>"Mobile Doctorate Holders having returned to or arrived "&amp;Cntry!D8&amp;" in the last 10 years"</f>
        <v>Mobile Doctorate Holders having returned to or arrived Chile in the last 10 years</v>
      </c>
      <c r="B14" s="1620">
        <v>858.84</v>
      </c>
      <c r="C14" s="1621"/>
      <c r="D14" s="1622">
        <v>987</v>
      </c>
      <c r="E14" s="1622"/>
      <c r="F14" s="1622">
        <v>111.68</v>
      </c>
      <c r="G14" s="1623"/>
      <c r="H14" s="1624">
        <v>130.74</v>
      </c>
      <c r="I14" s="1625">
        <f>SUM(H14,F14,D14,B14)</f>
        <v>2088.2600000000002</v>
      </c>
      <c r="J14" s="1417"/>
      <c r="K14" s="1620">
        <v>216.53</v>
      </c>
      <c r="L14" s="1621"/>
      <c r="M14" s="1622">
        <v>327.42</v>
      </c>
      <c r="N14" s="1622"/>
      <c r="O14" s="1622">
        <v>35.270000000000003</v>
      </c>
      <c r="P14" s="1623"/>
      <c r="Q14" s="1624">
        <v>52.92</v>
      </c>
      <c r="R14" s="1625">
        <f>SUM(Q14,O14,M14,K14)</f>
        <v>632.14</v>
      </c>
      <c r="S14" s="1417"/>
      <c r="T14" s="952"/>
      <c r="U14" s="953"/>
      <c r="V14" s="953"/>
      <c r="W14" s="954"/>
      <c r="X14" s="955"/>
      <c r="Y14" s="1626">
        <f>SUM(K14,B14)</f>
        <v>1075.3700000000001</v>
      </c>
      <c r="Z14" s="1403"/>
      <c r="AA14" s="1627">
        <f>SUM(M14,D14)</f>
        <v>1314.42</v>
      </c>
      <c r="AB14" s="951"/>
      <c r="AC14" s="1627">
        <f>SUM(O14,F14)</f>
        <v>146.95000000000002</v>
      </c>
      <c r="AD14" s="1407"/>
      <c r="AE14" s="1628">
        <f>SUM(Q14,H14)</f>
        <v>183.66000000000003</v>
      </c>
      <c r="AF14" s="1625">
        <f>SUM(AE14,AC14,AA14,Y14)</f>
        <v>2720.4000000000005</v>
      </c>
      <c r="AG14" s="1417"/>
      <c r="AH14" s="856"/>
    </row>
    <row r="15" spans="1:34" s="857" customFormat="1" ht="18" customHeight="1" x14ac:dyDescent="0.2">
      <c r="A15" s="180" t="s">
        <v>793</v>
      </c>
      <c r="B15" s="923"/>
      <c r="C15" s="924"/>
      <c r="D15" s="924"/>
      <c r="E15" s="924"/>
      <c r="F15" s="924"/>
      <c r="G15" s="924"/>
      <c r="H15" s="925"/>
      <c r="I15" s="925"/>
      <c r="J15" s="924"/>
      <c r="K15" s="924"/>
      <c r="L15" s="924"/>
      <c r="M15" s="924"/>
      <c r="N15" s="924"/>
      <c r="O15" s="924"/>
      <c r="P15" s="924"/>
      <c r="Q15" s="925"/>
      <c r="R15" s="925"/>
      <c r="S15" s="924"/>
      <c r="T15" s="926"/>
      <c r="U15" s="926"/>
      <c r="V15" s="926"/>
      <c r="W15" s="926"/>
      <c r="X15" s="926"/>
      <c r="Y15" s="924"/>
      <c r="Z15" s="924"/>
      <c r="AA15" s="924"/>
      <c r="AB15" s="924"/>
      <c r="AC15" s="924"/>
      <c r="AD15" s="924"/>
      <c r="AE15" s="925"/>
      <c r="AF15" s="925"/>
      <c r="AG15" s="924"/>
      <c r="AH15" s="856"/>
    </row>
    <row r="16" spans="1:34" s="277" customFormat="1" ht="15" customHeight="1" x14ac:dyDescent="0.2">
      <c r="A16" s="903" t="s">
        <v>298</v>
      </c>
      <c r="B16" s="1631">
        <v>162.68</v>
      </c>
      <c r="C16" s="1614"/>
      <c r="D16" s="1632">
        <v>186</v>
      </c>
      <c r="E16" s="1632"/>
      <c r="F16" s="1632">
        <v>17.739999999999998</v>
      </c>
      <c r="G16" s="1633"/>
      <c r="H16" s="1634">
        <v>116.12</v>
      </c>
      <c r="I16" s="1411">
        <f>SUM(H16,F16,D16,B16)</f>
        <v>482.54</v>
      </c>
      <c r="J16" s="1414"/>
      <c r="K16" s="1631">
        <v>76.73</v>
      </c>
      <c r="L16" s="1614"/>
      <c r="M16" s="1632">
        <v>102.45</v>
      </c>
      <c r="N16" s="1632"/>
      <c r="O16" s="1632">
        <v>19.07</v>
      </c>
      <c r="P16" s="1633"/>
      <c r="Q16" s="1634">
        <v>48.87</v>
      </c>
      <c r="R16" s="1411">
        <f>SUM(Q16,O16,M16,K16)</f>
        <v>247.12</v>
      </c>
      <c r="S16" s="1414"/>
      <c r="T16" s="911"/>
      <c r="U16" s="912"/>
      <c r="V16" s="912"/>
      <c r="W16" s="913"/>
      <c r="X16" s="914"/>
      <c r="Y16" s="904">
        <f>SUM(K16,B16)</f>
        <v>239.41000000000003</v>
      </c>
      <c r="Z16" s="1404"/>
      <c r="AA16" s="905">
        <f>SUM(M16,D16)</f>
        <v>288.45</v>
      </c>
      <c r="AB16" s="905"/>
      <c r="AC16" s="905">
        <f t="shared" ref="AC16" si="0">SUM(O16,F16)</f>
        <v>36.81</v>
      </c>
      <c r="AD16" s="1408"/>
      <c r="AE16" s="906">
        <f t="shared" ref="AE16" si="1">SUM(Q16,H16)</f>
        <v>164.99</v>
      </c>
      <c r="AF16" s="1411">
        <f>SUM(AE16,AC16,AA16,Y16)</f>
        <v>729.66000000000008</v>
      </c>
      <c r="AG16" s="1414"/>
      <c r="AH16" s="176"/>
    </row>
    <row r="17" spans="1:34" s="277" customFormat="1" ht="15" customHeight="1" x14ac:dyDescent="0.2">
      <c r="A17" s="174" t="s">
        <v>299</v>
      </c>
      <c r="B17" s="1635">
        <v>54.96</v>
      </c>
      <c r="C17" s="1615"/>
      <c r="D17" s="1617">
        <v>88.83</v>
      </c>
      <c r="E17" s="1617"/>
      <c r="F17" s="1617">
        <v>6.33</v>
      </c>
      <c r="G17" s="1636"/>
      <c r="H17" s="1637"/>
      <c r="I17" s="1412">
        <f t="shared" ref="I17:I20" si="2">SUM(H17,F17,D17,B17)</f>
        <v>150.12</v>
      </c>
      <c r="J17" s="1415"/>
      <c r="K17" s="1635"/>
      <c r="L17" s="1615"/>
      <c r="M17" s="1617">
        <v>30.02</v>
      </c>
      <c r="N17" s="1617"/>
      <c r="O17" s="1617">
        <v>8.1</v>
      </c>
      <c r="P17" s="1636"/>
      <c r="Q17" s="1637"/>
      <c r="R17" s="1412">
        <f t="shared" ref="R17:R20" si="3">SUM(Q17,O17,M17,K17)</f>
        <v>38.119999999999997</v>
      </c>
      <c r="S17" s="1415"/>
      <c r="T17" s="915"/>
      <c r="U17" s="916"/>
      <c r="V17" s="916"/>
      <c r="W17" s="917"/>
      <c r="X17" s="918"/>
      <c r="Y17" s="904">
        <f t="shared" ref="Y17:Y19" si="4">SUM(K17,B17)</f>
        <v>54.96</v>
      </c>
      <c r="Z17" s="1405"/>
      <c r="AA17" s="892">
        <f t="shared" ref="AA17:AA19" si="5">SUM(M17,D17)</f>
        <v>118.85</v>
      </c>
      <c r="AB17" s="892"/>
      <c r="AC17" s="892">
        <f t="shared" ref="AC17:AC18" si="6">SUM(O17,F17)</f>
        <v>14.43</v>
      </c>
      <c r="AD17" s="1409"/>
      <c r="AE17" s="900">
        <f t="shared" ref="AE17:AE19" si="7">SUM(Q17,H17)</f>
        <v>0</v>
      </c>
      <c r="AF17" s="1412">
        <f t="shared" ref="AF17:AF20" si="8">SUM(AE17,AC17,AA17,Y17)</f>
        <v>188.24</v>
      </c>
      <c r="AG17" s="1415"/>
      <c r="AH17" s="176"/>
    </row>
    <row r="18" spans="1:34" s="277" customFormat="1" ht="15" customHeight="1" x14ac:dyDescent="0.2">
      <c r="A18" s="174" t="s">
        <v>724</v>
      </c>
      <c r="B18" s="1635">
        <v>398</v>
      </c>
      <c r="C18" s="1615"/>
      <c r="D18" s="1617">
        <v>385.55</v>
      </c>
      <c r="E18" s="1617"/>
      <c r="F18" s="1617">
        <v>44.92</v>
      </c>
      <c r="G18" s="1636"/>
      <c r="H18" s="1637">
        <v>5.76</v>
      </c>
      <c r="I18" s="1412">
        <f t="shared" si="2"/>
        <v>834.23</v>
      </c>
      <c r="J18" s="1415"/>
      <c r="K18" s="1635">
        <v>32.380000000000003</v>
      </c>
      <c r="L18" s="1615"/>
      <c r="M18" s="1617">
        <v>29.2</v>
      </c>
      <c r="N18" s="1617"/>
      <c r="O18" s="1617"/>
      <c r="P18" s="1636"/>
      <c r="Q18" s="1637"/>
      <c r="R18" s="1412">
        <f t="shared" si="3"/>
        <v>61.58</v>
      </c>
      <c r="S18" s="1415"/>
      <c r="T18" s="915"/>
      <c r="U18" s="916"/>
      <c r="V18" s="916"/>
      <c r="W18" s="917"/>
      <c r="X18" s="918"/>
      <c r="Y18" s="904">
        <f t="shared" si="4"/>
        <v>430.38</v>
      </c>
      <c r="Z18" s="1405"/>
      <c r="AA18" s="892">
        <f>SUM(M18,D18)</f>
        <v>414.75</v>
      </c>
      <c r="AB18" s="892"/>
      <c r="AC18" s="892">
        <f t="shared" si="6"/>
        <v>44.92</v>
      </c>
      <c r="AD18" s="1409"/>
      <c r="AE18" s="900">
        <f t="shared" si="7"/>
        <v>5.76</v>
      </c>
      <c r="AF18" s="1412">
        <f t="shared" si="8"/>
        <v>895.81</v>
      </c>
      <c r="AG18" s="1415"/>
      <c r="AH18" s="176"/>
    </row>
    <row r="19" spans="1:34" s="277" customFormat="1" ht="15" customHeight="1" x14ac:dyDescent="0.2">
      <c r="A19" s="174" t="s">
        <v>300</v>
      </c>
      <c r="B19" s="1635">
        <v>175.41</v>
      </c>
      <c r="C19" s="1615"/>
      <c r="D19" s="1617">
        <v>227.46</v>
      </c>
      <c r="E19" s="1617"/>
      <c r="F19" s="1617">
        <v>19.8</v>
      </c>
      <c r="G19" s="1636"/>
      <c r="H19" s="1637">
        <v>2.82</v>
      </c>
      <c r="I19" s="1412">
        <f t="shared" si="2"/>
        <v>425.49</v>
      </c>
      <c r="J19" s="1415"/>
      <c r="K19" s="1635">
        <v>61.3</v>
      </c>
      <c r="L19" s="1615"/>
      <c r="M19" s="1617">
        <v>74.97</v>
      </c>
      <c r="N19" s="1617"/>
      <c r="O19" s="1617">
        <v>4.05</v>
      </c>
      <c r="P19" s="1636"/>
      <c r="Q19" s="1637">
        <v>4.05</v>
      </c>
      <c r="R19" s="1412">
        <f t="shared" si="3"/>
        <v>144.37</v>
      </c>
      <c r="S19" s="1415"/>
      <c r="T19" s="915"/>
      <c r="U19" s="916"/>
      <c r="V19" s="916"/>
      <c r="W19" s="917"/>
      <c r="X19" s="918"/>
      <c r="Y19" s="904">
        <f t="shared" si="4"/>
        <v>236.70999999999998</v>
      </c>
      <c r="Z19" s="1405"/>
      <c r="AA19" s="892">
        <f t="shared" si="5"/>
        <v>302.43</v>
      </c>
      <c r="AB19" s="892"/>
      <c r="AC19" s="892">
        <f>SUM(O19,F19)</f>
        <v>23.85</v>
      </c>
      <c r="AD19" s="1409"/>
      <c r="AE19" s="900">
        <f t="shared" si="7"/>
        <v>6.8699999999999992</v>
      </c>
      <c r="AF19" s="1412">
        <f t="shared" si="8"/>
        <v>569.8599999999999</v>
      </c>
      <c r="AG19" s="1415"/>
      <c r="AH19" s="176"/>
    </row>
    <row r="20" spans="1:34" s="277" customFormat="1" ht="15" customHeight="1" x14ac:dyDescent="0.2">
      <c r="A20" s="902" t="s">
        <v>301</v>
      </c>
      <c r="B20" s="1638">
        <v>67.790000000000006</v>
      </c>
      <c r="C20" s="1639"/>
      <c r="D20" s="1640">
        <v>99.16</v>
      </c>
      <c r="E20" s="1640"/>
      <c r="F20" s="1640">
        <v>22.89</v>
      </c>
      <c r="G20" s="1641"/>
      <c r="H20" s="1642">
        <v>6.04</v>
      </c>
      <c r="I20" s="1413">
        <f t="shared" si="2"/>
        <v>195.88</v>
      </c>
      <c r="J20" s="1416"/>
      <c r="K20" s="1638">
        <v>46.12</v>
      </c>
      <c r="L20" s="1639"/>
      <c r="M20" s="1640">
        <v>90.78</v>
      </c>
      <c r="N20" s="1640"/>
      <c r="O20" s="1640">
        <v>4.05</v>
      </c>
      <c r="P20" s="1641"/>
      <c r="Q20" s="1642"/>
      <c r="R20" s="1413">
        <f t="shared" si="3"/>
        <v>140.94999999999999</v>
      </c>
      <c r="S20" s="1416"/>
      <c r="T20" s="919"/>
      <c r="U20" s="920"/>
      <c r="V20" s="920"/>
      <c r="W20" s="921"/>
      <c r="X20" s="922"/>
      <c r="Y20" s="893">
        <f t="shared" ref="Y20" si="9">SUM(K20,B20)</f>
        <v>113.91</v>
      </c>
      <c r="Z20" s="1406"/>
      <c r="AA20" s="894">
        <f t="shared" ref="AA20" si="10">SUM(M20,D20)</f>
        <v>189.94</v>
      </c>
      <c r="AB20" s="894"/>
      <c r="AC20" s="894">
        <f>SUM(O20,F20)</f>
        <v>26.94</v>
      </c>
      <c r="AD20" s="1410"/>
      <c r="AE20" s="901">
        <f t="shared" ref="AE20" si="11">SUM(Q20,H20)</f>
        <v>6.04</v>
      </c>
      <c r="AF20" s="1413">
        <f t="shared" si="8"/>
        <v>336.83000000000004</v>
      </c>
      <c r="AG20" s="1416"/>
      <c r="AH20" s="176"/>
    </row>
    <row r="21" spans="1:34" ht="15" customHeight="1" x14ac:dyDescent="0.2">
      <c r="A21" s="160"/>
      <c r="B21" s="160"/>
      <c r="C21" s="160"/>
      <c r="D21" s="160"/>
      <c r="E21" s="160"/>
      <c r="F21" s="160"/>
      <c r="G21" s="160"/>
      <c r="H21" s="160"/>
      <c r="I21" s="160"/>
      <c r="J21" s="160"/>
      <c r="K21" s="160"/>
      <c r="L21" s="160"/>
      <c r="M21" s="160"/>
      <c r="N21" s="160"/>
      <c r="O21" s="160"/>
      <c r="P21" s="160"/>
      <c r="Q21" s="160"/>
      <c r="R21" s="160"/>
      <c r="S21" s="160"/>
      <c r="T21" s="160"/>
      <c r="U21" s="160"/>
      <c r="V21" s="160"/>
      <c r="W21" s="160"/>
      <c r="X21" s="160"/>
      <c r="Y21" s="160"/>
      <c r="Z21" s="160"/>
      <c r="AA21" s="160"/>
      <c r="AB21" s="160"/>
      <c r="AC21" s="160"/>
      <c r="AD21" s="160"/>
      <c r="AE21" s="160"/>
      <c r="AF21" s="160"/>
      <c r="AG21" s="160"/>
      <c r="AH21" s="160"/>
    </row>
    <row r="22" spans="1:34" ht="15" customHeight="1" x14ac:dyDescent="0.2">
      <c r="A22" s="160"/>
      <c r="B22" s="160"/>
      <c r="C22" s="160"/>
      <c r="D22" s="160"/>
      <c r="E22" s="160"/>
      <c r="F22" s="160"/>
      <c r="G22" s="160"/>
      <c r="H22" s="160"/>
      <c r="I22" s="160"/>
      <c r="J22" s="160"/>
      <c r="K22" s="160"/>
      <c r="L22" s="160"/>
      <c r="M22" s="160"/>
      <c r="N22" s="160"/>
      <c r="O22" s="160"/>
      <c r="P22" s="160"/>
      <c r="Q22" s="160"/>
      <c r="R22" s="160"/>
      <c r="S22" s="160"/>
      <c r="T22" s="160"/>
      <c r="U22" s="160"/>
      <c r="V22" s="160"/>
      <c r="W22" s="160"/>
      <c r="X22" s="160"/>
      <c r="Y22" s="160"/>
      <c r="Z22" s="160"/>
      <c r="AA22" s="160"/>
      <c r="AB22" s="160"/>
      <c r="AC22" s="160"/>
      <c r="AD22" s="160"/>
      <c r="AE22" s="160"/>
      <c r="AF22" s="160"/>
      <c r="AG22" s="160"/>
      <c r="AH22" s="160"/>
    </row>
    <row r="23" spans="1:34" ht="15" customHeight="1" x14ac:dyDescent="0.2">
      <c r="A23" s="848" t="s">
        <v>32</v>
      </c>
      <c r="B23" s="736"/>
      <c r="C23" s="736"/>
      <c r="D23" s="737"/>
      <c r="E23" s="737"/>
      <c r="F23" s="737"/>
      <c r="G23" s="737"/>
      <c r="H23" s="737"/>
      <c r="I23" s="737"/>
      <c r="J23" s="737"/>
      <c r="K23" s="736"/>
      <c r="L23" s="736"/>
      <c r="M23" s="737"/>
      <c r="N23" s="737"/>
      <c r="O23" s="737"/>
      <c r="P23" s="737"/>
      <c r="Q23" s="737"/>
      <c r="R23" s="737"/>
      <c r="S23" s="737"/>
      <c r="T23" s="736"/>
      <c r="U23" s="737"/>
      <c r="V23" s="737"/>
      <c r="W23" s="737"/>
      <c r="X23" s="737"/>
      <c r="Y23" s="736"/>
      <c r="Z23" s="736"/>
      <c r="AA23" s="737"/>
      <c r="AB23" s="737"/>
      <c r="AC23" s="737"/>
      <c r="AD23" s="737"/>
      <c r="AE23" s="737"/>
      <c r="AF23" s="737"/>
      <c r="AG23" s="737"/>
      <c r="AH23" s="160"/>
    </row>
    <row r="24" spans="1:34" ht="15" customHeight="1" x14ac:dyDescent="0.2">
      <c r="A24" s="160"/>
      <c r="B24" s="738"/>
      <c r="C24" s="738"/>
      <c r="D24" s="739"/>
      <c r="E24" s="739"/>
      <c r="F24" s="739"/>
      <c r="G24" s="739"/>
      <c r="H24" s="739"/>
      <c r="I24" s="739"/>
      <c r="J24" s="739"/>
      <c r="K24" s="738"/>
      <c r="L24" s="738"/>
      <c r="M24" s="739"/>
      <c r="N24" s="739"/>
      <c r="O24" s="739"/>
      <c r="P24" s="739"/>
      <c r="Q24" s="739"/>
      <c r="R24" s="739"/>
      <c r="S24" s="739"/>
      <c r="T24" s="738"/>
      <c r="U24" s="739"/>
      <c r="V24" s="739"/>
      <c r="W24" s="739"/>
      <c r="X24" s="739"/>
      <c r="Y24" s="738"/>
      <c r="Z24" s="738"/>
      <c r="AA24" s="739"/>
      <c r="AB24" s="739"/>
      <c r="AC24" s="739"/>
      <c r="AD24" s="739"/>
      <c r="AE24" s="739"/>
      <c r="AF24" s="739"/>
      <c r="AG24" s="739"/>
      <c r="AH24" s="160"/>
    </row>
    <row r="25" spans="1:34" ht="15" customHeight="1" x14ac:dyDescent="0.2">
      <c r="A25" s="160"/>
      <c r="B25" s="738"/>
      <c r="C25" s="738"/>
      <c r="D25" s="739"/>
      <c r="E25" s="739"/>
      <c r="F25" s="739"/>
      <c r="G25" s="739"/>
      <c r="H25" s="739"/>
      <c r="I25" s="739"/>
      <c r="J25" s="739"/>
      <c r="K25" s="738"/>
      <c r="L25" s="738"/>
      <c r="M25" s="739"/>
      <c r="N25" s="739"/>
      <c r="O25" s="739"/>
      <c r="P25" s="739"/>
      <c r="Q25" s="739"/>
      <c r="R25" s="739"/>
      <c r="S25" s="739"/>
      <c r="T25" s="738"/>
      <c r="U25" s="739"/>
      <c r="V25" s="739"/>
      <c r="W25" s="739"/>
      <c r="X25" s="739"/>
      <c r="Y25" s="738"/>
      <c r="Z25" s="738"/>
      <c r="AA25" s="739"/>
      <c r="AB25" s="739"/>
      <c r="AC25" s="739"/>
      <c r="AD25" s="739"/>
      <c r="AE25" s="739"/>
      <c r="AF25" s="739"/>
      <c r="AG25" s="739"/>
      <c r="AH25" s="160"/>
    </row>
    <row r="26" spans="1:34" ht="15" customHeight="1" x14ac:dyDescent="0.2">
      <c r="A26" s="160"/>
      <c r="B26" s="738"/>
      <c r="C26" s="738"/>
      <c r="D26" s="739"/>
      <c r="E26" s="739"/>
      <c r="F26" s="739"/>
      <c r="G26" s="739"/>
      <c r="H26" s="739"/>
      <c r="I26" s="739"/>
      <c r="J26" s="739"/>
      <c r="K26" s="738"/>
      <c r="L26" s="738"/>
      <c r="M26" s="739"/>
      <c r="N26" s="739"/>
      <c r="O26" s="739"/>
      <c r="P26" s="739"/>
      <c r="Q26" s="739"/>
      <c r="R26" s="739"/>
      <c r="S26" s="739"/>
      <c r="T26" s="738"/>
      <c r="U26" s="739"/>
      <c r="V26" s="739"/>
      <c r="W26" s="739"/>
      <c r="X26" s="739"/>
      <c r="Y26" s="738"/>
      <c r="Z26" s="738"/>
      <c r="AA26" s="739"/>
      <c r="AB26" s="739"/>
      <c r="AC26" s="739"/>
      <c r="AD26" s="739"/>
      <c r="AE26" s="739"/>
      <c r="AF26" s="739"/>
      <c r="AG26" s="739"/>
      <c r="AH26" s="160"/>
    </row>
    <row r="27" spans="1:34" ht="15" customHeight="1" x14ac:dyDescent="0.2">
      <c r="A27" s="160"/>
      <c r="B27" s="160"/>
      <c r="C27" s="160"/>
      <c r="D27" s="160"/>
      <c r="E27" s="160"/>
      <c r="F27" s="160"/>
      <c r="G27" s="160"/>
      <c r="H27" s="160"/>
      <c r="I27" s="160"/>
      <c r="J27" s="160"/>
      <c r="K27" s="160"/>
      <c r="L27" s="160"/>
      <c r="M27" s="160"/>
      <c r="N27" s="160"/>
      <c r="O27" s="160"/>
      <c r="P27" s="160"/>
      <c r="Q27" s="160"/>
      <c r="R27" s="160"/>
      <c r="S27" s="160"/>
      <c r="T27" s="160"/>
      <c r="U27" s="160"/>
      <c r="V27" s="160"/>
      <c r="W27" s="160"/>
      <c r="X27" s="160"/>
      <c r="Y27" s="160"/>
      <c r="Z27" s="160"/>
      <c r="AA27" s="160"/>
      <c r="AB27" s="160"/>
      <c r="AC27" s="160"/>
      <c r="AD27" s="160"/>
      <c r="AE27" s="160"/>
      <c r="AF27" s="160"/>
      <c r="AG27" s="160"/>
      <c r="AH27" s="160"/>
    </row>
    <row r="28" spans="1:34" ht="15" customHeight="1" x14ac:dyDescent="0.2">
      <c r="A28" s="848" t="s">
        <v>33</v>
      </c>
      <c r="B28" s="1584" t="s">
        <v>1059</v>
      </c>
      <c r="C28" s="736"/>
      <c r="D28" s="737"/>
      <c r="E28" s="737"/>
      <c r="F28" s="737"/>
      <c r="G28" s="737"/>
      <c r="H28" s="737"/>
      <c r="I28" s="737"/>
      <c r="J28" s="737"/>
      <c r="K28" s="736"/>
      <c r="L28" s="736"/>
      <c r="M28" s="737"/>
      <c r="N28" s="737"/>
      <c r="O28" s="737"/>
      <c r="P28" s="737"/>
      <c r="Q28" s="737"/>
      <c r="R28" s="737"/>
      <c r="S28" s="737"/>
      <c r="T28" s="736"/>
      <c r="U28" s="737"/>
      <c r="V28" s="737"/>
      <c r="W28" s="737"/>
      <c r="X28" s="737"/>
      <c r="Y28" s="736"/>
      <c r="Z28" s="736"/>
      <c r="AA28" s="737"/>
      <c r="AB28" s="737"/>
      <c r="AC28" s="737"/>
      <c r="AD28" s="737"/>
      <c r="AE28" s="737"/>
      <c r="AF28" s="737"/>
      <c r="AG28" s="737"/>
      <c r="AH28" s="160"/>
    </row>
    <row r="29" spans="1:34" ht="15" customHeight="1" x14ac:dyDescent="0.2">
      <c r="A29" s="848"/>
      <c r="B29" s="738"/>
      <c r="C29" s="738"/>
      <c r="D29" s="739"/>
      <c r="E29" s="739"/>
      <c r="F29" s="739"/>
      <c r="G29" s="739"/>
      <c r="H29" s="739"/>
      <c r="I29" s="739"/>
      <c r="J29" s="739"/>
      <c r="K29" s="738"/>
      <c r="L29" s="738"/>
      <c r="M29" s="739"/>
      <c r="N29" s="739"/>
      <c r="O29" s="739"/>
      <c r="P29" s="739"/>
      <c r="Q29" s="739"/>
      <c r="R29" s="739"/>
      <c r="S29" s="739"/>
      <c r="T29" s="738"/>
      <c r="U29" s="739"/>
      <c r="V29" s="739"/>
      <c r="W29" s="739"/>
      <c r="X29" s="739"/>
      <c r="Y29" s="738"/>
      <c r="Z29" s="738"/>
      <c r="AA29" s="739"/>
      <c r="AB29" s="739"/>
      <c r="AC29" s="739"/>
      <c r="AD29" s="739"/>
      <c r="AE29" s="739"/>
      <c r="AF29" s="739"/>
      <c r="AG29" s="739"/>
      <c r="AH29" s="160"/>
    </row>
    <row r="30" spans="1:34" ht="15" customHeight="1" x14ac:dyDescent="0.2">
      <c r="A30" s="160"/>
      <c r="B30" s="738"/>
      <c r="C30" s="738"/>
      <c r="D30" s="739"/>
      <c r="E30" s="739"/>
      <c r="F30" s="739"/>
      <c r="G30" s="739"/>
      <c r="H30" s="739"/>
      <c r="I30" s="739"/>
      <c r="J30" s="739"/>
      <c r="K30" s="738"/>
      <c r="L30" s="738"/>
      <c r="M30" s="739"/>
      <c r="N30" s="739"/>
      <c r="O30" s="739"/>
      <c r="P30" s="739"/>
      <c r="Q30" s="739"/>
      <c r="R30" s="739"/>
      <c r="S30" s="739"/>
      <c r="T30" s="738"/>
      <c r="U30" s="739"/>
      <c r="V30" s="739"/>
      <c r="W30" s="739"/>
      <c r="X30" s="739"/>
      <c r="Y30" s="738"/>
      <c r="Z30" s="738"/>
      <c r="AA30" s="739"/>
      <c r="AB30" s="739"/>
      <c r="AC30" s="739"/>
      <c r="AD30" s="739"/>
      <c r="AE30" s="739"/>
      <c r="AF30" s="739"/>
      <c r="AG30" s="739"/>
      <c r="AH30" s="160"/>
    </row>
    <row r="31" spans="1:34" ht="15" customHeight="1" x14ac:dyDescent="0.2">
      <c r="A31" s="160"/>
      <c r="B31" s="738"/>
      <c r="C31" s="738"/>
      <c r="D31" s="739"/>
      <c r="E31" s="739"/>
      <c r="F31" s="739"/>
      <c r="G31" s="739"/>
      <c r="H31" s="739"/>
      <c r="I31" s="739"/>
      <c r="J31" s="739"/>
      <c r="K31" s="738"/>
      <c r="L31" s="738"/>
      <c r="M31" s="739"/>
      <c r="N31" s="739"/>
      <c r="O31" s="739"/>
      <c r="P31" s="739"/>
      <c r="Q31" s="739"/>
      <c r="R31" s="739"/>
      <c r="S31" s="739"/>
      <c r="T31" s="738"/>
      <c r="U31" s="739"/>
      <c r="V31" s="739"/>
      <c r="W31" s="739"/>
      <c r="X31" s="739"/>
      <c r="Y31" s="738"/>
      <c r="Z31" s="738"/>
      <c r="AA31" s="739"/>
      <c r="AB31" s="739"/>
      <c r="AC31" s="739"/>
      <c r="AD31" s="739"/>
      <c r="AE31" s="739"/>
      <c r="AF31" s="739"/>
      <c r="AG31" s="739"/>
      <c r="AH31" s="160"/>
    </row>
    <row r="32" spans="1:34" ht="15" customHeight="1" x14ac:dyDescent="0.2">
      <c r="A32" s="844"/>
      <c r="B32" s="844"/>
      <c r="C32" s="844"/>
      <c r="D32" s="844"/>
      <c r="E32" s="844"/>
      <c r="F32" s="160"/>
      <c r="G32" s="160"/>
      <c r="H32" s="160"/>
      <c r="I32" s="160"/>
      <c r="J32" s="160"/>
      <c r="K32" s="844"/>
      <c r="L32" s="844"/>
      <c r="M32" s="844"/>
      <c r="N32" s="844"/>
      <c r="O32" s="160"/>
      <c r="P32" s="160"/>
      <c r="Q32" s="160"/>
      <c r="R32" s="160"/>
      <c r="S32" s="160"/>
      <c r="T32" s="844"/>
      <c r="U32" s="844"/>
      <c r="V32" s="160"/>
      <c r="W32" s="160"/>
      <c r="X32" s="160"/>
      <c r="Y32" s="844"/>
      <c r="Z32" s="844"/>
      <c r="AA32" s="844"/>
      <c r="AB32" s="844"/>
      <c r="AC32" s="160"/>
      <c r="AD32" s="160"/>
      <c r="AE32" s="160"/>
      <c r="AF32" s="160"/>
      <c r="AG32" s="160"/>
      <c r="AH32" s="160"/>
    </row>
    <row r="33" spans="1:34" ht="15" customHeight="1" x14ac:dyDescent="0.2">
      <c r="A33" s="847" t="s">
        <v>651</v>
      </c>
      <c r="B33" s="844"/>
      <c r="C33" s="844"/>
      <c r="D33" s="844"/>
      <c r="E33" s="844"/>
      <c r="F33" s="160"/>
      <c r="G33" s="160"/>
      <c r="H33" s="160"/>
      <c r="I33" s="160"/>
      <c r="J33" s="160"/>
      <c r="K33" s="160"/>
      <c r="L33" s="160"/>
      <c r="M33" s="160"/>
      <c r="N33" s="160"/>
      <c r="O33" s="160"/>
      <c r="P33" s="160"/>
      <c r="Q33" s="160"/>
      <c r="R33" s="160"/>
      <c r="S33" s="160"/>
      <c r="T33" s="160"/>
      <c r="U33" s="160"/>
      <c r="V33" s="160"/>
      <c r="W33" s="160"/>
      <c r="X33" s="160"/>
      <c r="Y33" s="160"/>
      <c r="Z33" s="160"/>
      <c r="AA33" s="160"/>
      <c r="AB33" s="160"/>
      <c r="AC33" s="160"/>
      <c r="AD33" s="160"/>
      <c r="AE33" s="160"/>
      <c r="AF33" s="160"/>
      <c r="AG33" s="160"/>
      <c r="AH33" s="160"/>
    </row>
    <row r="34" spans="1:34" ht="15" customHeight="1" x14ac:dyDescent="0.2">
      <c r="A34" s="846"/>
      <c r="B34" s="845"/>
      <c r="C34" s="844"/>
      <c r="D34" s="844"/>
      <c r="E34" s="844"/>
      <c r="F34" s="160"/>
      <c r="G34" s="160"/>
      <c r="H34" s="160"/>
      <c r="I34" s="160"/>
      <c r="J34" s="160"/>
      <c r="K34" s="160"/>
      <c r="L34" s="160"/>
      <c r="M34" s="160"/>
      <c r="N34" s="160"/>
      <c r="O34" s="160"/>
      <c r="P34" s="160"/>
      <c r="Q34" s="160"/>
      <c r="R34" s="160"/>
      <c r="S34" s="160"/>
      <c r="T34" s="160"/>
      <c r="U34" s="160"/>
      <c r="V34" s="160"/>
      <c r="W34" s="160"/>
      <c r="X34" s="160"/>
      <c r="Y34" s="160"/>
      <c r="Z34" s="160"/>
      <c r="AA34" s="160"/>
      <c r="AB34" s="160"/>
      <c r="AC34" s="160"/>
      <c r="AD34" s="160"/>
      <c r="AE34" s="160"/>
      <c r="AF34" s="160"/>
      <c r="AG34" s="160"/>
      <c r="AH34" s="160"/>
    </row>
    <row r="35" spans="1:34" ht="15" customHeight="1" x14ac:dyDescent="0.2">
      <c r="A35" s="844"/>
      <c r="B35" s="742"/>
      <c r="C35" s="844"/>
      <c r="D35" s="844"/>
      <c r="E35" s="844"/>
      <c r="F35" s="160"/>
      <c r="G35" s="160"/>
      <c r="H35" s="160"/>
      <c r="I35" s="160"/>
      <c r="J35" s="160"/>
      <c r="K35" s="160"/>
      <c r="L35" s="160"/>
      <c r="M35" s="160"/>
      <c r="N35" s="160"/>
      <c r="O35" s="160"/>
      <c r="P35" s="160"/>
      <c r="Q35" s="160"/>
      <c r="R35" s="160"/>
      <c r="S35" s="160"/>
      <c r="T35" s="160"/>
      <c r="U35" s="160"/>
      <c r="V35" s="160"/>
      <c r="W35" s="160"/>
      <c r="X35" s="160"/>
      <c r="Y35" s="160"/>
      <c r="Z35" s="160"/>
      <c r="AA35" s="160"/>
      <c r="AB35" s="160"/>
      <c r="AC35" s="160"/>
      <c r="AD35" s="160"/>
      <c r="AE35" s="160"/>
      <c r="AF35" s="160"/>
      <c r="AG35" s="160"/>
      <c r="AH35" s="160"/>
    </row>
    <row r="36" spans="1:34" ht="15" customHeight="1" x14ac:dyDescent="0.2">
      <c r="A36" s="844"/>
      <c r="B36" s="742"/>
      <c r="C36" s="844"/>
      <c r="D36" s="844"/>
      <c r="E36" s="844"/>
      <c r="F36" s="160"/>
      <c r="G36" s="160"/>
      <c r="H36" s="160"/>
      <c r="I36" s="160"/>
      <c r="J36" s="160"/>
      <c r="K36" s="160"/>
      <c r="L36" s="160"/>
      <c r="M36" s="160"/>
      <c r="N36" s="160"/>
      <c r="O36" s="160"/>
      <c r="P36" s="160"/>
      <c r="Q36" s="160"/>
      <c r="R36" s="160"/>
      <c r="S36" s="160"/>
      <c r="T36" s="160"/>
      <c r="U36" s="160"/>
      <c r="V36" s="160"/>
      <c r="W36" s="160"/>
      <c r="X36" s="160"/>
      <c r="Y36" s="160"/>
      <c r="Z36" s="160"/>
      <c r="AA36" s="160"/>
      <c r="AB36" s="160"/>
      <c r="AC36" s="160"/>
      <c r="AD36" s="160"/>
      <c r="AE36" s="160"/>
      <c r="AF36" s="160"/>
      <c r="AG36" s="160"/>
      <c r="AH36" s="160"/>
    </row>
    <row r="37" spans="1:34" ht="15" customHeight="1" x14ac:dyDescent="0.2">
      <c r="A37" s="844"/>
      <c r="B37" s="742"/>
      <c r="C37" s="844"/>
      <c r="D37" s="844"/>
      <c r="E37" s="844"/>
      <c r="F37" s="160"/>
      <c r="G37" s="160"/>
      <c r="H37" s="160"/>
      <c r="I37" s="160"/>
      <c r="J37" s="160"/>
      <c r="K37" s="160"/>
      <c r="L37" s="160"/>
      <c r="M37" s="160"/>
      <c r="N37" s="160"/>
      <c r="O37" s="160"/>
      <c r="P37" s="160"/>
      <c r="Q37" s="160"/>
      <c r="R37" s="160"/>
      <c r="S37" s="160"/>
      <c r="T37" s="160"/>
      <c r="U37" s="160"/>
      <c r="V37" s="160"/>
      <c r="W37" s="160"/>
      <c r="X37" s="160"/>
      <c r="Y37" s="160"/>
      <c r="Z37" s="160"/>
      <c r="AA37" s="160"/>
      <c r="AB37" s="160"/>
      <c r="AC37" s="160"/>
      <c r="AD37" s="160"/>
      <c r="AE37" s="160"/>
      <c r="AF37" s="160"/>
      <c r="AG37" s="160"/>
      <c r="AH37" s="160"/>
    </row>
    <row r="38" spans="1:34" ht="15" customHeight="1" x14ac:dyDescent="0.2">
      <c r="A38" s="844"/>
      <c r="B38" s="844"/>
      <c r="C38" s="844"/>
      <c r="D38" s="844"/>
      <c r="E38" s="844"/>
      <c r="F38" s="160"/>
      <c r="G38" s="160"/>
      <c r="H38" s="160"/>
      <c r="I38" s="160"/>
      <c r="J38" s="160"/>
      <c r="K38" s="844"/>
      <c r="L38" s="844"/>
      <c r="M38" s="844"/>
      <c r="N38" s="844"/>
      <c r="O38" s="160"/>
      <c r="P38" s="160"/>
      <c r="Q38" s="160"/>
      <c r="R38" s="160"/>
      <c r="S38" s="160"/>
      <c r="T38" s="844"/>
      <c r="U38" s="844"/>
      <c r="V38" s="160"/>
      <c r="W38" s="160"/>
      <c r="X38" s="160"/>
      <c r="Y38" s="844"/>
      <c r="Z38" s="844"/>
      <c r="AA38" s="844"/>
      <c r="AB38" s="844"/>
      <c r="AC38" s="160"/>
      <c r="AD38" s="160"/>
      <c r="AE38" s="160"/>
      <c r="AF38" s="160"/>
      <c r="AG38" s="160"/>
      <c r="AH38" s="160"/>
    </row>
  </sheetData>
  <sheetProtection password="CD9E" sheet="1" objects="1" scenarios="1" selectLockedCells="1"/>
  <mergeCells count="12">
    <mergeCell ref="AF13:AG13"/>
    <mergeCell ref="B13:C13"/>
    <mergeCell ref="D13:E13"/>
    <mergeCell ref="F13:G13"/>
    <mergeCell ref="I13:J13"/>
    <mergeCell ref="K13:L13"/>
    <mergeCell ref="M13:N13"/>
    <mergeCell ref="O13:P13"/>
    <mergeCell ref="R13:S13"/>
    <mergeCell ref="Y13:Z13"/>
    <mergeCell ref="AA13:AB13"/>
    <mergeCell ref="AC13:AD13"/>
  </mergeCells>
  <dataValidations count="1">
    <dataValidation type="list" allowBlank="1" showInputMessage="1" showErrorMessage="1" sqref="B34:B37">
      <formula1>ModelQuest</formula1>
    </dataValidation>
  </dataValidations>
  <hyperlinks>
    <hyperlink ref="A2" location="ExplNote!A1" display="Go to explanatory note"/>
    <hyperlink ref="A3" location="Cntry!A1" display="Go to country metadata"/>
    <hyperlink ref="A1" location="'List of tables'!A9" display="'List of tables'!A9"/>
  </hyperlinks>
  <pageMargins left="0.75" right="0.75" top="1" bottom="1" header="0.5" footer="0.5"/>
  <pageSetup paperSize="9" orientation="landscape" r:id="rId1"/>
  <headerFooter alignWithMargins="0">
    <oddHeader>&amp;LCDH&amp;C &amp;F&amp;R&amp;A</oddHeader>
    <oddFooter>Page &amp;P of &amp;N</oddFooter>
  </headerFooter>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0">
    <tabColor theme="8" tint="0.39997558519241921"/>
    <pageSetUpPr fitToPage="1"/>
  </sheetPr>
  <dimension ref="A1:S98"/>
  <sheetViews>
    <sheetView showGridLines="0" zoomScale="90" zoomScaleNormal="90" workbookViewId="0">
      <selection activeCell="C9" sqref="C9"/>
    </sheetView>
  </sheetViews>
  <sheetFormatPr baseColWidth="10" defaultColWidth="9.140625" defaultRowHeight="15" customHeight="1" x14ac:dyDescent="0.2"/>
  <cols>
    <col min="1" max="1" width="55" style="144" customWidth="1"/>
    <col min="2" max="2" width="20.7109375" style="144" customWidth="1"/>
    <col min="3" max="3" width="6.7109375" style="144" customWidth="1"/>
    <col min="4" max="4" width="20.7109375" style="144" customWidth="1"/>
    <col min="5" max="5" width="6.7109375" style="144" customWidth="1"/>
    <col min="6" max="7" width="20.7109375" style="144" customWidth="1"/>
    <col min="8" max="8" width="6.7109375" style="144" customWidth="1"/>
    <col min="9" max="16384" width="9.140625" style="144"/>
  </cols>
  <sheetData>
    <row r="1" spans="1:10" s="66" customFormat="1" ht="12" customHeight="1" x14ac:dyDescent="0.2">
      <c r="A1" s="26" t="s">
        <v>6</v>
      </c>
    </row>
    <row r="2" spans="1:10" s="66" customFormat="1" ht="12" customHeight="1" x14ac:dyDescent="0.2">
      <c r="A2" s="28" t="s">
        <v>10</v>
      </c>
    </row>
    <row r="3" spans="1:10" s="66" customFormat="1" ht="12" customHeight="1" x14ac:dyDescent="0.2">
      <c r="A3" s="28" t="s">
        <v>7</v>
      </c>
    </row>
    <row r="4" spans="1:10" s="31" customFormat="1" ht="15" customHeight="1" x14ac:dyDescent="0.2">
      <c r="A4" s="96" t="s">
        <v>337</v>
      </c>
      <c r="B4" s="96"/>
      <c r="C4" s="96"/>
      <c r="D4" s="96"/>
      <c r="E4" s="96"/>
      <c r="F4" s="96"/>
      <c r="G4" s="96"/>
      <c r="H4" s="96"/>
      <c r="I4" s="96"/>
      <c r="J4" s="96"/>
    </row>
    <row r="5" spans="1:10" s="131" customFormat="1" ht="15" customHeight="1" x14ac:dyDescent="0.2">
      <c r="I5" s="96"/>
      <c r="J5" s="96"/>
    </row>
    <row r="6" spans="1:10" s="131" customFormat="1" ht="15" customHeight="1" x14ac:dyDescent="0.2">
      <c r="A6" s="132"/>
      <c r="B6" s="132"/>
      <c r="C6" s="132"/>
      <c r="D6" s="132"/>
      <c r="E6" s="132"/>
      <c r="F6" s="132"/>
      <c r="G6" s="132"/>
      <c r="H6" s="132"/>
      <c r="I6" s="96"/>
      <c r="J6" s="96"/>
    </row>
    <row r="7" spans="1:10" ht="15" customHeight="1" x14ac:dyDescent="0.25">
      <c r="A7" s="97" t="s">
        <v>795</v>
      </c>
      <c r="B7" s="132"/>
      <c r="C7" s="132"/>
      <c r="D7" s="132"/>
      <c r="E7" s="132"/>
      <c r="F7" s="132"/>
      <c r="G7" s="132"/>
      <c r="H7" s="132"/>
      <c r="I7" s="96"/>
      <c r="J7" s="96"/>
    </row>
    <row r="8" spans="1:10" ht="15" customHeight="1" x14ac:dyDescent="0.2">
      <c r="A8" s="98" t="s">
        <v>21</v>
      </c>
      <c r="B8" s="100"/>
      <c r="C8" s="100"/>
      <c r="D8" s="100"/>
      <c r="E8" s="100"/>
      <c r="F8" s="132"/>
      <c r="G8" s="132"/>
      <c r="H8" s="132"/>
      <c r="I8" s="96"/>
      <c r="J8" s="96"/>
    </row>
    <row r="9" spans="1:10" ht="15" customHeight="1" x14ac:dyDescent="0.2">
      <c r="A9" s="100"/>
      <c r="B9" s="133" t="s">
        <v>34</v>
      </c>
      <c r="C9" s="385">
        <v>2011</v>
      </c>
      <c r="D9" s="134"/>
      <c r="E9" s="100"/>
      <c r="F9" s="132"/>
      <c r="G9" s="132"/>
      <c r="H9" s="132"/>
      <c r="I9" s="96"/>
      <c r="J9" s="96"/>
    </row>
    <row r="10" spans="1:10" ht="15" customHeight="1" x14ac:dyDescent="0.2">
      <c r="A10" s="135"/>
      <c r="B10" s="132"/>
      <c r="C10" s="132"/>
      <c r="D10" s="132"/>
      <c r="E10" s="132"/>
      <c r="F10" s="132"/>
      <c r="G10" s="132"/>
      <c r="H10" s="132"/>
      <c r="I10" s="96"/>
      <c r="J10" s="96"/>
    </row>
    <row r="11" spans="1:10" ht="15" customHeight="1" x14ac:dyDescent="0.25">
      <c r="A11" s="136"/>
      <c r="B11" s="132"/>
      <c r="C11" s="132"/>
      <c r="D11" s="132"/>
      <c r="E11" s="132"/>
      <c r="F11" s="132"/>
      <c r="G11" s="132"/>
      <c r="H11" s="132"/>
      <c r="I11" s="96"/>
      <c r="J11" s="96"/>
    </row>
    <row r="12" spans="1:10" ht="15" customHeight="1" x14ac:dyDescent="0.2">
      <c r="A12" s="155"/>
      <c r="B12" s="1862" t="s">
        <v>338</v>
      </c>
      <c r="C12" s="1863"/>
      <c r="D12" s="1864" t="s">
        <v>119</v>
      </c>
      <c r="E12" s="1864"/>
      <c r="F12" s="1418" t="s">
        <v>24</v>
      </c>
      <c r="G12" s="1865" t="s">
        <v>25</v>
      </c>
      <c r="H12" s="1866"/>
      <c r="I12" s="96"/>
      <c r="J12" s="96"/>
    </row>
    <row r="13" spans="1:10" ht="15" customHeight="1" x14ac:dyDescent="0.2">
      <c r="A13" s="156"/>
      <c r="B13" s="1867" t="str">
        <f>Cntry!$D$8</f>
        <v>Chile</v>
      </c>
      <c r="C13" s="1868"/>
      <c r="D13" s="1869" t="s">
        <v>120</v>
      </c>
      <c r="E13" s="1869"/>
      <c r="F13" s="1419" t="s">
        <v>52</v>
      </c>
      <c r="G13" s="1870"/>
      <c r="H13" s="1871"/>
      <c r="I13" s="96"/>
      <c r="J13" s="96"/>
    </row>
    <row r="14" spans="1:10" ht="18.75" customHeight="1" x14ac:dyDescent="0.2">
      <c r="A14" s="621" t="s">
        <v>31</v>
      </c>
      <c r="B14" s="436">
        <f>SUM(B15:B16)</f>
        <v>6405.97</v>
      </c>
      <c r="C14" s="555"/>
      <c r="D14" s="437">
        <f>SUM(D15:D16)</f>
        <v>1263.8800000000001</v>
      </c>
      <c r="E14" s="1044"/>
      <c r="F14" s="438"/>
      <c r="G14" s="508">
        <f>SUM(D14,B14,F14)</f>
        <v>7669.85</v>
      </c>
      <c r="H14" s="1030"/>
      <c r="I14" s="96"/>
      <c r="J14" s="96"/>
    </row>
    <row r="15" spans="1:10" ht="25.5" x14ac:dyDescent="0.2">
      <c r="A15" s="157" t="str">
        <f>"of which:
   No intention to stay or live out of the country "&amp;Cntry!D8</f>
        <v>of which:
   No intention to stay or live out of the country Chile</v>
      </c>
      <c r="B15" s="439">
        <v>5351.63</v>
      </c>
      <c r="C15" s="556"/>
      <c r="D15" s="440">
        <v>1013.84</v>
      </c>
      <c r="E15" s="1045"/>
      <c r="F15" s="441"/>
      <c r="G15" s="565">
        <f>SUM(D15,B15,F15)</f>
        <v>6365.47</v>
      </c>
      <c r="H15" s="1031"/>
      <c r="I15" s="96"/>
      <c r="J15" s="96"/>
    </row>
    <row r="16" spans="1:10" ht="15" customHeight="1" x14ac:dyDescent="0.2">
      <c r="A16" s="158" t="str">
        <f>"Intention to stay or live out of the country "&amp;Cntry!D8</f>
        <v>Intention to stay or live out of the country Chile</v>
      </c>
      <c r="B16" s="442">
        <v>1054.3399999999999</v>
      </c>
      <c r="C16" s="557"/>
      <c r="D16" s="423">
        <v>250.04</v>
      </c>
      <c r="E16" s="1036"/>
      <c r="F16" s="426"/>
      <c r="G16" s="565">
        <f>SUM(D16,B16,F16)</f>
        <v>1304.3799999999999</v>
      </c>
      <c r="H16" s="599"/>
      <c r="I16" s="96"/>
      <c r="J16" s="96"/>
    </row>
    <row r="17" spans="1:10" ht="15" customHeight="1" x14ac:dyDescent="0.2">
      <c r="A17" s="159" t="s">
        <v>339</v>
      </c>
      <c r="B17" s="1420"/>
      <c r="C17" s="1070"/>
      <c r="D17" s="476"/>
      <c r="E17" s="1074"/>
      <c r="F17" s="625"/>
      <c r="G17" s="1029">
        <f>SUM(D17,B17,F17)</f>
        <v>0</v>
      </c>
      <c r="H17" s="1022"/>
      <c r="I17" s="96"/>
      <c r="J17" s="96"/>
    </row>
    <row r="18" spans="1:10" ht="15" customHeight="1" x14ac:dyDescent="0.2">
      <c r="A18" s="931" t="s">
        <v>340</v>
      </c>
      <c r="B18" s="436"/>
      <c r="C18" s="555"/>
      <c r="D18" s="437"/>
      <c r="E18" s="1044"/>
      <c r="F18" s="438"/>
      <c r="G18" s="508"/>
      <c r="H18" s="1030"/>
      <c r="I18" s="96"/>
      <c r="J18" s="96"/>
    </row>
    <row r="19" spans="1:10" ht="15" customHeight="1" x14ac:dyDescent="0.2">
      <c r="A19" s="932" t="s">
        <v>656</v>
      </c>
      <c r="B19" s="439"/>
      <c r="C19" s="556"/>
      <c r="D19" s="440"/>
      <c r="E19" s="1045"/>
      <c r="F19" s="441"/>
      <c r="G19" s="565"/>
      <c r="H19" s="1031"/>
      <c r="I19" s="96"/>
      <c r="J19" s="96"/>
    </row>
    <row r="20" spans="1:10" ht="15" customHeight="1" x14ac:dyDescent="0.2">
      <c r="A20" s="933" t="s">
        <v>64</v>
      </c>
      <c r="B20" s="442">
        <v>493.86</v>
      </c>
      <c r="C20" s="557"/>
      <c r="D20" s="423">
        <v>94.33</v>
      </c>
      <c r="E20" s="1036"/>
      <c r="F20" s="426"/>
      <c r="G20" s="997">
        <f>SUM(F20,D20,B20)</f>
        <v>588.19000000000005</v>
      </c>
      <c r="H20" s="599"/>
      <c r="I20" s="96"/>
      <c r="J20" s="96"/>
    </row>
    <row r="21" spans="1:10" ht="15" customHeight="1" x14ac:dyDescent="0.2">
      <c r="A21" s="933" t="s">
        <v>65</v>
      </c>
      <c r="B21" s="442">
        <v>884.01</v>
      </c>
      <c r="C21" s="557"/>
      <c r="D21" s="423">
        <v>192.74</v>
      </c>
      <c r="E21" s="1036"/>
      <c r="F21" s="426"/>
      <c r="G21" s="997">
        <f t="shared" ref="G21:G29" si="0">SUM(F21,D21,B21)</f>
        <v>1076.75</v>
      </c>
      <c r="H21" s="599"/>
      <c r="I21" s="96"/>
      <c r="J21" s="96"/>
    </row>
    <row r="22" spans="1:10" ht="15" customHeight="1" x14ac:dyDescent="0.2">
      <c r="A22" s="933" t="s">
        <v>66</v>
      </c>
      <c r="B22" s="442">
        <v>170.32999999999993</v>
      </c>
      <c r="C22" s="557"/>
      <c r="D22" s="423">
        <v>57.299999999999983</v>
      </c>
      <c r="E22" s="1036"/>
      <c r="F22" s="426"/>
      <c r="G22" s="997">
        <f t="shared" si="0"/>
        <v>227.62999999999991</v>
      </c>
      <c r="H22" s="599"/>
      <c r="I22" s="96"/>
      <c r="J22" s="96"/>
    </row>
    <row r="23" spans="1:10" ht="15" customHeight="1" x14ac:dyDescent="0.2">
      <c r="A23" s="933" t="s">
        <v>67</v>
      </c>
      <c r="B23" s="442"/>
      <c r="C23" s="557"/>
      <c r="D23" s="423"/>
      <c r="E23" s="1036"/>
      <c r="F23" s="426"/>
      <c r="G23" s="997">
        <f t="shared" si="0"/>
        <v>0</v>
      </c>
      <c r="H23" s="599"/>
      <c r="I23" s="96"/>
      <c r="J23" s="96"/>
    </row>
    <row r="24" spans="1:10" ht="15" customHeight="1" x14ac:dyDescent="0.2">
      <c r="A24" s="933" t="s">
        <v>68</v>
      </c>
      <c r="B24" s="442">
        <v>456.67</v>
      </c>
      <c r="C24" s="557"/>
      <c r="D24" s="423">
        <v>145.80000000000001</v>
      </c>
      <c r="E24" s="1036"/>
      <c r="F24" s="426"/>
      <c r="G24" s="997">
        <f t="shared" si="0"/>
        <v>602.47</v>
      </c>
      <c r="H24" s="599"/>
      <c r="I24" s="96"/>
      <c r="J24" s="96"/>
    </row>
    <row r="25" spans="1:10" ht="15" customHeight="1" x14ac:dyDescent="0.2">
      <c r="A25" s="934" t="s">
        <v>738</v>
      </c>
      <c r="B25" s="442">
        <v>326.14</v>
      </c>
      <c r="C25" s="557"/>
      <c r="D25" s="423">
        <v>94.36</v>
      </c>
      <c r="E25" s="1036"/>
      <c r="F25" s="426"/>
      <c r="G25" s="997">
        <f t="shared" si="0"/>
        <v>420.5</v>
      </c>
      <c r="H25" s="599"/>
      <c r="I25" s="96"/>
      <c r="J25" s="96"/>
    </row>
    <row r="26" spans="1:10" ht="15" customHeight="1" x14ac:dyDescent="0.2">
      <c r="A26" s="934" t="s">
        <v>69</v>
      </c>
      <c r="B26" s="442">
        <v>130.53</v>
      </c>
      <c r="C26" s="557"/>
      <c r="D26" s="423">
        <v>51.44</v>
      </c>
      <c r="E26" s="1036"/>
      <c r="F26" s="426"/>
      <c r="G26" s="997">
        <f t="shared" si="0"/>
        <v>181.97</v>
      </c>
      <c r="H26" s="599"/>
      <c r="I26" s="96"/>
      <c r="J26" s="96"/>
    </row>
    <row r="27" spans="1:10" ht="15" customHeight="1" x14ac:dyDescent="0.2">
      <c r="A27" s="933" t="s">
        <v>70</v>
      </c>
      <c r="B27" s="442">
        <v>35.36</v>
      </c>
      <c r="C27" s="557"/>
      <c r="D27" s="423">
        <v>5.86</v>
      </c>
      <c r="E27" s="1036"/>
      <c r="F27" s="426"/>
      <c r="G27" s="997">
        <f t="shared" si="0"/>
        <v>41.22</v>
      </c>
      <c r="H27" s="599"/>
      <c r="I27" s="96"/>
      <c r="J27" s="96"/>
    </row>
    <row r="28" spans="1:10" ht="15" customHeight="1" x14ac:dyDescent="0.2">
      <c r="A28" s="933" t="s">
        <v>71</v>
      </c>
      <c r="B28" s="442">
        <v>510.2</v>
      </c>
      <c r="C28" s="557"/>
      <c r="D28" s="423">
        <v>98.38</v>
      </c>
      <c r="E28" s="1036"/>
      <c r="F28" s="426"/>
      <c r="G28" s="997">
        <f t="shared" si="0"/>
        <v>608.57999999999993</v>
      </c>
      <c r="H28" s="599"/>
      <c r="I28" s="96"/>
      <c r="J28" s="96"/>
    </row>
    <row r="29" spans="1:10" ht="15" customHeight="1" x14ac:dyDescent="0.2">
      <c r="A29" s="935" t="s">
        <v>72</v>
      </c>
      <c r="B29" s="1420">
        <v>47.11</v>
      </c>
      <c r="C29" s="1070"/>
      <c r="D29" s="476"/>
      <c r="E29" s="1074"/>
      <c r="F29" s="625"/>
      <c r="G29" s="1029">
        <f t="shared" si="0"/>
        <v>47.11</v>
      </c>
      <c r="H29" s="1022"/>
      <c r="I29" s="96"/>
      <c r="J29" s="96"/>
    </row>
    <row r="30" spans="1:10" ht="15" customHeight="1" x14ac:dyDescent="0.2">
      <c r="A30" s="146" t="s">
        <v>341</v>
      </c>
      <c r="B30" s="439"/>
      <c r="C30" s="556"/>
      <c r="D30" s="440"/>
      <c r="E30" s="1045"/>
      <c r="F30" s="441"/>
      <c r="G30" s="1053"/>
      <c r="H30" s="641"/>
      <c r="I30" s="96"/>
      <c r="J30" s="96"/>
    </row>
    <row r="31" spans="1:10" ht="15" customHeight="1" x14ac:dyDescent="0.2">
      <c r="A31" s="147" t="s">
        <v>74</v>
      </c>
      <c r="B31" s="442">
        <v>14.21</v>
      </c>
      <c r="C31" s="557"/>
      <c r="D31" s="423">
        <v>15.41</v>
      </c>
      <c r="E31" s="1036"/>
      <c r="F31" s="426"/>
      <c r="G31" s="997">
        <f>SUM(F31,D31,B31)</f>
        <v>29.62</v>
      </c>
      <c r="H31" s="599"/>
      <c r="I31" s="96"/>
      <c r="J31" s="96"/>
    </row>
    <row r="32" spans="1:10" ht="15" customHeight="1" x14ac:dyDescent="0.2">
      <c r="A32" s="147" t="s">
        <v>75</v>
      </c>
      <c r="B32" s="442">
        <v>3.22</v>
      </c>
      <c r="C32" s="557"/>
      <c r="D32" s="423"/>
      <c r="E32" s="1036"/>
      <c r="F32" s="426"/>
      <c r="G32" s="997">
        <f t="shared" ref="G32:G78" si="1">SUM(F32,D32,B32)</f>
        <v>3.22</v>
      </c>
      <c r="H32" s="599"/>
      <c r="I32" s="96"/>
      <c r="J32" s="96"/>
    </row>
    <row r="33" spans="1:10" ht="15" customHeight="1" x14ac:dyDescent="0.2">
      <c r="A33" s="147" t="s">
        <v>76</v>
      </c>
      <c r="B33" s="442">
        <v>38.049999999999997</v>
      </c>
      <c r="C33" s="557"/>
      <c r="D33" s="423"/>
      <c r="E33" s="1036"/>
      <c r="F33" s="426"/>
      <c r="G33" s="997">
        <f t="shared" si="1"/>
        <v>38.049999999999997</v>
      </c>
      <c r="H33" s="599"/>
      <c r="I33" s="96"/>
      <c r="J33" s="96"/>
    </row>
    <row r="34" spans="1:10" ht="15" customHeight="1" x14ac:dyDescent="0.2">
      <c r="A34" s="147" t="s">
        <v>77</v>
      </c>
      <c r="B34" s="442">
        <v>12.1</v>
      </c>
      <c r="C34" s="557"/>
      <c r="D34" s="423">
        <v>12.7</v>
      </c>
      <c r="E34" s="1036"/>
      <c r="F34" s="426"/>
      <c r="G34" s="997">
        <f t="shared" si="1"/>
        <v>24.799999999999997</v>
      </c>
      <c r="H34" s="599"/>
      <c r="I34" s="96"/>
      <c r="J34" s="96"/>
    </row>
    <row r="35" spans="1:10" ht="15" customHeight="1" x14ac:dyDescent="0.2">
      <c r="A35" s="147" t="s">
        <v>78</v>
      </c>
      <c r="B35" s="442">
        <v>4.42</v>
      </c>
      <c r="C35" s="557"/>
      <c r="D35" s="423"/>
      <c r="E35" s="1036"/>
      <c r="F35" s="426"/>
      <c r="G35" s="997">
        <f t="shared" si="1"/>
        <v>4.42</v>
      </c>
      <c r="H35" s="599"/>
      <c r="I35" s="96"/>
      <c r="J35" s="96"/>
    </row>
    <row r="36" spans="1:10" ht="15" customHeight="1" x14ac:dyDescent="0.2">
      <c r="A36" s="147" t="s">
        <v>79</v>
      </c>
      <c r="B36" s="442">
        <v>21.4</v>
      </c>
      <c r="C36" s="557"/>
      <c r="D36" s="423">
        <v>27.74</v>
      </c>
      <c r="E36" s="1036"/>
      <c r="F36" s="426"/>
      <c r="G36" s="997">
        <f t="shared" si="1"/>
        <v>49.14</v>
      </c>
      <c r="H36" s="599"/>
      <c r="I36" s="96"/>
      <c r="J36" s="96"/>
    </row>
    <row r="37" spans="1:10" ht="15" customHeight="1" x14ac:dyDescent="0.2">
      <c r="A37" s="147" t="s">
        <v>80</v>
      </c>
      <c r="B37" s="442">
        <v>10.66</v>
      </c>
      <c r="C37" s="557"/>
      <c r="D37" s="423">
        <v>5.86</v>
      </c>
      <c r="E37" s="1036"/>
      <c r="F37" s="426"/>
      <c r="G37" s="997">
        <f t="shared" si="1"/>
        <v>16.52</v>
      </c>
      <c r="H37" s="599"/>
      <c r="I37" s="96"/>
      <c r="J37" s="96"/>
    </row>
    <row r="38" spans="1:10" ht="15" customHeight="1" x14ac:dyDescent="0.2">
      <c r="A38" s="147" t="s">
        <v>81</v>
      </c>
      <c r="B38" s="442"/>
      <c r="C38" s="557"/>
      <c r="D38" s="423"/>
      <c r="E38" s="1036"/>
      <c r="F38" s="426"/>
      <c r="G38" s="997">
        <f t="shared" si="1"/>
        <v>0</v>
      </c>
      <c r="H38" s="599"/>
      <c r="I38" s="96"/>
      <c r="J38" s="96"/>
    </row>
    <row r="39" spans="1:10" ht="15" customHeight="1" x14ac:dyDescent="0.2">
      <c r="A39" s="147" t="s">
        <v>82</v>
      </c>
      <c r="B39" s="442"/>
      <c r="C39" s="557"/>
      <c r="D39" s="423"/>
      <c r="E39" s="1036"/>
      <c r="F39" s="426"/>
      <c r="G39" s="997">
        <f t="shared" si="1"/>
        <v>0</v>
      </c>
      <c r="H39" s="599"/>
      <c r="I39" s="96"/>
      <c r="J39" s="96"/>
    </row>
    <row r="40" spans="1:10" ht="15" customHeight="1" x14ac:dyDescent="0.2">
      <c r="A40" s="147" t="s">
        <v>83</v>
      </c>
      <c r="B40" s="442"/>
      <c r="C40" s="557"/>
      <c r="D40" s="423"/>
      <c r="E40" s="1036"/>
      <c r="F40" s="426"/>
      <c r="G40" s="997">
        <f t="shared" si="1"/>
        <v>0</v>
      </c>
      <c r="H40" s="599"/>
      <c r="I40" s="96"/>
      <c r="J40" s="96"/>
    </row>
    <row r="41" spans="1:10" ht="15" customHeight="1" x14ac:dyDescent="0.2">
      <c r="A41" s="147" t="s">
        <v>84</v>
      </c>
      <c r="B41" s="442">
        <v>5.94</v>
      </c>
      <c r="C41" s="557"/>
      <c r="D41" s="423"/>
      <c r="E41" s="1036"/>
      <c r="F41" s="426"/>
      <c r="G41" s="997">
        <f t="shared" si="1"/>
        <v>5.94</v>
      </c>
      <c r="H41" s="599"/>
      <c r="I41" s="96"/>
      <c r="J41" s="96"/>
    </row>
    <row r="42" spans="1:10" ht="15" customHeight="1" x14ac:dyDescent="0.2">
      <c r="A42" s="147" t="s">
        <v>85</v>
      </c>
      <c r="B42" s="442"/>
      <c r="C42" s="557"/>
      <c r="D42" s="423"/>
      <c r="E42" s="1036"/>
      <c r="F42" s="426"/>
      <c r="G42" s="997">
        <f t="shared" si="1"/>
        <v>0</v>
      </c>
      <c r="H42" s="599"/>
      <c r="I42" s="96"/>
      <c r="J42" s="96"/>
    </row>
    <row r="43" spans="1:10" ht="15" customHeight="1" x14ac:dyDescent="0.2">
      <c r="A43" s="147" t="s">
        <v>86</v>
      </c>
      <c r="B43" s="442">
        <v>3.22</v>
      </c>
      <c r="C43" s="557"/>
      <c r="D43" s="423">
        <v>3.22</v>
      </c>
      <c r="E43" s="1036"/>
      <c r="F43" s="426"/>
      <c r="G43" s="997">
        <f t="shared" si="1"/>
        <v>6.44</v>
      </c>
      <c r="H43" s="599"/>
      <c r="I43" s="96"/>
      <c r="J43" s="96"/>
    </row>
    <row r="44" spans="1:10" ht="15" customHeight="1" x14ac:dyDescent="0.2">
      <c r="A44" s="147" t="s">
        <v>87</v>
      </c>
      <c r="B44" s="442"/>
      <c r="C44" s="557"/>
      <c r="D44" s="423"/>
      <c r="E44" s="1036"/>
      <c r="F44" s="426"/>
      <c r="G44" s="997">
        <f t="shared" si="1"/>
        <v>0</v>
      </c>
      <c r="H44" s="599"/>
      <c r="I44" s="96"/>
      <c r="J44" s="96"/>
    </row>
    <row r="45" spans="1:10" ht="15" customHeight="1" x14ac:dyDescent="0.2">
      <c r="A45" s="147" t="s">
        <v>88</v>
      </c>
      <c r="B45" s="442">
        <v>83.24</v>
      </c>
      <c r="C45" s="557"/>
      <c r="D45" s="423">
        <v>8.1</v>
      </c>
      <c r="E45" s="1036"/>
      <c r="F45" s="426"/>
      <c r="G45" s="997">
        <f t="shared" si="1"/>
        <v>91.339999999999989</v>
      </c>
      <c r="H45" s="599"/>
      <c r="I45" s="96"/>
      <c r="J45" s="96"/>
    </row>
    <row r="46" spans="1:10" ht="15" customHeight="1" x14ac:dyDescent="0.2">
      <c r="A46" s="147" t="s">
        <v>89</v>
      </c>
      <c r="B46" s="442">
        <v>110.4</v>
      </c>
      <c r="C46" s="557"/>
      <c r="D46" s="423">
        <v>16.2</v>
      </c>
      <c r="E46" s="1036"/>
      <c r="F46" s="426"/>
      <c r="G46" s="997">
        <f t="shared" si="1"/>
        <v>126.60000000000001</v>
      </c>
      <c r="H46" s="599"/>
      <c r="I46" s="96"/>
      <c r="J46" s="96"/>
    </row>
    <row r="47" spans="1:10" ht="15" customHeight="1" x14ac:dyDescent="0.2">
      <c r="A47" s="147" t="s">
        <v>90</v>
      </c>
      <c r="B47" s="442"/>
      <c r="C47" s="557"/>
      <c r="D47" s="423"/>
      <c r="E47" s="1036"/>
      <c r="F47" s="426"/>
      <c r="G47" s="997">
        <f t="shared" si="1"/>
        <v>0</v>
      </c>
      <c r="H47" s="599"/>
      <c r="I47" s="96"/>
      <c r="J47" s="96"/>
    </row>
    <row r="48" spans="1:10" ht="15" customHeight="1" x14ac:dyDescent="0.2">
      <c r="A48" s="147" t="s">
        <v>91</v>
      </c>
      <c r="B48" s="442"/>
      <c r="C48" s="557"/>
      <c r="D48" s="423"/>
      <c r="E48" s="1036"/>
      <c r="F48" s="426"/>
      <c r="G48" s="997">
        <f t="shared" si="1"/>
        <v>0</v>
      </c>
      <c r="H48" s="599"/>
      <c r="I48" s="96"/>
      <c r="J48" s="96"/>
    </row>
    <row r="49" spans="1:10" ht="15" customHeight="1" x14ac:dyDescent="0.2">
      <c r="A49" s="147" t="s">
        <v>92</v>
      </c>
      <c r="B49" s="442"/>
      <c r="C49" s="557"/>
      <c r="D49" s="423"/>
      <c r="E49" s="1036"/>
      <c r="F49" s="426"/>
      <c r="G49" s="997">
        <f t="shared" si="1"/>
        <v>0</v>
      </c>
      <c r="H49" s="599"/>
      <c r="I49" s="96"/>
      <c r="J49" s="96"/>
    </row>
    <row r="50" spans="1:10" ht="15" customHeight="1" x14ac:dyDescent="0.2">
      <c r="A50" s="147" t="s">
        <v>93</v>
      </c>
      <c r="B50" s="442">
        <v>2.94</v>
      </c>
      <c r="C50" s="557"/>
      <c r="D50" s="423"/>
      <c r="E50" s="1036"/>
      <c r="F50" s="426"/>
      <c r="G50" s="997">
        <f t="shared" si="1"/>
        <v>2.94</v>
      </c>
      <c r="H50" s="599"/>
      <c r="I50" s="96"/>
      <c r="J50" s="96"/>
    </row>
    <row r="51" spans="1:10" ht="15" customHeight="1" x14ac:dyDescent="0.2">
      <c r="A51" s="147" t="s">
        <v>94</v>
      </c>
      <c r="B51" s="442">
        <v>2.82</v>
      </c>
      <c r="C51" s="557"/>
      <c r="D51" s="423"/>
      <c r="E51" s="1036"/>
      <c r="F51" s="426"/>
      <c r="G51" s="997">
        <f t="shared" si="1"/>
        <v>2.82</v>
      </c>
      <c r="H51" s="599"/>
      <c r="I51" s="96"/>
      <c r="J51" s="96"/>
    </row>
    <row r="52" spans="1:10" ht="15" customHeight="1" x14ac:dyDescent="0.2">
      <c r="A52" s="147" t="s">
        <v>95</v>
      </c>
      <c r="B52" s="442">
        <v>34.409999999999997</v>
      </c>
      <c r="C52" s="557"/>
      <c r="D52" s="423">
        <v>11.42</v>
      </c>
      <c r="E52" s="1036"/>
      <c r="F52" s="426"/>
      <c r="G52" s="997">
        <f t="shared" si="1"/>
        <v>45.83</v>
      </c>
      <c r="H52" s="599"/>
      <c r="I52" s="96"/>
      <c r="J52" s="96"/>
    </row>
    <row r="53" spans="1:10" ht="15" customHeight="1" x14ac:dyDescent="0.2">
      <c r="A53" s="147" t="s">
        <v>96</v>
      </c>
      <c r="B53" s="442">
        <v>4.9800000000000004</v>
      </c>
      <c r="C53" s="557"/>
      <c r="D53" s="423"/>
      <c r="E53" s="1036"/>
      <c r="F53" s="426"/>
      <c r="G53" s="997">
        <f t="shared" si="1"/>
        <v>4.9800000000000004</v>
      </c>
      <c r="H53" s="599"/>
      <c r="I53" s="96"/>
      <c r="J53" s="96"/>
    </row>
    <row r="54" spans="1:10" ht="15" customHeight="1" x14ac:dyDescent="0.2">
      <c r="A54" s="147" t="s">
        <v>97</v>
      </c>
      <c r="B54" s="442">
        <v>3.12</v>
      </c>
      <c r="C54" s="557"/>
      <c r="D54" s="423"/>
      <c r="E54" s="1036"/>
      <c r="F54" s="426"/>
      <c r="G54" s="997">
        <f t="shared" si="1"/>
        <v>3.12</v>
      </c>
      <c r="H54" s="599"/>
      <c r="I54" s="96"/>
      <c r="J54" s="96"/>
    </row>
    <row r="55" spans="1:10" ht="15" customHeight="1" x14ac:dyDescent="0.2">
      <c r="A55" s="147" t="s">
        <v>98</v>
      </c>
      <c r="B55" s="442"/>
      <c r="C55" s="557"/>
      <c r="D55" s="423"/>
      <c r="E55" s="1036"/>
      <c r="F55" s="426"/>
      <c r="G55" s="997">
        <f t="shared" si="1"/>
        <v>0</v>
      </c>
      <c r="H55" s="599"/>
      <c r="I55" s="96"/>
      <c r="J55" s="96"/>
    </row>
    <row r="56" spans="1:10" ht="15" customHeight="1" x14ac:dyDescent="0.2">
      <c r="A56" s="147" t="s">
        <v>99</v>
      </c>
      <c r="B56" s="442"/>
      <c r="C56" s="557"/>
      <c r="D56" s="423"/>
      <c r="E56" s="1036"/>
      <c r="F56" s="426"/>
      <c r="G56" s="997">
        <f t="shared" si="1"/>
        <v>0</v>
      </c>
      <c r="H56" s="599"/>
      <c r="I56" s="96"/>
      <c r="J56" s="96"/>
    </row>
    <row r="57" spans="1:10" ht="15" customHeight="1" x14ac:dyDescent="0.2">
      <c r="A57" s="147" t="s">
        <v>100</v>
      </c>
      <c r="B57" s="442"/>
      <c r="C57" s="557"/>
      <c r="D57" s="423"/>
      <c r="E57" s="1036"/>
      <c r="F57" s="426"/>
      <c r="G57" s="997">
        <f t="shared" si="1"/>
        <v>0</v>
      </c>
      <c r="H57" s="599"/>
      <c r="I57" s="96"/>
      <c r="J57" s="96"/>
    </row>
    <row r="58" spans="1:10" ht="15" customHeight="1" x14ac:dyDescent="0.2">
      <c r="A58" s="147" t="s">
        <v>101</v>
      </c>
      <c r="B58" s="442"/>
      <c r="C58" s="557"/>
      <c r="D58" s="423"/>
      <c r="E58" s="1036"/>
      <c r="F58" s="426"/>
      <c r="G58" s="997">
        <f t="shared" si="1"/>
        <v>0</v>
      </c>
      <c r="H58" s="599"/>
      <c r="I58" s="96"/>
      <c r="J58" s="96"/>
    </row>
    <row r="59" spans="1:10" ht="15" customHeight="1" x14ac:dyDescent="0.2">
      <c r="A59" s="147" t="s">
        <v>102</v>
      </c>
      <c r="B59" s="442"/>
      <c r="C59" s="557"/>
      <c r="D59" s="423"/>
      <c r="E59" s="1036"/>
      <c r="F59" s="426"/>
      <c r="G59" s="997">
        <f t="shared" si="1"/>
        <v>0</v>
      </c>
      <c r="H59" s="599"/>
      <c r="I59" s="96"/>
      <c r="J59" s="96"/>
    </row>
    <row r="60" spans="1:10" ht="15" customHeight="1" x14ac:dyDescent="0.2">
      <c r="A60" s="147" t="s">
        <v>103</v>
      </c>
      <c r="B60" s="442">
        <v>29.72</v>
      </c>
      <c r="C60" s="557"/>
      <c r="D60" s="423"/>
      <c r="E60" s="1036"/>
      <c r="F60" s="426"/>
      <c r="G60" s="997">
        <f t="shared" si="1"/>
        <v>29.72</v>
      </c>
      <c r="H60" s="599"/>
      <c r="I60" s="96"/>
      <c r="J60" s="96"/>
    </row>
    <row r="61" spans="1:10" ht="15" customHeight="1" x14ac:dyDescent="0.2">
      <c r="A61" s="147" t="s">
        <v>104</v>
      </c>
      <c r="B61" s="442">
        <v>7.82</v>
      </c>
      <c r="C61" s="557"/>
      <c r="D61" s="423">
        <v>3.22</v>
      </c>
      <c r="E61" s="1036"/>
      <c r="F61" s="426"/>
      <c r="G61" s="997">
        <f t="shared" si="1"/>
        <v>11.040000000000001</v>
      </c>
      <c r="H61" s="599"/>
      <c r="I61" s="96"/>
      <c r="J61" s="96"/>
    </row>
    <row r="62" spans="1:10" ht="15" customHeight="1" x14ac:dyDescent="0.2">
      <c r="A62" s="147" t="s">
        <v>212</v>
      </c>
      <c r="B62" s="442">
        <v>9.06</v>
      </c>
      <c r="C62" s="557"/>
      <c r="D62" s="423"/>
      <c r="E62" s="1036"/>
      <c r="F62" s="426"/>
      <c r="G62" s="997">
        <f t="shared" si="1"/>
        <v>9.06</v>
      </c>
      <c r="H62" s="599"/>
      <c r="I62" s="96"/>
      <c r="J62" s="96"/>
    </row>
    <row r="63" spans="1:10" ht="15" customHeight="1" x14ac:dyDescent="0.2">
      <c r="A63" s="147" t="s">
        <v>105</v>
      </c>
      <c r="B63" s="442">
        <v>6.22</v>
      </c>
      <c r="C63" s="557"/>
      <c r="D63" s="423"/>
      <c r="E63" s="1036"/>
      <c r="F63" s="426"/>
      <c r="G63" s="997">
        <f t="shared" si="1"/>
        <v>6.22</v>
      </c>
      <c r="H63" s="599"/>
      <c r="I63" s="96"/>
      <c r="J63" s="96"/>
    </row>
    <row r="64" spans="1:10" ht="15" customHeight="1" x14ac:dyDescent="0.2">
      <c r="A64" s="147" t="s">
        <v>106</v>
      </c>
      <c r="B64" s="442"/>
      <c r="C64" s="557"/>
      <c r="D64" s="423"/>
      <c r="E64" s="1036"/>
      <c r="F64" s="426"/>
      <c r="G64" s="997">
        <f t="shared" si="1"/>
        <v>0</v>
      </c>
      <c r="H64" s="599"/>
      <c r="I64" s="96"/>
      <c r="J64" s="96"/>
    </row>
    <row r="65" spans="1:10" ht="15" customHeight="1" x14ac:dyDescent="0.2">
      <c r="A65" s="147" t="s">
        <v>107</v>
      </c>
      <c r="B65" s="442">
        <v>5.76</v>
      </c>
      <c r="C65" s="557"/>
      <c r="D65" s="423"/>
      <c r="E65" s="1036"/>
      <c r="F65" s="426"/>
      <c r="G65" s="997">
        <f t="shared" si="1"/>
        <v>5.76</v>
      </c>
      <c r="H65" s="599"/>
      <c r="I65" s="96"/>
      <c r="J65" s="96"/>
    </row>
    <row r="66" spans="1:10" ht="15" customHeight="1" x14ac:dyDescent="0.2">
      <c r="A66" s="147" t="s">
        <v>108</v>
      </c>
      <c r="B66" s="442"/>
      <c r="C66" s="557"/>
      <c r="D66" s="423"/>
      <c r="E66" s="1036"/>
      <c r="F66" s="426"/>
      <c r="G66" s="997">
        <f t="shared" si="1"/>
        <v>0</v>
      </c>
      <c r="H66" s="599"/>
      <c r="I66" s="96"/>
      <c r="J66" s="96"/>
    </row>
    <row r="67" spans="1:10" ht="15" customHeight="1" x14ac:dyDescent="0.2">
      <c r="A67" s="147" t="s">
        <v>13</v>
      </c>
      <c r="B67" s="442"/>
      <c r="C67" s="557"/>
      <c r="D67" s="423"/>
      <c r="E67" s="1036"/>
      <c r="F67" s="426"/>
      <c r="G67" s="997">
        <f t="shared" si="1"/>
        <v>0</v>
      </c>
      <c r="H67" s="599"/>
      <c r="I67" s="96"/>
      <c r="J67" s="96"/>
    </row>
    <row r="68" spans="1:10" ht="15" customHeight="1" x14ac:dyDescent="0.2">
      <c r="A68" s="147" t="s">
        <v>213</v>
      </c>
      <c r="B68" s="442"/>
      <c r="C68" s="557"/>
      <c r="D68" s="423"/>
      <c r="E68" s="1036"/>
      <c r="F68" s="426"/>
      <c r="G68" s="997">
        <f t="shared" si="1"/>
        <v>0</v>
      </c>
      <c r="H68" s="599"/>
      <c r="I68" s="96"/>
      <c r="J68" s="96"/>
    </row>
    <row r="69" spans="1:10" ht="15" customHeight="1" x14ac:dyDescent="0.2">
      <c r="A69" s="147" t="s">
        <v>109</v>
      </c>
      <c r="B69" s="442">
        <v>2.94</v>
      </c>
      <c r="C69" s="557"/>
      <c r="D69" s="423"/>
      <c r="E69" s="1036"/>
      <c r="F69" s="426"/>
      <c r="G69" s="997">
        <f t="shared" si="1"/>
        <v>2.94</v>
      </c>
      <c r="H69" s="599"/>
      <c r="I69" s="96"/>
      <c r="J69" s="96"/>
    </row>
    <row r="70" spans="1:10" ht="15" customHeight="1" x14ac:dyDescent="0.2">
      <c r="A70" s="147" t="s">
        <v>110</v>
      </c>
      <c r="B70" s="442">
        <v>129.59</v>
      </c>
      <c r="C70" s="557"/>
      <c r="D70" s="423">
        <v>32.93</v>
      </c>
      <c r="E70" s="1036"/>
      <c r="F70" s="426"/>
      <c r="G70" s="997">
        <f t="shared" si="1"/>
        <v>162.52000000000001</v>
      </c>
      <c r="H70" s="599"/>
      <c r="I70" s="96"/>
      <c r="J70" s="96"/>
    </row>
    <row r="71" spans="1:10" ht="15" customHeight="1" x14ac:dyDescent="0.2">
      <c r="A71" s="147" t="s">
        <v>111</v>
      </c>
      <c r="B71" s="442">
        <v>9.4499999999999993</v>
      </c>
      <c r="C71" s="557"/>
      <c r="D71" s="423"/>
      <c r="E71" s="1036"/>
      <c r="F71" s="426"/>
      <c r="G71" s="997">
        <f t="shared" si="1"/>
        <v>9.4499999999999993</v>
      </c>
      <c r="H71" s="599"/>
      <c r="I71" s="96"/>
      <c r="J71" s="96"/>
    </row>
    <row r="72" spans="1:10" ht="15" customHeight="1" x14ac:dyDescent="0.2">
      <c r="A72" s="147" t="s">
        <v>112</v>
      </c>
      <c r="B72" s="442">
        <v>8.34</v>
      </c>
      <c r="C72" s="557"/>
      <c r="D72" s="423">
        <v>4.05</v>
      </c>
      <c r="E72" s="1036"/>
      <c r="F72" s="426"/>
      <c r="G72" s="997">
        <f t="shared" si="1"/>
        <v>12.39</v>
      </c>
      <c r="H72" s="599"/>
      <c r="I72" s="96"/>
      <c r="J72" s="96"/>
    </row>
    <row r="73" spans="1:10" ht="15" customHeight="1" x14ac:dyDescent="0.2">
      <c r="A73" s="147" t="s">
        <v>113</v>
      </c>
      <c r="B73" s="442">
        <v>1.78</v>
      </c>
      <c r="C73" s="557"/>
      <c r="D73" s="423"/>
      <c r="E73" s="1036"/>
      <c r="F73" s="426"/>
      <c r="G73" s="997">
        <f t="shared" si="1"/>
        <v>1.78</v>
      </c>
      <c r="H73" s="599"/>
      <c r="I73" s="96"/>
      <c r="J73" s="96"/>
    </row>
    <row r="74" spans="1:10" ht="15" customHeight="1" x14ac:dyDescent="0.2">
      <c r="A74" s="147" t="s">
        <v>114</v>
      </c>
      <c r="B74" s="442"/>
      <c r="C74" s="557"/>
      <c r="D74" s="423"/>
      <c r="E74" s="1036"/>
      <c r="F74" s="426"/>
      <c r="G74" s="997">
        <f t="shared" si="1"/>
        <v>0</v>
      </c>
      <c r="H74" s="599"/>
      <c r="I74" s="96"/>
      <c r="J74" s="96"/>
    </row>
    <row r="75" spans="1:10" ht="15" customHeight="1" x14ac:dyDescent="0.2">
      <c r="A75" s="147" t="s">
        <v>115</v>
      </c>
      <c r="B75" s="442"/>
      <c r="C75" s="557"/>
      <c r="D75" s="423"/>
      <c r="E75" s="1036"/>
      <c r="F75" s="426"/>
      <c r="G75" s="997">
        <f t="shared" si="1"/>
        <v>0</v>
      </c>
      <c r="H75" s="599"/>
      <c r="I75" s="96"/>
      <c r="J75" s="96"/>
    </row>
    <row r="76" spans="1:10" ht="15" customHeight="1" x14ac:dyDescent="0.2">
      <c r="A76" s="147" t="s">
        <v>116</v>
      </c>
      <c r="B76" s="442">
        <v>78.53</v>
      </c>
      <c r="C76" s="557"/>
      <c r="D76" s="423">
        <v>6.54</v>
      </c>
      <c r="E76" s="1036"/>
      <c r="F76" s="426"/>
      <c r="G76" s="997">
        <f t="shared" si="1"/>
        <v>85.070000000000007</v>
      </c>
      <c r="H76" s="599"/>
      <c r="I76" s="96"/>
      <c r="J76" s="96"/>
    </row>
    <row r="77" spans="1:10" ht="15" customHeight="1" x14ac:dyDescent="0.2">
      <c r="A77" s="147" t="s">
        <v>117</v>
      </c>
      <c r="B77" s="442">
        <v>275.02</v>
      </c>
      <c r="C77" s="557"/>
      <c r="D77" s="423">
        <v>66.62</v>
      </c>
      <c r="E77" s="1036"/>
      <c r="F77" s="426"/>
      <c r="G77" s="997">
        <f t="shared" si="1"/>
        <v>341.64</v>
      </c>
      <c r="H77" s="599"/>
      <c r="I77" s="96"/>
      <c r="J77" s="96"/>
    </row>
    <row r="78" spans="1:10" ht="15" customHeight="1" x14ac:dyDescent="0.2">
      <c r="A78" s="148" t="s">
        <v>342</v>
      </c>
      <c r="B78" s="1420"/>
      <c r="C78" s="1070"/>
      <c r="D78" s="476">
        <v>5</v>
      </c>
      <c r="E78" s="1074"/>
      <c r="F78" s="625"/>
      <c r="G78" s="1029">
        <f t="shared" si="1"/>
        <v>5</v>
      </c>
      <c r="H78" s="1022"/>
      <c r="I78" s="96"/>
      <c r="J78" s="96"/>
    </row>
    <row r="79" spans="1:10" ht="15" customHeight="1" x14ac:dyDescent="0.2">
      <c r="A79" s="149"/>
      <c r="B79" s="150"/>
      <c r="C79" s="150"/>
      <c r="D79" s="150"/>
      <c r="E79" s="150"/>
      <c r="F79" s="150"/>
      <c r="G79" s="150"/>
      <c r="H79" s="150"/>
      <c r="I79" s="96"/>
      <c r="J79" s="96"/>
    </row>
    <row r="80" spans="1:10" ht="15" customHeight="1" x14ac:dyDescent="0.2">
      <c r="A80" s="151" t="s">
        <v>118</v>
      </c>
      <c r="B80" s="150"/>
      <c r="C80" s="150"/>
      <c r="D80" s="150"/>
      <c r="E80" s="150"/>
      <c r="F80" s="150"/>
      <c r="G80" s="150"/>
      <c r="H80" s="150"/>
      <c r="I80" s="96"/>
      <c r="J80" s="96"/>
    </row>
    <row r="81" spans="1:19" ht="15" customHeight="1" x14ac:dyDescent="0.2">
      <c r="A81" s="152" t="s">
        <v>1020</v>
      </c>
      <c r="B81" s="150"/>
      <c r="C81" s="150"/>
      <c r="D81" s="150"/>
      <c r="E81" s="150"/>
      <c r="F81" s="150"/>
      <c r="G81" s="150"/>
      <c r="H81" s="150"/>
      <c r="I81" s="96"/>
      <c r="J81" s="96"/>
    </row>
    <row r="82" spans="1:19" ht="15" customHeight="1" x14ac:dyDescent="0.2">
      <c r="A82" s="100"/>
      <c r="B82" s="100"/>
      <c r="C82" s="100"/>
      <c r="D82" s="100"/>
      <c r="E82" s="100"/>
      <c r="F82" s="100"/>
      <c r="G82" s="100"/>
      <c r="H82" s="100"/>
      <c r="I82" s="96"/>
      <c r="J82" s="96"/>
    </row>
    <row r="83" spans="1:19" ht="15" customHeight="1" x14ac:dyDescent="0.2">
      <c r="A83" s="99" t="s">
        <v>32</v>
      </c>
      <c r="B83" s="58" t="s">
        <v>1067</v>
      </c>
      <c r="C83" s="57"/>
      <c r="D83" s="57"/>
      <c r="E83" s="57"/>
      <c r="F83" s="57"/>
      <c r="G83" s="57"/>
      <c r="H83" s="57"/>
      <c r="I83" s="96"/>
      <c r="J83" s="96"/>
    </row>
    <row r="84" spans="1:19" ht="15" customHeight="1" x14ac:dyDescent="0.2">
      <c r="A84" s="100"/>
      <c r="B84" s="58" t="s">
        <v>1068</v>
      </c>
      <c r="C84" s="59"/>
      <c r="D84" s="59"/>
      <c r="E84" s="59"/>
      <c r="F84" s="59"/>
      <c r="G84" s="59"/>
      <c r="H84" s="59"/>
      <c r="I84" s="96"/>
      <c r="J84" s="96"/>
    </row>
    <row r="85" spans="1:19" ht="15" customHeight="1" x14ac:dyDescent="0.2">
      <c r="A85" s="100"/>
      <c r="B85" s="1646"/>
      <c r="C85" s="59"/>
      <c r="D85" s="59"/>
      <c r="E85" s="59"/>
      <c r="F85" s="59"/>
      <c r="G85" s="59"/>
      <c r="H85" s="59"/>
      <c r="I85" s="96"/>
      <c r="J85" s="96"/>
    </row>
    <row r="86" spans="1:19" ht="15" customHeight="1" x14ac:dyDescent="0.2">
      <c r="A86" s="100"/>
      <c r="B86" s="58"/>
      <c r="C86" s="59"/>
      <c r="D86" s="59"/>
      <c r="E86" s="59"/>
      <c r="F86" s="59"/>
      <c r="G86" s="59"/>
      <c r="H86" s="59"/>
      <c r="I86" s="96"/>
      <c r="J86" s="96"/>
    </row>
    <row r="87" spans="1:19" ht="15" customHeight="1" x14ac:dyDescent="0.2">
      <c r="A87" s="100"/>
      <c r="B87" s="100"/>
      <c r="C87" s="100"/>
      <c r="D87" s="100"/>
      <c r="E87" s="100"/>
      <c r="F87" s="100"/>
      <c r="G87" s="100"/>
      <c r="H87" s="100"/>
      <c r="I87" s="96"/>
      <c r="J87" s="96"/>
    </row>
    <row r="88" spans="1:19" ht="15" customHeight="1" x14ac:dyDescent="0.2">
      <c r="A88" s="99" t="s">
        <v>33</v>
      </c>
      <c r="B88" s="1584" t="s">
        <v>1059</v>
      </c>
      <c r="C88" s="57"/>
      <c r="D88" s="57"/>
      <c r="E88" s="57"/>
      <c r="F88" s="57"/>
      <c r="G88" s="57"/>
      <c r="H88" s="57"/>
      <c r="I88" s="96"/>
      <c r="J88" s="96"/>
    </row>
    <row r="89" spans="1:19" ht="15" customHeight="1" x14ac:dyDescent="0.2">
      <c r="A89" s="99"/>
      <c r="B89" s="58"/>
      <c r="C89" s="59"/>
      <c r="D89" s="59"/>
      <c r="E89" s="59"/>
      <c r="F89" s="59"/>
      <c r="G89" s="59"/>
      <c r="H89" s="59"/>
      <c r="I89" s="96"/>
      <c r="J89" s="96"/>
    </row>
    <row r="90" spans="1:19" ht="15" customHeight="1" x14ac:dyDescent="0.2">
      <c r="A90" s="100"/>
      <c r="B90" s="58"/>
      <c r="C90" s="59"/>
      <c r="D90" s="59"/>
      <c r="E90" s="59"/>
      <c r="F90" s="59"/>
      <c r="G90" s="59"/>
      <c r="H90" s="59"/>
      <c r="I90" s="96"/>
      <c r="J90" s="96"/>
    </row>
    <row r="91" spans="1:19" ht="15" customHeight="1" x14ac:dyDescent="0.2">
      <c r="A91" s="100"/>
      <c r="B91" s="58"/>
      <c r="C91" s="59"/>
      <c r="D91" s="59"/>
      <c r="E91" s="59"/>
      <c r="F91" s="59"/>
      <c r="G91" s="59"/>
      <c r="H91" s="59"/>
      <c r="I91" s="96"/>
      <c r="J91" s="96"/>
    </row>
    <row r="92" spans="1:19" s="31" customFormat="1" ht="15" customHeight="1" x14ac:dyDescent="0.2">
      <c r="A92" s="100"/>
      <c r="B92" s="100"/>
      <c r="C92" s="100"/>
      <c r="D92" s="100"/>
      <c r="E92" s="100"/>
      <c r="F92" s="100"/>
      <c r="G92" s="100"/>
      <c r="H92" s="100"/>
      <c r="I92" s="96"/>
      <c r="J92" s="96"/>
      <c r="K92"/>
      <c r="L92"/>
      <c r="M92"/>
      <c r="N92"/>
      <c r="O92"/>
      <c r="P92"/>
      <c r="Q92"/>
      <c r="R92"/>
      <c r="S92"/>
    </row>
    <row r="93" spans="1:19" s="31" customFormat="1" ht="12.75" x14ac:dyDescent="0.2">
      <c r="A93" s="99" t="s">
        <v>660</v>
      </c>
      <c r="B93" s="605"/>
      <c r="C93" s="100"/>
      <c r="D93" s="100"/>
      <c r="E93" s="100"/>
      <c r="F93" s="100"/>
      <c r="G93" s="100"/>
      <c r="H93" s="100"/>
      <c r="I93" s="96"/>
      <c r="J93" s="96"/>
      <c r="K93"/>
      <c r="L93"/>
      <c r="M93"/>
      <c r="N93"/>
      <c r="O93"/>
      <c r="P93"/>
      <c r="Q93"/>
      <c r="R93"/>
      <c r="S93"/>
    </row>
    <row r="94" spans="1:19" s="31" customFormat="1" ht="12.75" x14ac:dyDescent="0.2">
      <c r="A94" s="145" t="s">
        <v>661</v>
      </c>
      <c r="B94" s="533"/>
      <c r="C94" s="100"/>
      <c r="D94" s="100"/>
      <c r="E94" s="100"/>
      <c r="F94" s="100"/>
      <c r="G94" s="100"/>
      <c r="H94" s="100"/>
      <c r="I94" s="96"/>
      <c r="J94" s="96"/>
      <c r="K94"/>
      <c r="L94"/>
      <c r="M94"/>
      <c r="N94"/>
      <c r="O94"/>
      <c r="P94"/>
      <c r="Q94"/>
      <c r="R94"/>
      <c r="S94"/>
    </row>
    <row r="95" spans="1:19" s="31" customFormat="1" ht="12.75" x14ac:dyDescent="0.2">
      <c r="A95" s="100"/>
      <c r="B95" s="533"/>
      <c r="C95" s="100"/>
      <c r="D95" s="100"/>
      <c r="E95" s="100"/>
      <c r="F95" s="100"/>
      <c r="G95" s="100"/>
      <c r="H95" s="100"/>
      <c r="I95" s="96"/>
      <c r="J95" s="96"/>
      <c r="K95"/>
      <c r="L95"/>
      <c r="M95"/>
      <c r="N95"/>
      <c r="O95"/>
      <c r="P95"/>
      <c r="Q95"/>
      <c r="R95"/>
      <c r="S95"/>
    </row>
    <row r="96" spans="1:19" s="31" customFormat="1" ht="12.75" x14ac:dyDescent="0.2">
      <c r="A96" s="100"/>
      <c r="B96" s="533"/>
      <c r="C96" s="100"/>
      <c r="D96" s="100"/>
      <c r="E96" s="100"/>
      <c r="F96" s="100"/>
      <c r="G96" s="100"/>
      <c r="H96" s="100"/>
      <c r="I96" s="96"/>
      <c r="J96" s="96"/>
      <c r="K96"/>
      <c r="L96"/>
      <c r="M96"/>
      <c r="N96"/>
      <c r="O96"/>
      <c r="P96"/>
      <c r="Q96"/>
      <c r="R96"/>
      <c r="S96"/>
    </row>
    <row r="97" spans="1:19" s="31" customFormat="1" ht="12.75" x14ac:dyDescent="0.2">
      <c r="A97" s="100"/>
      <c r="B97" s="100"/>
      <c r="C97" s="100"/>
      <c r="D97" s="100"/>
      <c r="E97" s="100"/>
      <c r="F97" s="100"/>
      <c r="G97" s="100"/>
      <c r="H97" s="100"/>
      <c r="I97" s="96"/>
      <c r="J97" s="96"/>
      <c r="K97"/>
      <c r="L97"/>
      <c r="M97"/>
      <c r="N97"/>
      <c r="O97"/>
      <c r="P97"/>
      <c r="Q97"/>
      <c r="R97"/>
      <c r="S97"/>
    </row>
    <row r="98" spans="1:19" s="31" customFormat="1" ht="15" customHeight="1" x14ac:dyDescent="0.2">
      <c r="A98" s="100"/>
      <c r="B98" s="100"/>
      <c r="C98" s="100"/>
      <c r="D98" s="100"/>
      <c r="E98" s="100"/>
      <c r="F98" s="100"/>
      <c r="G98" s="100"/>
      <c r="H98" s="100"/>
      <c r="I98" s="96"/>
      <c r="J98" s="96"/>
      <c r="K98"/>
      <c r="L98"/>
      <c r="M98"/>
      <c r="N98"/>
      <c r="O98"/>
      <c r="P98"/>
      <c r="Q98"/>
      <c r="R98"/>
      <c r="S98"/>
    </row>
  </sheetData>
  <sheetProtection password="CD9E" sheet="1" objects="1" scenarios="1" selectLockedCells="1"/>
  <mergeCells count="6">
    <mergeCell ref="B12:C12"/>
    <mergeCell ref="D12:E12"/>
    <mergeCell ref="G12:H12"/>
    <mergeCell ref="B13:C13"/>
    <mergeCell ref="D13:E13"/>
    <mergeCell ref="G13:H13"/>
  </mergeCells>
  <dataValidations disablePrompts="1" count="1">
    <dataValidation type="list" allowBlank="1" showInputMessage="1" showErrorMessage="1" sqref="B93:B96">
      <formula1>ModelQuest</formula1>
    </dataValidation>
  </dataValidations>
  <hyperlinks>
    <hyperlink ref="A2" location="ExplNote!A1" display="Go to explanatory note"/>
    <hyperlink ref="A3" location="Cntry!A1" display="Go to country metadata"/>
    <hyperlink ref="A1" location="'List of tables'!A9" display="'List of tables'!A9"/>
  </hyperlinks>
  <pageMargins left="0.35433070866141736" right="0.35433070866141736" top="0.98425196850393704" bottom="0.98425196850393704" header="0.51181102362204722" footer="0.51181102362204722"/>
  <pageSetup paperSize="9" scale="48" orientation="portrait" r:id="rId1"/>
  <headerFooter alignWithMargins="0">
    <oddHeader>&amp;LCDH&amp;C &amp;F&amp;R&amp;A</oddHeader>
    <oddFooter>Page &amp;P of &amp;N</oddFooter>
  </headerFooter>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1">
    <tabColor theme="8" tint="0.39997558519241921"/>
    <pageSetUpPr fitToPage="1"/>
  </sheetPr>
  <dimension ref="A1:S44"/>
  <sheetViews>
    <sheetView showGridLines="0" zoomScale="90" zoomScaleNormal="90" workbookViewId="0">
      <selection activeCell="C9" sqref="C9"/>
    </sheetView>
  </sheetViews>
  <sheetFormatPr baseColWidth="10" defaultColWidth="9.140625" defaultRowHeight="15" customHeight="1" x14ac:dyDescent="0.2"/>
  <cols>
    <col min="1" max="1" width="51.28515625" style="31" customWidth="1"/>
    <col min="2" max="2" width="20.7109375" style="31" customWidth="1"/>
    <col min="3" max="3" width="6.7109375" style="31" customWidth="1"/>
    <col min="4" max="4" width="20.7109375" style="31" customWidth="1"/>
    <col min="5" max="5" width="6.7109375" style="31" customWidth="1"/>
    <col min="6" max="7" width="20.7109375" style="31" customWidth="1"/>
    <col min="8" max="8" width="6.7109375" style="31" customWidth="1"/>
    <col min="9" max="16384" width="9.140625" style="31"/>
  </cols>
  <sheetData>
    <row r="1" spans="1:10" s="66" customFormat="1" ht="12" customHeight="1" x14ac:dyDescent="0.2">
      <c r="A1" s="26" t="s">
        <v>6</v>
      </c>
    </row>
    <row r="2" spans="1:10" s="66" customFormat="1" ht="12" customHeight="1" x14ac:dyDescent="0.2">
      <c r="A2" s="28" t="s">
        <v>10</v>
      </c>
    </row>
    <row r="3" spans="1:10" s="66" customFormat="1" ht="12" customHeight="1" x14ac:dyDescent="0.2">
      <c r="A3" s="28" t="s">
        <v>7</v>
      </c>
    </row>
    <row r="4" spans="1:10" ht="15" customHeight="1" x14ac:dyDescent="0.2">
      <c r="A4" s="96" t="s">
        <v>337</v>
      </c>
      <c r="B4" s="96"/>
      <c r="C4" s="96"/>
      <c r="D4" s="96"/>
      <c r="E4" s="96"/>
      <c r="F4" s="96"/>
      <c r="G4" s="96"/>
      <c r="H4" s="96"/>
      <c r="I4" s="96"/>
      <c r="J4" s="96"/>
    </row>
    <row r="5" spans="1:10" s="131" customFormat="1" ht="15" customHeight="1" x14ac:dyDescent="0.2">
      <c r="I5" s="96"/>
      <c r="J5" s="96"/>
    </row>
    <row r="6" spans="1:10" s="131" customFormat="1" ht="15" customHeight="1" x14ac:dyDescent="0.2">
      <c r="A6" s="132"/>
      <c r="B6" s="132"/>
      <c r="C6" s="132"/>
      <c r="D6" s="132"/>
      <c r="E6" s="132"/>
      <c r="F6" s="132"/>
      <c r="G6" s="132"/>
      <c r="H6" s="132"/>
      <c r="I6" s="96"/>
      <c r="J6" s="96"/>
    </row>
    <row r="7" spans="1:10" ht="15" customHeight="1" x14ac:dyDescent="0.25">
      <c r="A7" s="97" t="s">
        <v>796</v>
      </c>
      <c r="B7" s="100"/>
      <c r="C7" s="100"/>
      <c r="D7" s="100"/>
      <c r="E7" s="100"/>
      <c r="F7" s="100"/>
      <c r="G7" s="100"/>
      <c r="H7" s="100"/>
      <c r="I7" s="96"/>
      <c r="J7" s="96"/>
    </row>
    <row r="8" spans="1:10" s="144" customFormat="1" ht="15" customHeight="1" x14ac:dyDescent="0.2">
      <c r="A8" s="98" t="s">
        <v>21</v>
      </c>
      <c r="B8" s="100"/>
      <c r="C8" s="100"/>
      <c r="D8" s="100"/>
      <c r="E8" s="100"/>
      <c r="F8" s="100"/>
      <c r="G8" s="100"/>
      <c r="H8" s="100"/>
      <c r="I8" s="96"/>
      <c r="J8" s="96"/>
    </row>
    <row r="9" spans="1:10" s="144" customFormat="1" ht="15" customHeight="1" x14ac:dyDescent="0.2">
      <c r="A9" s="100"/>
      <c r="B9" s="133" t="s">
        <v>34</v>
      </c>
      <c r="C9" s="385">
        <v>2011</v>
      </c>
      <c r="D9" s="134"/>
      <c r="E9" s="134"/>
      <c r="F9" s="100"/>
      <c r="G9" s="100"/>
      <c r="H9" s="100"/>
      <c r="I9" s="96"/>
      <c r="J9" s="96"/>
    </row>
    <row r="10" spans="1:10" s="144" customFormat="1" ht="15" customHeight="1" x14ac:dyDescent="0.2">
      <c r="A10" s="135"/>
      <c r="B10" s="132"/>
      <c r="C10" s="132"/>
      <c r="D10" s="132"/>
      <c r="E10" s="132"/>
      <c r="F10" s="132"/>
      <c r="G10" s="132"/>
      <c r="H10" s="132"/>
      <c r="I10" s="96"/>
      <c r="J10" s="96"/>
    </row>
    <row r="11" spans="1:10" s="144" customFormat="1" ht="15" customHeight="1" x14ac:dyDescent="0.25">
      <c r="A11" s="136"/>
      <c r="B11" s="132"/>
      <c r="C11" s="132"/>
      <c r="D11" s="132"/>
      <c r="E11" s="132"/>
      <c r="F11" s="132"/>
      <c r="G11" s="132"/>
      <c r="H11" s="132"/>
      <c r="I11" s="96"/>
      <c r="J11" s="96"/>
    </row>
    <row r="12" spans="1:10" ht="15" customHeight="1" x14ac:dyDescent="0.2">
      <c r="A12" s="137"/>
      <c r="B12" s="1862" t="s">
        <v>338</v>
      </c>
      <c r="C12" s="1863"/>
      <c r="D12" s="1864" t="s">
        <v>119</v>
      </c>
      <c r="E12" s="1864"/>
      <c r="F12" s="1418" t="s">
        <v>24</v>
      </c>
      <c r="G12" s="1865" t="s">
        <v>25</v>
      </c>
      <c r="H12" s="1866"/>
      <c r="I12" s="96"/>
      <c r="J12" s="96"/>
    </row>
    <row r="13" spans="1:10" ht="15" customHeight="1" x14ac:dyDescent="0.2">
      <c r="A13" s="138" t="s">
        <v>327</v>
      </c>
      <c r="B13" s="1867" t="str">
        <f>Cntry!$D$8</f>
        <v>Chile</v>
      </c>
      <c r="C13" s="1868"/>
      <c r="D13" s="1869" t="s">
        <v>120</v>
      </c>
      <c r="E13" s="1869"/>
      <c r="F13" s="1419" t="s">
        <v>52</v>
      </c>
      <c r="G13" s="1870"/>
      <c r="H13" s="1871"/>
      <c r="I13" s="96"/>
      <c r="J13" s="96"/>
    </row>
    <row r="14" spans="1:10" ht="29.25" customHeight="1" x14ac:dyDescent="0.2">
      <c r="A14" s="153" t="s">
        <v>822</v>
      </c>
      <c r="B14" s="1421">
        <f>IMOB1!B15</f>
        <v>2088.2600000000002</v>
      </c>
      <c r="C14" s="1422"/>
      <c r="D14" s="1423">
        <f>IMOB1!B16</f>
        <v>632.14001199999996</v>
      </c>
      <c r="E14" s="1422"/>
      <c r="F14" s="1423">
        <f>IMOB1!B17</f>
        <v>0</v>
      </c>
      <c r="G14" s="1424">
        <f>IMOB1!B14</f>
        <v>2720.4000120000001</v>
      </c>
      <c r="H14" s="1425"/>
      <c r="I14" s="96"/>
      <c r="J14" s="96"/>
    </row>
    <row r="15" spans="1:10" ht="12.75" x14ac:dyDescent="0.2">
      <c r="A15" s="154" t="s">
        <v>766</v>
      </c>
      <c r="B15" s="439">
        <v>54.87</v>
      </c>
      <c r="C15" s="556"/>
      <c r="D15" s="440">
        <v>7.27</v>
      </c>
      <c r="E15" s="1045"/>
      <c r="F15" s="441"/>
      <c r="G15" s="565">
        <f>SUM(G16:G22)</f>
        <v>1304.3800000000001</v>
      </c>
      <c r="H15" s="1031"/>
      <c r="I15" s="96"/>
      <c r="J15" s="96"/>
    </row>
    <row r="16" spans="1:10" ht="15" customHeight="1" x14ac:dyDescent="0.2">
      <c r="A16" s="936" t="s">
        <v>329</v>
      </c>
      <c r="B16" s="1608">
        <v>54.87</v>
      </c>
      <c r="C16" s="557"/>
      <c r="D16" s="1605">
        <v>7.27</v>
      </c>
      <c r="E16" s="1036"/>
      <c r="F16" s="426"/>
      <c r="G16" s="997">
        <f>SUM(F16,D16,B16)</f>
        <v>62.14</v>
      </c>
      <c r="H16" s="599"/>
      <c r="I16" s="96"/>
      <c r="J16" s="96"/>
    </row>
    <row r="17" spans="1:10" ht="15" customHeight="1" x14ac:dyDescent="0.2">
      <c r="A17" s="936" t="s">
        <v>812</v>
      </c>
      <c r="B17" s="1608">
        <v>7.36</v>
      </c>
      <c r="C17" s="557"/>
      <c r="D17" s="1605">
        <v>9.91</v>
      </c>
      <c r="E17" s="1036"/>
      <c r="F17" s="426"/>
      <c r="G17" s="997">
        <f t="shared" ref="G17:G22" si="0">SUM(F17,D17,B17)</f>
        <v>17.27</v>
      </c>
      <c r="H17" s="599"/>
      <c r="I17" s="96"/>
      <c r="J17" s="96"/>
    </row>
    <row r="18" spans="1:10" ht="15" customHeight="1" x14ac:dyDescent="0.2">
      <c r="A18" s="936" t="s">
        <v>811</v>
      </c>
      <c r="B18" s="1608">
        <v>34.049999999999997</v>
      </c>
      <c r="C18" s="557"/>
      <c r="D18" s="1605"/>
      <c r="E18" s="1036"/>
      <c r="F18" s="426"/>
      <c r="G18" s="997">
        <f t="shared" si="0"/>
        <v>34.049999999999997</v>
      </c>
      <c r="H18" s="599"/>
      <c r="I18" s="96"/>
      <c r="J18" s="96"/>
    </row>
    <row r="19" spans="1:10" ht="15" customHeight="1" x14ac:dyDescent="0.2">
      <c r="A19" s="936" t="s">
        <v>810</v>
      </c>
      <c r="B19" s="1608">
        <v>702</v>
      </c>
      <c r="C19" s="557"/>
      <c r="D19" s="1605">
        <v>119.5</v>
      </c>
      <c r="E19" s="1036"/>
      <c r="F19" s="426"/>
      <c r="G19" s="997">
        <f t="shared" si="0"/>
        <v>821.5</v>
      </c>
      <c r="H19" s="599"/>
      <c r="I19" s="96"/>
      <c r="J19" s="96"/>
    </row>
    <row r="20" spans="1:10" ht="15" customHeight="1" x14ac:dyDescent="0.2">
      <c r="A20" s="936" t="s">
        <v>332</v>
      </c>
      <c r="B20" s="1608">
        <v>110.44</v>
      </c>
      <c r="C20" s="557"/>
      <c r="D20" s="1605">
        <v>62.03</v>
      </c>
      <c r="E20" s="1036"/>
      <c r="F20" s="426"/>
      <c r="G20" s="997">
        <f t="shared" si="0"/>
        <v>172.47</v>
      </c>
      <c r="H20" s="599"/>
      <c r="I20" s="96"/>
      <c r="J20" s="96"/>
    </row>
    <row r="21" spans="1:10" ht="15" customHeight="1" x14ac:dyDescent="0.2">
      <c r="A21" s="936" t="s">
        <v>809</v>
      </c>
      <c r="B21" s="1608">
        <v>140.62</v>
      </c>
      <c r="C21" s="557"/>
      <c r="D21" s="1605">
        <v>51.33</v>
      </c>
      <c r="E21" s="1036"/>
      <c r="F21" s="426"/>
      <c r="G21" s="997">
        <f t="shared" si="0"/>
        <v>191.95</v>
      </c>
      <c r="H21" s="599"/>
      <c r="I21" s="96"/>
      <c r="J21" s="96"/>
    </row>
    <row r="22" spans="1:10" ht="15" customHeight="1" x14ac:dyDescent="0.2">
      <c r="A22" s="937" t="s">
        <v>343</v>
      </c>
      <c r="B22" s="1420">
        <v>5</v>
      </c>
      <c r="C22" s="1070"/>
      <c r="D22" s="476"/>
      <c r="E22" s="1074"/>
      <c r="F22" s="625"/>
      <c r="G22" s="1029">
        <f t="shared" si="0"/>
        <v>5</v>
      </c>
      <c r="H22" s="1022"/>
      <c r="I22" s="96"/>
      <c r="J22" s="96"/>
    </row>
    <row r="23" spans="1:10" ht="15" customHeight="1" x14ac:dyDescent="0.2">
      <c r="A23" s="139" t="s">
        <v>813</v>
      </c>
      <c r="B23" s="140"/>
      <c r="C23" s="140"/>
      <c r="D23" s="140"/>
      <c r="E23" s="140"/>
      <c r="F23" s="140"/>
      <c r="G23" s="140"/>
      <c r="H23" s="140"/>
      <c r="I23" s="96"/>
      <c r="J23" s="96"/>
    </row>
    <row r="24" spans="1:10" ht="15" customHeight="1" x14ac:dyDescent="0.2">
      <c r="A24" s="139" t="s">
        <v>808</v>
      </c>
      <c r="B24" s="140"/>
      <c r="C24" s="140"/>
      <c r="D24" s="140"/>
      <c r="E24" s="140"/>
      <c r="F24" s="140"/>
      <c r="G24" s="140"/>
      <c r="H24" s="140"/>
      <c r="I24" s="96"/>
      <c r="J24" s="96"/>
    </row>
    <row r="25" spans="1:10" ht="15" customHeight="1" x14ac:dyDescent="0.2">
      <c r="A25" s="141" t="s">
        <v>807</v>
      </c>
      <c r="B25" s="142"/>
      <c r="C25" s="142"/>
      <c r="D25" s="142"/>
      <c r="E25" s="142"/>
      <c r="F25" s="142"/>
      <c r="G25" s="142"/>
      <c r="H25" s="142"/>
      <c r="I25" s="96"/>
      <c r="J25" s="96"/>
    </row>
    <row r="26" spans="1:10" ht="15" customHeight="1" x14ac:dyDescent="0.2">
      <c r="A26" s="141" t="s">
        <v>806</v>
      </c>
      <c r="B26" s="142"/>
      <c r="C26" s="142"/>
      <c r="D26" s="142"/>
      <c r="E26" s="142"/>
      <c r="F26" s="142"/>
      <c r="G26" s="142"/>
      <c r="H26" s="142"/>
      <c r="I26" s="96"/>
      <c r="J26" s="96"/>
    </row>
    <row r="27" spans="1:10" ht="15" customHeight="1" x14ac:dyDescent="0.2">
      <c r="A27" s="143"/>
      <c r="B27" s="142"/>
      <c r="C27" s="142"/>
      <c r="D27" s="142"/>
      <c r="E27" s="142"/>
      <c r="F27" s="142"/>
      <c r="G27" s="142"/>
      <c r="H27" s="142"/>
      <c r="I27" s="96"/>
      <c r="J27" s="96"/>
    </row>
    <row r="28" spans="1:10" ht="15" customHeight="1" x14ac:dyDescent="0.2">
      <c r="A28" s="100"/>
      <c r="B28" s="100"/>
      <c r="C28" s="100"/>
      <c r="D28" s="100"/>
      <c r="E28" s="100"/>
      <c r="F28" s="100"/>
      <c r="G28" s="100"/>
      <c r="H28" s="100"/>
      <c r="I28" s="96"/>
      <c r="J28" s="96"/>
    </row>
    <row r="29" spans="1:10" ht="15" customHeight="1" x14ac:dyDescent="0.2">
      <c r="A29" s="99" t="s">
        <v>32</v>
      </c>
      <c r="B29" s="1585" t="s">
        <v>1055</v>
      </c>
      <c r="C29" s="57"/>
      <c r="D29" s="57"/>
      <c r="E29" s="57"/>
      <c r="F29" s="57"/>
      <c r="G29" s="57"/>
      <c r="H29" s="57"/>
      <c r="I29" s="96"/>
      <c r="J29" s="96"/>
    </row>
    <row r="30" spans="1:10" ht="15" customHeight="1" x14ac:dyDescent="0.2">
      <c r="A30" s="100"/>
      <c r="B30" s="465"/>
      <c r="C30" s="59"/>
      <c r="D30" s="59"/>
      <c r="E30" s="59"/>
      <c r="F30" s="59"/>
      <c r="G30" s="59"/>
      <c r="H30" s="59"/>
      <c r="I30" s="96"/>
      <c r="J30" s="96"/>
    </row>
    <row r="31" spans="1:10" ht="15" customHeight="1" x14ac:dyDescent="0.2">
      <c r="A31" s="100"/>
      <c r="B31" s="58"/>
      <c r="C31" s="59"/>
      <c r="D31" s="59"/>
      <c r="E31" s="59"/>
      <c r="F31" s="59"/>
      <c r="G31" s="59"/>
      <c r="H31" s="59"/>
      <c r="I31" s="96"/>
      <c r="J31" s="96"/>
    </row>
    <row r="32" spans="1:10" ht="15" customHeight="1" x14ac:dyDescent="0.2">
      <c r="A32" s="100"/>
      <c r="B32" s="58"/>
      <c r="C32" s="59"/>
      <c r="D32" s="59"/>
      <c r="E32" s="59"/>
      <c r="F32" s="59"/>
      <c r="G32" s="59"/>
      <c r="H32" s="59"/>
      <c r="I32" s="96"/>
      <c r="J32" s="96"/>
    </row>
    <row r="33" spans="1:19" ht="15" customHeight="1" x14ac:dyDescent="0.2">
      <c r="A33" s="100"/>
      <c r="B33" s="100"/>
      <c r="C33" s="100"/>
      <c r="D33" s="100"/>
      <c r="E33" s="100"/>
      <c r="F33" s="100"/>
      <c r="G33" s="100"/>
      <c r="H33" s="100"/>
      <c r="I33" s="96"/>
      <c r="J33" s="96"/>
    </row>
    <row r="34" spans="1:19" ht="15" customHeight="1" x14ac:dyDescent="0.2">
      <c r="A34" s="99" t="s">
        <v>33</v>
      </c>
      <c r="B34" s="1584" t="s">
        <v>1059</v>
      </c>
      <c r="C34" s="57"/>
      <c r="D34" s="57"/>
      <c r="E34" s="57"/>
      <c r="F34" s="57"/>
      <c r="G34" s="57"/>
      <c r="H34" s="57"/>
      <c r="I34" s="96"/>
      <c r="J34" s="96"/>
    </row>
    <row r="35" spans="1:19" ht="15" customHeight="1" x14ac:dyDescent="0.2">
      <c r="A35" s="99"/>
      <c r="B35" s="58"/>
      <c r="C35" s="59"/>
      <c r="D35" s="59"/>
      <c r="E35" s="59"/>
      <c r="F35" s="59"/>
      <c r="G35" s="59"/>
      <c r="H35" s="59"/>
      <c r="I35" s="96"/>
      <c r="J35" s="96"/>
    </row>
    <row r="36" spans="1:19" ht="15" customHeight="1" x14ac:dyDescent="0.2">
      <c r="A36" s="100"/>
      <c r="B36" s="58"/>
      <c r="C36" s="59"/>
      <c r="D36" s="59"/>
      <c r="E36" s="59"/>
      <c r="F36" s="59"/>
      <c r="G36" s="59"/>
      <c r="H36" s="59"/>
      <c r="I36" s="96"/>
      <c r="J36" s="96"/>
    </row>
    <row r="37" spans="1:19" ht="15" customHeight="1" x14ac:dyDescent="0.2">
      <c r="A37" s="100"/>
      <c r="B37" s="58"/>
      <c r="C37" s="59"/>
      <c r="D37" s="59"/>
      <c r="E37" s="59"/>
      <c r="F37" s="59"/>
      <c r="G37" s="59"/>
      <c r="H37" s="59"/>
      <c r="I37" s="96"/>
      <c r="J37" s="96"/>
    </row>
    <row r="38" spans="1:19" ht="15" customHeight="1" x14ac:dyDescent="0.2">
      <c r="A38" s="100"/>
      <c r="B38" s="100"/>
      <c r="C38" s="100"/>
      <c r="D38" s="100"/>
      <c r="E38" s="100"/>
      <c r="F38" s="100"/>
      <c r="G38" s="100"/>
      <c r="H38" s="100"/>
      <c r="I38" s="96"/>
      <c r="J38" s="96"/>
      <c r="K38"/>
      <c r="L38"/>
      <c r="M38"/>
      <c r="N38"/>
      <c r="O38"/>
      <c r="P38"/>
      <c r="Q38"/>
      <c r="R38"/>
      <c r="S38"/>
    </row>
    <row r="39" spans="1:19" ht="12.75" x14ac:dyDescent="0.2">
      <c r="A39" s="99" t="s">
        <v>651</v>
      </c>
      <c r="B39" s="605"/>
      <c r="C39" s="100"/>
      <c r="D39" s="100"/>
      <c r="E39" s="100"/>
      <c r="F39" s="100"/>
      <c r="G39" s="100"/>
      <c r="H39" s="100"/>
      <c r="I39" s="96"/>
      <c r="J39" s="96"/>
      <c r="K39"/>
      <c r="L39"/>
      <c r="M39"/>
      <c r="N39"/>
      <c r="O39"/>
      <c r="P39"/>
      <c r="Q39"/>
      <c r="R39"/>
      <c r="S39"/>
    </row>
    <row r="40" spans="1:19" ht="12.75" x14ac:dyDescent="0.2">
      <c r="A40" s="145"/>
      <c r="B40" s="533"/>
      <c r="C40" s="100"/>
      <c r="D40" s="100"/>
      <c r="E40" s="100"/>
      <c r="F40" s="100"/>
      <c r="G40" s="100"/>
      <c r="H40" s="100"/>
      <c r="I40" s="96"/>
      <c r="J40" s="96"/>
      <c r="K40"/>
      <c r="L40"/>
      <c r="M40"/>
      <c r="N40"/>
      <c r="O40"/>
      <c r="P40"/>
      <c r="Q40"/>
      <c r="R40"/>
      <c r="S40"/>
    </row>
    <row r="41" spans="1:19" ht="12.75" x14ac:dyDescent="0.2">
      <c r="A41" s="100"/>
      <c r="B41" s="533"/>
      <c r="C41" s="100"/>
      <c r="D41" s="100"/>
      <c r="E41" s="100"/>
      <c r="F41" s="100"/>
      <c r="G41" s="100"/>
      <c r="H41" s="100"/>
      <c r="I41" s="96"/>
      <c r="J41" s="96"/>
      <c r="K41"/>
      <c r="L41"/>
      <c r="M41"/>
      <c r="N41"/>
      <c r="O41"/>
      <c r="P41"/>
      <c r="Q41"/>
      <c r="R41"/>
      <c r="S41"/>
    </row>
    <row r="42" spans="1:19" ht="12.75" x14ac:dyDescent="0.2">
      <c r="A42" s="100"/>
      <c r="B42" s="533"/>
      <c r="C42" s="100"/>
      <c r="D42" s="100"/>
      <c r="E42" s="100"/>
      <c r="F42" s="100"/>
      <c r="G42" s="100"/>
      <c r="H42" s="100"/>
      <c r="I42" s="96"/>
      <c r="J42" s="96"/>
      <c r="K42"/>
      <c r="L42"/>
      <c r="M42"/>
      <c r="N42"/>
      <c r="O42"/>
      <c r="P42"/>
      <c r="Q42"/>
      <c r="R42"/>
      <c r="S42"/>
    </row>
    <row r="43" spans="1:19" ht="12.75" x14ac:dyDescent="0.2">
      <c r="A43" s="100"/>
      <c r="B43" s="100"/>
      <c r="C43" s="100"/>
      <c r="D43" s="100"/>
      <c r="E43" s="100"/>
      <c r="F43" s="100"/>
      <c r="G43" s="100"/>
      <c r="H43" s="100"/>
      <c r="I43" s="96"/>
      <c r="J43" s="96"/>
      <c r="K43"/>
      <c r="L43"/>
      <c r="M43"/>
      <c r="N43"/>
      <c r="O43"/>
      <c r="P43"/>
      <c r="Q43"/>
      <c r="R43"/>
      <c r="S43"/>
    </row>
    <row r="44" spans="1:19" ht="15" customHeight="1" x14ac:dyDescent="0.2">
      <c r="A44" s="100"/>
      <c r="B44" s="100"/>
      <c r="C44" s="100"/>
      <c r="D44" s="100"/>
      <c r="E44" s="100"/>
      <c r="F44" s="100"/>
      <c r="G44" s="100"/>
      <c r="H44" s="100"/>
      <c r="I44" s="96"/>
      <c r="J44" s="96"/>
      <c r="K44"/>
      <c r="L44"/>
      <c r="M44"/>
      <c r="N44"/>
      <c r="O44"/>
      <c r="P44"/>
      <c r="Q44"/>
      <c r="R44"/>
      <c r="S44"/>
    </row>
  </sheetData>
  <sheetProtection password="CD9E" sheet="1" objects="1" scenarios="1" selectLockedCells="1"/>
  <mergeCells count="6">
    <mergeCell ref="B12:C12"/>
    <mergeCell ref="D12:E12"/>
    <mergeCell ref="G12:H12"/>
    <mergeCell ref="B13:C13"/>
    <mergeCell ref="D13:E13"/>
    <mergeCell ref="G13:H13"/>
  </mergeCells>
  <dataValidations count="1">
    <dataValidation type="list" allowBlank="1" showInputMessage="1" showErrorMessage="1" sqref="B39:B42">
      <formula1>ModelQuest</formula1>
    </dataValidation>
  </dataValidations>
  <hyperlinks>
    <hyperlink ref="A2" location="ExplNote!A1" display="Go to explanatory note"/>
    <hyperlink ref="A3" location="Cntry!A1" display="Go to country metadata"/>
    <hyperlink ref="A1" location="'List of tables'!A9" display="'List of tables'!A9"/>
  </hyperlinks>
  <pageMargins left="0.55118110236220474" right="0.55118110236220474" top="0.98425196850393704" bottom="0.98425196850393704" header="0.51181102362204722" footer="0.51181102362204722"/>
  <pageSetup paperSize="9" scale="71" orientation="landscape" r:id="rId1"/>
  <headerFooter alignWithMargins="0">
    <oddHeader>&amp;LCDH&amp;C &amp;F&amp;R&amp;A</oddHeader>
    <oddFooter>Page &amp;P of &amp;N</oddFooter>
  </headerFooter>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O40"/>
  <sheetViews>
    <sheetView showGridLines="0" topLeftCell="A4" zoomScaleNormal="100" workbookViewId="0">
      <selection activeCell="C10" sqref="C10"/>
    </sheetView>
  </sheetViews>
  <sheetFormatPr baseColWidth="10" defaultColWidth="9.140625" defaultRowHeight="12.75" x14ac:dyDescent="0.2"/>
  <cols>
    <col min="1" max="1" width="27.85546875" customWidth="1"/>
    <col min="2" max="2" width="16.7109375" customWidth="1"/>
    <col min="3" max="3" width="6.7109375" customWidth="1"/>
    <col min="4" max="4" width="16.7109375" customWidth="1"/>
    <col min="5" max="5" width="6.7109375" customWidth="1"/>
    <col min="6" max="6" width="16.7109375" customWidth="1"/>
    <col min="7" max="7" width="6.7109375" customWidth="1"/>
    <col min="8" max="8" width="16.7109375" customWidth="1"/>
    <col min="9" max="9" width="6.7109375" customWidth="1"/>
    <col min="10" max="10" width="16.7109375" customWidth="1"/>
    <col min="11" max="11" width="6.7109375" customWidth="1"/>
    <col min="12" max="12" width="16.7109375" customWidth="1"/>
    <col min="13" max="13" width="6.7109375" customWidth="1"/>
  </cols>
  <sheetData>
    <row r="1" spans="1:15" ht="12" customHeight="1" x14ac:dyDescent="0.2">
      <c r="A1" s="26" t="s">
        <v>6</v>
      </c>
      <c r="B1" s="66"/>
      <c r="C1" s="66"/>
      <c r="D1" s="66"/>
      <c r="E1" s="66"/>
      <c r="F1" s="66"/>
      <c r="G1" s="66"/>
      <c r="H1" s="66"/>
      <c r="I1" s="66"/>
      <c r="J1" s="66"/>
      <c r="K1" s="66"/>
      <c r="L1" s="66"/>
      <c r="M1" s="66"/>
      <c r="N1" s="1484"/>
      <c r="O1" s="1484"/>
    </row>
    <row r="2" spans="1:15" ht="12" customHeight="1" x14ac:dyDescent="0.2">
      <c r="A2" s="28" t="s">
        <v>10</v>
      </c>
      <c r="B2" s="66"/>
      <c r="C2" s="66"/>
      <c r="D2" s="66"/>
      <c r="E2" s="66"/>
      <c r="F2" s="66"/>
      <c r="G2" s="66"/>
      <c r="H2" s="66"/>
      <c r="I2" s="66"/>
      <c r="J2" s="66"/>
      <c r="K2" s="66"/>
      <c r="L2" s="66"/>
      <c r="M2" s="66"/>
      <c r="N2" s="1484"/>
      <c r="O2" s="1484"/>
    </row>
    <row r="3" spans="1:15" ht="12" customHeight="1" x14ac:dyDescent="0.2">
      <c r="A3" s="28" t="s">
        <v>7</v>
      </c>
      <c r="B3" s="66"/>
      <c r="C3" s="66"/>
      <c r="D3" s="66"/>
      <c r="E3" s="66"/>
      <c r="F3" s="66"/>
      <c r="G3" s="66"/>
      <c r="H3" s="66"/>
      <c r="I3" s="66"/>
      <c r="J3" s="66"/>
      <c r="K3" s="66"/>
      <c r="L3" s="66"/>
      <c r="M3" s="66"/>
      <c r="N3" s="1484"/>
      <c r="O3" s="1484"/>
    </row>
    <row r="4" spans="1:15" x14ac:dyDescent="0.2">
      <c r="A4" s="1872" t="s">
        <v>337</v>
      </c>
      <c r="B4" s="1872"/>
      <c r="C4" s="1872"/>
      <c r="D4" s="1872"/>
      <c r="E4" s="1872"/>
      <c r="F4" s="1872"/>
      <c r="G4" s="1872"/>
      <c r="H4" s="1872"/>
      <c r="I4" s="1872"/>
      <c r="J4" s="1872"/>
      <c r="K4" s="1872"/>
      <c r="L4" s="1872"/>
      <c r="M4" s="1872"/>
      <c r="N4" s="1484"/>
      <c r="O4" s="1484"/>
    </row>
    <row r="5" spans="1:15" x14ac:dyDescent="0.2">
      <c r="N5" s="1484"/>
      <c r="O5" s="1484"/>
    </row>
    <row r="6" spans="1:15" x14ac:dyDescent="0.2">
      <c r="A6" s="1484"/>
      <c r="B6" s="1484"/>
      <c r="C6" s="1484"/>
      <c r="D6" s="1484"/>
      <c r="E6" s="1484"/>
      <c r="F6" s="1484"/>
      <c r="G6" s="1484"/>
      <c r="H6" s="1484"/>
      <c r="I6" s="1484"/>
      <c r="J6" s="1484"/>
      <c r="K6" s="1484"/>
      <c r="L6" s="1484"/>
      <c r="M6" s="1484"/>
      <c r="N6" s="1484"/>
      <c r="O6" s="1484"/>
    </row>
    <row r="7" spans="1:15" ht="15.75" x14ac:dyDescent="0.25">
      <c r="A7" s="1488" t="s">
        <v>984</v>
      </c>
      <c r="B7" s="1484"/>
      <c r="C7" s="1484"/>
      <c r="D7" s="1484"/>
      <c r="E7" s="1484"/>
      <c r="F7" s="1484"/>
      <c r="G7" s="1484"/>
      <c r="H7" s="1484"/>
      <c r="I7" s="1484"/>
      <c r="J7" s="1484"/>
      <c r="K7" s="1484"/>
      <c r="L7" s="1484"/>
      <c r="M7" s="1484"/>
      <c r="N7" s="1484"/>
      <c r="O7" s="1484"/>
    </row>
    <row r="8" spans="1:15" x14ac:dyDescent="0.2">
      <c r="A8" s="1499" t="s">
        <v>1006</v>
      </c>
      <c r="B8" s="1484"/>
      <c r="C8" s="1484"/>
      <c r="D8" s="1484"/>
      <c r="E8" s="1484"/>
      <c r="F8" s="1484"/>
      <c r="G8" s="1484"/>
      <c r="H8" s="1484"/>
      <c r="I8" s="1484"/>
      <c r="J8" s="1484"/>
      <c r="K8" s="1484"/>
      <c r="L8" s="1484"/>
      <c r="M8" s="1484"/>
      <c r="N8" s="1484"/>
      <c r="O8" s="1484"/>
    </row>
    <row r="9" spans="1:15" x14ac:dyDescent="0.2">
      <c r="A9" s="1484"/>
      <c r="B9" s="1484"/>
      <c r="C9" s="1484"/>
      <c r="D9" s="1484"/>
      <c r="E9" s="1484"/>
      <c r="F9" s="1484"/>
      <c r="G9" s="1484"/>
      <c r="H9" s="1484"/>
      <c r="I9" s="1484"/>
      <c r="J9" s="1484"/>
      <c r="K9" s="1484"/>
      <c r="L9" s="1484"/>
      <c r="M9" s="1484"/>
      <c r="N9" s="1484"/>
      <c r="O9" s="1484"/>
    </row>
    <row r="10" spans="1:15" x14ac:dyDescent="0.2">
      <c r="A10" s="1484"/>
      <c r="B10" s="1487" t="s">
        <v>34</v>
      </c>
      <c r="C10" s="385">
        <v>2011</v>
      </c>
      <c r="D10" s="1484"/>
      <c r="E10" s="1484"/>
      <c r="F10" s="1484"/>
      <c r="G10" s="1484"/>
      <c r="H10" s="1484"/>
      <c r="I10" s="1484"/>
      <c r="J10" s="1484"/>
      <c r="K10" s="1484"/>
      <c r="L10" s="1484"/>
      <c r="M10" s="1484"/>
      <c r="N10" s="1484"/>
      <c r="O10" s="1484"/>
    </row>
    <row r="11" spans="1:15" x14ac:dyDescent="0.2">
      <c r="A11" s="1484"/>
      <c r="B11" s="1484"/>
      <c r="C11" s="1484"/>
      <c r="D11" s="1484"/>
      <c r="E11" s="1484"/>
      <c r="F11" s="1484"/>
      <c r="G11" s="1484"/>
      <c r="H11" s="1484"/>
      <c r="I11" s="1484"/>
      <c r="J11" s="1484"/>
      <c r="K11" s="1484"/>
      <c r="L11" s="1484"/>
      <c r="M11" s="1484"/>
      <c r="N11" s="1484"/>
      <c r="O11" s="1484"/>
    </row>
    <row r="12" spans="1:15" ht="17.25" customHeight="1" x14ac:dyDescent="0.2">
      <c r="A12" s="1484"/>
      <c r="B12" s="1484"/>
      <c r="C12" s="1484"/>
      <c r="D12" s="1484"/>
      <c r="E12" s="1484"/>
      <c r="F12" s="1484"/>
      <c r="G12" s="1484"/>
      <c r="H12" s="1484"/>
      <c r="I12" s="1484"/>
      <c r="J12" s="1484"/>
      <c r="K12" s="1484"/>
      <c r="L12" s="1484"/>
      <c r="M12" s="1484"/>
      <c r="N12" s="1484"/>
      <c r="O12" s="1484"/>
    </row>
    <row r="13" spans="1:15" ht="12.75" customHeight="1" x14ac:dyDescent="0.2">
      <c r="A13" s="1873" t="s">
        <v>266</v>
      </c>
      <c r="B13" s="1875" t="s">
        <v>974</v>
      </c>
      <c r="C13" s="1876"/>
      <c r="D13" s="1875" t="s">
        <v>975</v>
      </c>
      <c r="E13" s="1876"/>
      <c r="F13" s="1875" t="s">
        <v>976</v>
      </c>
      <c r="G13" s="1876"/>
      <c r="H13" s="1875" t="s">
        <v>977</v>
      </c>
      <c r="I13" s="1876"/>
      <c r="J13" s="1875" t="s">
        <v>978</v>
      </c>
      <c r="K13" s="1876"/>
      <c r="L13" s="1875" t="s">
        <v>979</v>
      </c>
      <c r="M13" s="1876"/>
      <c r="N13" s="1484"/>
      <c r="O13" s="1484"/>
    </row>
    <row r="14" spans="1:15" ht="42.75" customHeight="1" x14ac:dyDescent="0.2">
      <c r="A14" s="1874"/>
      <c r="B14" s="1877"/>
      <c r="C14" s="1878"/>
      <c r="D14" s="1877"/>
      <c r="E14" s="1878"/>
      <c r="F14" s="1877"/>
      <c r="G14" s="1878"/>
      <c r="H14" s="1877"/>
      <c r="I14" s="1878"/>
      <c r="J14" s="1877"/>
      <c r="K14" s="1878"/>
      <c r="L14" s="1877"/>
      <c r="M14" s="1878"/>
      <c r="N14" s="1484"/>
      <c r="O14" s="1484"/>
    </row>
    <row r="15" spans="1:15" ht="16.5" customHeight="1" x14ac:dyDescent="0.2">
      <c r="A15" s="1491" t="s">
        <v>980</v>
      </c>
      <c r="B15" s="1568"/>
      <c r="C15" s="1569"/>
      <c r="D15" s="1569"/>
      <c r="E15" s="1569"/>
      <c r="F15" s="1569"/>
      <c r="G15" s="1569"/>
      <c r="H15" s="1569"/>
      <c r="I15" s="1569"/>
      <c r="J15" s="1569"/>
      <c r="K15" s="1569"/>
      <c r="L15" s="1569"/>
      <c r="M15" s="1570"/>
      <c r="N15" s="1484"/>
      <c r="O15" s="1484"/>
    </row>
    <row r="16" spans="1:15" ht="12.75" customHeight="1" x14ac:dyDescent="0.2">
      <c r="A16" s="1489" t="s">
        <v>233</v>
      </c>
      <c r="B16" s="1571"/>
      <c r="C16" s="1572"/>
      <c r="D16" s="1572"/>
      <c r="E16" s="1572"/>
      <c r="F16" s="1572"/>
      <c r="G16" s="1572"/>
      <c r="H16" s="1572"/>
      <c r="I16" s="1572"/>
      <c r="J16" s="1572"/>
      <c r="K16" s="1572"/>
      <c r="L16" s="1572"/>
      <c r="M16" s="1573"/>
      <c r="N16" s="1484"/>
      <c r="O16" s="1484"/>
    </row>
    <row r="17" spans="1:15" x14ac:dyDescent="0.2">
      <c r="A17" s="1489" t="s">
        <v>234</v>
      </c>
      <c r="B17" s="1574"/>
      <c r="C17" s="1575"/>
      <c r="D17" s="1575"/>
      <c r="E17" s="1575"/>
      <c r="F17" s="1575"/>
      <c r="G17" s="1575"/>
      <c r="H17" s="1575"/>
      <c r="I17" s="1575"/>
      <c r="J17" s="1575"/>
      <c r="K17" s="1575"/>
      <c r="L17" s="1575"/>
      <c r="M17" s="1576"/>
      <c r="N17" s="1484"/>
      <c r="O17" s="1484"/>
    </row>
    <row r="18" spans="1:15" x14ac:dyDescent="0.2">
      <c r="A18" s="1489" t="s">
        <v>235</v>
      </c>
      <c r="B18" s="1574"/>
      <c r="C18" s="1575"/>
      <c r="D18" s="1575"/>
      <c r="E18" s="1575"/>
      <c r="F18" s="1575"/>
      <c r="G18" s="1575"/>
      <c r="H18" s="1575"/>
      <c r="I18" s="1575"/>
      <c r="J18" s="1575"/>
      <c r="K18" s="1575"/>
      <c r="L18" s="1575"/>
      <c r="M18" s="1576"/>
      <c r="N18" s="1484"/>
      <c r="O18" s="1484"/>
    </row>
    <row r="19" spans="1:15" x14ac:dyDescent="0.2">
      <c r="A19" s="1489" t="s">
        <v>236</v>
      </c>
      <c r="B19" s="1574"/>
      <c r="C19" s="1575"/>
      <c r="D19" s="1575"/>
      <c r="E19" s="1575"/>
      <c r="F19" s="1575"/>
      <c r="G19" s="1575"/>
      <c r="H19" s="1575"/>
      <c r="I19" s="1575"/>
      <c r="J19" s="1575"/>
      <c r="K19" s="1575"/>
      <c r="L19" s="1575"/>
      <c r="M19" s="1576"/>
      <c r="N19" s="1484"/>
      <c r="O19" s="1484"/>
    </row>
    <row r="20" spans="1:15" x14ac:dyDescent="0.2">
      <c r="A20" s="1489" t="s">
        <v>237</v>
      </c>
      <c r="B20" s="1574"/>
      <c r="C20" s="1575"/>
      <c r="D20" s="1575"/>
      <c r="E20" s="1575"/>
      <c r="F20" s="1575"/>
      <c r="G20" s="1575"/>
      <c r="H20" s="1575"/>
      <c r="I20" s="1575"/>
      <c r="J20" s="1575"/>
      <c r="K20" s="1575"/>
      <c r="L20" s="1575"/>
      <c r="M20" s="1576"/>
      <c r="N20" s="1484"/>
      <c r="O20" s="1484"/>
    </row>
    <row r="21" spans="1:15" x14ac:dyDescent="0.2">
      <c r="A21" s="1489" t="s">
        <v>238</v>
      </c>
      <c r="B21" s="1574"/>
      <c r="C21" s="1575"/>
      <c r="D21" s="1575"/>
      <c r="E21" s="1575"/>
      <c r="F21" s="1575"/>
      <c r="G21" s="1575"/>
      <c r="H21" s="1575"/>
      <c r="I21" s="1575"/>
      <c r="J21" s="1575"/>
      <c r="K21" s="1575"/>
      <c r="L21" s="1575"/>
      <c r="M21" s="1576"/>
      <c r="N21" s="1484"/>
      <c r="O21" s="1484"/>
    </row>
    <row r="22" spans="1:15" x14ac:dyDescent="0.2">
      <c r="A22" s="1490" t="s">
        <v>239</v>
      </c>
      <c r="B22" s="1577"/>
      <c r="C22" s="1578"/>
      <c r="D22" s="1578"/>
      <c r="E22" s="1578"/>
      <c r="F22" s="1578"/>
      <c r="G22" s="1578"/>
      <c r="H22" s="1578"/>
      <c r="I22" s="1578"/>
      <c r="J22" s="1578"/>
      <c r="K22" s="1578"/>
      <c r="L22" s="1578"/>
      <c r="M22" s="1567"/>
      <c r="N22" s="1484"/>
      <c r="O22" s="1484"/>
    </row>
    <row r="23" spans="1:15" x14ac:dyDescent="0.2">
      <c r="A23" s="1484"/>
      <c r="B23" s="1484"/>
      <c r="C23" s="1484"/>
      <c r="D23" s="1484"/>
      <c r="E23" s="1484"/>
      <c r="F23" s="1484"/>
      <c r="G23" s="1484"/>
      <c r="H23" s="1484"/>
      <c r="I23" s="1484"/>
      <c r="J23" s="1484"/>
      <c r="K23" s="1484"/>
      <c r="L23" s="1484"/>
      <c r="M23" s="1484"/>
      <c r="N23" s="1484"/>
      <c r="O23" s="1484"/>
    </row>
    <row r="24" spans="1:15" x14ac:dyDescent="0.2">
      <c r="A24" s="1484"/>
      <c r="B24" s="1484"/>
      <c r="C24" s="1484"/>
      <c r="D24" s="1484"/>
      <c r="E24" s="1484"/>
      <c r="F24" s="1484"/>
      <c r="G24" s="1484"/>
      <c r="H24" s="1484"/>
      <c r="I24" s="1484"/>
      <c r="J24" s="1484"/>
      <c r="K24" s="1484"/>
      <c r="L24" s="1484"/>
      <c r="M24" s="1484"/>
      <c r="N24" s="1484"/>
      <c r="O24" s="1484"/>
    </row>
    <row r="25" spans="1:15" x14ac:dyDescent="0.2">
      <c r="A25" s="1484" t="s">
        <v>32</v>
      </c>
      <c r="B25" s="1584" t="s">
        <v>1060</v>
      </c>
      <c r="C25" s="56"/>
      <c r="D25" s="57"/>
      <c r="E25" s="57"/>
      <c r="F25" s="57"/>
      <c r="G25" s="57"/>
      <c r="H25" s="57"/>
      <c r="I25" s="57"/>
      <c r="J25" s="57"/>
      <c r="K25" s="57"/>
      <c r="L25" s="57"/>
      <c r="M25" s="57"/>
      <c r="N25" s="1484"/>
      <c r="O25" s="1484"/>
    </row>
    <row r="26" spans="1:15" x14ac:dyDescent="0.2">
      <c r="A26" s="1484"/>
      <c r="B26" s="58"/>
      <c r="C26" s="58"/>
      <c r="D26" s="59"/>
      <c r="E26" s="59"/>
      <c r="F26" s="59"/>
      <c r="G26" s="59"/>
      <c r="H26" s="59"/>
      <c r="I26" s="59"/>
      <c r="J26" s="59"/>
      <c r="K26" s="59"/>
      <c r="L26" s="59"/>
      <c r="M26" s="59"/>
      <c r="N26" s="1484"/>
      <c r="O26" s="1484"/>
    </row>
    <row r="27" spans="1:15" x14ac:dyDescent="0.2">
      <c r="A27" s="1484"/>
      <c r="B27" s="58"/>
      <c r="C27" s="58"/>
      <c r="D27" s="59"/>
      <c r="E27" s="59"/>
      <c r="F27" s="59"/>
      <c r="G27" s="59"/>
      <c r="H27" s="59"/>
      <c r="I27" s="59"/>
      <c r="J27" s="59"/>
      <c r="K27" s="59"/>
      <c r="L27" s="59"/>
      <c r="M27" s="59"/>
      <c r="N27" s="1484"/>
      <c r="O27" s="1484"/>
    </row>
    <row r="28" spans="1:15" x14ac:dyDescent="0.2">
      <c r="A28" s="1484"/>
      <c r="B28" s="58"/>
      <c r="C28" s="58"/>
      <c r="D28" s="59"/>
      <c r="E28" s="59"/>
      <c r="F28" s="59"/>
      <c r="G28" s="59"/>
      <c r="H28" s="59"/>
      <c r="I28" s="59"/>
      <c r="J28" s="59"/>
      <c r="K28" s="59"/>
      <c r="L28" s="59"/>
      <c r="M28" s="59"/>
      <c r="N28" s="1484"/>
      <c r="O28" s="1484"/>
    </row>
    <row r="29" spans="1:15" x14ac:dyDescent="0.2">
      <c r="A29" s="1484"/>
      <c r="B29" s="1484"/>
      <c r="C29" s="1484"/>
      <c r="D29" s="1484"/>
      <c r="E29" s="1484"/>
      <c r="F29" s="1484"/>
      <c r="G29" s="1484"/>
      <c r="H29" s="1484"/>
      <c r="I29" s="1484"/>
      <c r="J29" s="1484"/>
      <c r="K29" s="1484"/>
      <c r="L29" s="1484"/>
      <c r="M29" s="1484"/>
      <c r="N29" s="1484"/>
      <c r="O29" s="1484"/>
    </row>
    <row r="30" spans="1:15" x14ac:dyDescent="0.2">
      <c r="A30" s="1484" t="s">
        <v>33</v>
      </c>
      <c r="B30" s="1584" t="s">
        <v>1059</v>
      </c>
      <c r="C30" s="56"/>
      <c r="D30" s="57"/>
      <c r="E30" s="57"/>
      <c r="F30" s="57"/>
      <c r="G30" s="57"/>
      <c r="H30" s="57"/>
      <c r="I30" s="57"/>
      <c r="J30" s="57"/>
      <c r="K30" s="57"/>
      <c r="L30" s="57"/>
      <c r="M30" s="57"/>
      <c r="N30" s="1484"/>
      <c r="O30" s="1484"/>
    </row>
    <row r="31" spans="1:15" x14ac:dyDescent="0.2">
      <c r="A31" s="1485"/>
      <c r="B31" s="58"/>
      <c r="C31" s="58"/>
      <c r="D31" s="59"/>
      <c r="E31" s="59"/>
      <c r="F31" s="59"/>
      <c r="G31" s="59"/>
      <c r="H31" s="59"/>
      <c r="I31" s="59"/>
      <c r="J31" s="59"/>
      <c r="K31" s="59"/>
      <c r="L31" s="59"/>
      <c r="M31" s="59"/>
      <c r="N31" s="1484"/>
      <c r="O31" s="1484"/>
    </row>
    <row r="32" spans="1:15" x14ac:dyDescent="0.2">
      <c r="A32" s="1485"/>
      <c r="B32" s="58"/>
      <c r="C32" s="58"/>
      <c r="D32" s="59"/>
      <c r="E32" s="59"/>
      <c r="F32" s="59"/>
      <c r="G32" s="59"/>
      <c r="H32" s="59"/>
      <c r="I32" s="59"/>
      <c r="J32" s="59"/>
      <c r="K32" s="59"/>
      <c r="L32" s="59"/>
      <c r="M32" s="59"/>
      <c r="N32" s="1484"/>
      <c r="O32" s="1484"/>
    </row>
    <row r="33" spans="1:15" x14ac:dyDescent="0.2">
      <c r="A33" s="1485"/>
      <c r="B33" s="58"/>
      <c r="C33" s="58"/>
      <c r="D33" s="59"/>
      <c r="E33" s="59"/>
      <c r="F33" s="59"/>
      <c r="G33" s="59"/>
      <c r="H33" s="59"/>
      <c r="I33" s="59"/>
      <c r="J33" s="59"/>
      <c r="K33" s="59"/>
      <c r="L33" s="59"/>
      <c r="M33" s="59"/>
      <c r="N33" s="1484"/>
      <c r="O33" s="1484"/>
    </row>
    <row r="34" spans="1:15" x14ac:dyDescent="0.2">
      <c r="A34" s="1485"/>
      <c r="B34" s="1485"/>
      <c r="C34" s="1485"/>
      <c r="D34" s="1485"/>
      <c r="E34" s="1485"/>
      <c r="F34" s="1485"/>
      <c r="G34" s="1485"/>
      <c r="H34" s="1485"/>
      <c r="I34" s="1485"/>
      <c r="J34" s="1485"/>
      <c r="K34" s="1485"/>
      <c r="L34" s="1485"/>
      <c r="M34" s="1485"/>
      <c r="N34" s="1484"/>
      <c r="O34" s="1484"/>
    </row>
    <row r="35" spans="1:15" x14ac:dyDescent="0.2">
      <c r="A35" s="1484" t="s">
        <v>651</v>
      </c>
      <c r="B35" s="1485"/>
      <c r="C35" s="1485"/>
      <c r="D35" s="1485"/>
      <c r="E35" s="1485"/>
      <c r="F35" s="1485"/>
      <c r="G35" s="1485"/>
      <c r="H35" s="1485"/>
      <c r="I35" s="1485"/>
      <c r="J35" s="1485"/>
      <c r="K35" s="1485"/>
      <c r="L35" s="1485"/>
      <c r="M35" s="1485"/>
      <c r="N35" s="1484"/>
      <c r="O35" s="1484"/>
    </row>
    <row r="36" spans="1:15" x14ac:dyDescent="0.2">
      <c r="A36" s="1485"/>
      <c r="B36" s="532"/>
      <c r="C36" s="1485"/>
      <c r="D36" s="1485"/>
      <c r="E36" s="1485"/>
      <c r="F36" s="1485"/>
      <c r="G36" s="1485"/>
      <c r="H36" s="1485"/>
      <c r="I36" s="1485"/>
      <c r="J36" s="1485"/>
      <c r="K36" s="1485"/>
      <c r="L36" s="1485"/>
      <c r="M36" s="1485"/>
      <c r="N36" s="1484"/>
      <c r="O36" s="1484"/>
    </row>
    <row r="37" spans="1:15" x14ac:dyDescent="0.2">
      <c r="A37" s="1486"/>
      <c r="B37" s="533"/>
      <c r="C37" s="1485"/>
      <c r="D37" s="1485"/>
      <c r="E37" s="1485"/>
      <c r="F37" s="1485"/>
      <c r="G37" s="1485"/>
      <c r="H37" s="1485"/>
      <c r="I37" s="1485"/>
      <c r="J37" s="1485"/>
      <c r="K37" s="1485"/>
      <c r="L37" s="1485"/>
      <c r="M37" s="1485"/>
      <c r="N37" s="1484"/>
      <c r="O37" s="1484"/>
    </row>
    <row r="38" spans="1:15" x14ac:dyDescent="0.2">
      <c r="A38" s="1485"/>
      <c r="B38" s="533"/>
      <c r="C38" s="1485"/>
      <c r="D38" s="1485"/>
      <c r="E38" s="1485"/>
      <c r="F38" s="1485"/>
      <c r="G38" s="1485"/>
      <c r="H38" s="1485"/>
      <c r="I38" s="1485"/>
      <c r="J38" s="1485"/>
      <c r="K38" s="1485"/>
      <c r="L38" s="1485"/>
      <c r="M38" s="1485"/>
      <c r="N38" s="1484"/>
      <c r="O38" s="1484"/>
    </row>
    <row r="39" spans="1:15" x14ac:dyDescent="0.2">
      <c r="A39" s="1485"/>
      <c r="B39" s="533"/>
      <c r="C39" s="1485"/>
      <c r="D39" s="1485"/>
      <c r="E39" s="1485"/>
      <c r="F39" s="1485"/>
      <c r="G39" s="1485"/>
      <c r="H39" s="1485"/>
      <c r="I39" s="1485"/>
      <c r="J39" s="1485"/>
      <c r="K39" s="1485"/>
      <c r="L39" s="1485"/>
      <c r="M39" s="1485"/>
      <c r="N39" s="1484"/>
      <c r="O39" s="1484"/>
    </row>
    <row r="40" spans="1:15" x14ac:dyDescent="0.2">
      <c r="A40" s="1485"/>
      <c r="B40" s="1485"/>
      <c r="C40" s="1485"/>
      <c r="D40" s="1485"/>
      <c r="E40" s="1485"/>
      <c r="F40" s="1485"/>
      <c r="G40" s="1485"/>
      <c r="H40" s="1485"/>
      <c r="I40" s="1485"/>
      <c r="J40" s="1485"/>
      <c r="K40" s="1485"/>
      <c r="L40" s="1485"/>
      <c r="M40" s="1485"/>
      <c r="N40" s="1484"/>
      <c r="O40" s="1484"/>
    </row>
  </sheetData>
  <sheetProtection password="CC5E" sheet="1" objects="1" scenarios="1" selectLockedCells="1"/>
  <mergeCells count="8">
    <mergeCell ref="A4:M4"/>
    <mergeCell ref="A13:A14"/>
    <mergeCell ref="B13:C14"/>
    <mergeCell ref="D13:E14"/>
    <mergeCell ref="F13:G14"/>
    <mergeCell ref="H13:I14"/>
    <mergeCell ref="J13:K14"/>
    <mergeCell ref="L13:M14"/>
  </mergeCells>
  <dataValidations count="1">
    <dataValidation type="list" allowBlank="1" showInputMessage="1" showErrorMessage="1" sqref="B36:B39">
      <formula1>ModelQuest</formula1>
    </dataValidation>
  </dataValidations>
  <hyperlinks>
    <hyperlink ref="A2" location="ExplNote!A1" display="Go to explanatory note"/>
    <hyperlink ref="A3" location="Cntry!A1" display="Go to country metadata"/>
    <hyperlink ref="A1" location="'List of tables'!A9" display="'List of tables'!A9"/>
  </hyperlinks>
  <pageMargins left="0.7" right="0.7" top="0.75" bottom="0.75" header="0.3" footer="0.3"/>
  <pageSetup paperSize="9" orientation="portrait"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O60"/>
  <sheetViews>
    <sheetView showGridLines="0" topLeftCell="A10" zoomScaleNormal="100" workbookViewId="0">
      <selection activeCell="C10" sqref="C10"/>
    </sheetView>
  </sheetViews>
  <sheetFormatPr baseColWidth="10" defaultColWidth="9.140625" defaultRowHeight="12.75" x14ac:dyDescent="0.2"/>
  <cols>
    <col min="1" max="1" width="35.140625" customWidth="1"/>
    <col min="2" max="2" width="16.7109375" customWidth="1"/>
    <col min="3" max="3" width="6.7109375" customWidth="1"/>
    <col min="4" max="4" width="16.7109375" customWidth="1"/>
    <col min="5" max="5" width="6.7109375" customWidth="1"/>
    <col min="6" max="6" width="16.7109375" customWidth="1"/>
    <col min="7" max="7" width="6.7109375" customWidth="1"/>
    <col min="8" max="8" width="16.7109375" customWidth="1"/>
    <col min="9" max="9" width="6.7109375" customWidth="1"/>
    <col min="10" max="10" width="16.7109375" customWidth="1"/>
    <col min="11" max="11" width="6.7109375" customWidth="1"/>
    <col min="12" max="12" width="16.7109375" customWidth="1"/>
    <col min="13" max="13" width="6.7109375" customWidth="1"/>
  </cols>
  <sheetData>
    <row r="1" spans="1:15" ht="12" customHeight="1" x14ac:dyDescent="0.2">
      <c r="A1" s="56" t="s">
        <v>1033</v>
      </c>
      <c r="B1" s="66"/>
      <c r="C1" s="66"/>
      <c r="D1" s="66"/>
      <c r="E1" s="66"/>
      <c r="F1" s="66"/>
      <c r="G1" s="66"/>
      <c r="H1" s="66"/>
      <c r="I1" s="66"/>
      <c r="J1" s="66"/>
      <c r="K1" s="66"/>
      <c r="L1" s="66"/>
      <c r="M1" s="66"/>
      <c r="N1" s="1484"/>
      <c r="O1" s="1484"/>
    </row>
    <row r="2" spans="1:15" ht="12" customHeight="1" x14ac:dyDescent="0.2">
      <c r="A2" s="28" t="s">
        <v>10</v>
      </c>
      <c r="B2" s="66"/>
      <c r="C2" s="66"/>
      <c r="D2" s="66"/>
      <c r="E2" s="66"/>
      <c r="F2" s="66"/>
      <c r="G2" s="66"/>
      <c r="H2" s="66"/>
      <c r="I2" s="66"/>
      <c r="J2" s="66"/>
      <c r="K2" s="66"/>
      <c r="L2" s="66"/>
      <c r="M2" s="66"/>
      <c r="N2" s="1484"/>
      <c r="O2" s="1484"/>
    </row>
    <row r="3" spans="1:15" ht="12" customHeight="1" x14ac:dyDescent="0.2">
      <c r="A3" s="28" t="s">
        <v>7</v>
      </c>
      <c r="B3" s="66"/>
      <c r="C3" s="66"/>
      <c r="D3" s="66"/>
      <c r="E3" s="66"/>
      <c r="F3" s="66"/>
      <c r="G3" s="66"/>
      <c r="H3" s="66"/>
      <c r="I3" s="66"/>
      <c r="J3" s="66"/>
      <c r="K3" s="66"/>
      <c r="L3" s="66"/>
      <c r="M3" s="66"/>
      <c r="N3" s="1484"/>
      <c r="O3" s="1484"/>
    </row>
    <row r="4" spans="1:15" x14ac:dyDescent="0.2">
      <c r="A4" s="1872" t="s">
        <v>337</v>
      </c>
      <c r="B4" s="1872"/>
      <c r="C4" s="1872"/>
      <c r="D4" s="1872"/>
      <c r="E4" s="1872"/>
      <c r="F4" s="1872"/>
      <c r="G4" s="1872"/>
      <c r="H4" s="1872"/>
      <c r="I4" s="1872"/>
      <c r="J4" s="1872"/>
      <c r="K4" s="1872"/>
      <c r="L4" s="1872"/>
      <c r="M4" s="1872"/>
      <c r="N4" s="1484"/>
      <c r="O4" s="1484"/>
    </row>
    <row r="5" spans="1:15" x14ac:dyDescent="0.2">
      <c r="N5" s="1484"/>
      <c r="O5" s="1484"/>
    </row>
    <row r="6" spans="1:15" x14ac:dyDescent="0.2">
      <c r="A6" s="1484"/>
      <c r="B6" s="1484"/>
      <c r="C6" s="1484"/>
      <c r="D6" s="1484"/>
      <c r="E6" s="1484"/>
      <c r="F6" s="1484"/>
      <c r="G6" s="1484"/>
      <c r="H6" s="1484"/>
      <c r="I6" s="1484"/>
      <c r="J6" s="1484"/>
      <c r="K6" s="1484"/>
      <c r="L6" s="1484"/>
      <c r="M6" s="1484"/>
      <c r="N6" s="1484"/>
      <c r="O6" s="1484"/>
    </row>
    <row r="7" spans="1:15" ht="15.75" x14ac:dyDescent="0.25">
      <c r="A7" s="1488" t="s">
        <v>985</v>
      </c>
      <c r="B7" s="1484"/>
      <c r="C7" s="1484"/>
      <c r="D7" s="1484"/>
      <c r="E7" s="1484"/>
      <c r="F7" s="1484"/>
      <c r="G7" s="1484"/>
      <c r="H7" s="1484"/>
      <c r="I7" s="1484"/>
      <c r="J7" s="1484"/>
      <c r="K7" s="1484"/>
      <c r="L7" s="1484"/>
      <c r="M7" s="1484"/>
      <c r="N7" s="1484"/>
      <c r="O7" s="1484"/>
    </row>
    <row r="8" spans="1:15" x14ac:dyDescent="0.2">
      <c r="A8" s="1499" t="s">
        <v>1006</v>
      </c>
      <c r="B8" s="1484"/>
      <c r="C8" s="1484"/>
      <c r="D8" s="1484"/>
      <c r="E8" s="1484"/>
      <c r="F8" s="1484"/>
      <c r="G8" s="1484"/>
      <c r="H8" s="1484"/>
      <c r="I8" s="1484"/>
      <c r="J8" s="1484"/>
      <c r="K8" s="1484"/>
      <c r="L8" s="1484"/>
      <c r="M8" s="1484"/>
      <c r="N8" s="1484"/>
      <c r="O8" s="1484"/>
    </row>
    <row r="9" spans="1:15" x14ac:dyDescent="0.2">
      <c r="A9" s="1484"/>
      <c r="B9" s="1484"/>
      <c r="C9" s="1484"/>
      <c r="D9" s="1484"/>
      <c r="E9" s="1484"/>
      <c r="F9" s="1484"/>
      <c r="G9" s="1484"/>
      <c r="H9" s="1484"/>
      <c r="I9" s="1484"/>
      <c r="J9" s="1484"/>
      <c r="K9" s="1484"/>
      <c r="L9" s="1484"/>
      <c r="M9" s="1484"/>
      <c r="N9" s="1484"/>
      <c r="O9" s="1484"/>
    </row>
    <row r="10" spans="1:15" x14ac:dyDescent="0.2">
      <c r="A10" s="1484"/>
      <c r="B10" s="1487" t="s">
        <v>34</v>
      </c>
      <c r="C10" s="385">
        <v>2011</v>
      </c>
      <c r="D10" s="1484"/>
      <c r="E10" s="1484"/>
      <c r="F10" s="1484"/>
      <c r="G10" s="1484"/>
      <c r="H10" s="1484"/>
      <c r="I10" s="1484"/>
      <c r="J10" s="1484"/>
      <c r="K10" s="1484"/>
      <c r="L10" s="1484"/>
      <c r="M10" s="1484"/>
      <c r="N10" s="1484"/>
      <c r="O10" s="1484"/>
    </row>
    <row r="11" spans="1:15" x14ac:dyDescent="0.2">
      <c r="A11" s="1484"/>
      <c r="B11" s="1484"/>
      <c r="C11" s="1484"/>
      <c r="D11" s="1484"/>
      <c r="E11" s="1484"/>
      <c r="F11" s="1484"/>
      <c r="G11" s="1484"/>
      <c r="H11" s="1484"/>
      <c r="I11" s="1484"/>
      <c r="J11" s="1484"/>
      <c r="K11" s="1484"/>
      <c r="L11" s="1484"/>
      <c r="M11" s="1484"/>
      <c r="N11" s="1484"/>
      <c r="O11" s="1484"/>
    </row>
    <row r="12" spans="1:15" ht="17.25" customHeight="1" x14ac:dyDescent="0.2">
      <c r="A12" s="1484"/>
      <c r="B12" s="1484"/>
      <c r="C12" s="1484"/>
      <c r="D12" s="1484"/>
      <c r="E12" s="1484"/>
      <c r="F12" s="1484"/>
      <c r="G12" s="1484"/>
      <c r="H12" s="1484"/>
      <c r="I12" s="1484"/>
      <c r="J12" s="1484"/>
      <c r="K12" s="1484"/>
      <c r="L12" s="1484"/>
      <c r="M12" s="1484"/>
      <c r="N12" s="1484"/>
      <c r="O12" s="1484"/>
    </row>
    <row r="13" spans="1:15" ht="12.75" customHeight="1" x14ac:dyDescent="0.2">
      <c r="A13" s="1873" t="s">
        <v>266</v>
      </c>
      <c r="B13" s="1875" t="s">
        <v>974</v>
      </c>
      <c r="C13" s="1876"/>
      <c r="D13" s="1875" t="s">
        <v>975</v>
      </c>
      <c r="E13" s="1876"/>
      <c r="F13" s="1875" t="s">
        <v>976</v>
      </c>
      <c r="G13" s="1876"/>
      <c r="H13" s="1875" t="s">
        <v>977</v>
      </c>
      <c r="I13" s="1876"/>
      <c r="J13" s="1875" t="s">
        <v>978</v>
      </c>
      <c r="K13" s="1876"/>
      <c r="L13" s="1875" t="s">
        <v>979</v>
      </c>
      <c r="M13" s="1876"/>
      <c r="N13" s="1484"/>
      <c r="O13" s="1484"/>
    </row>
    <row r="14" spans="1:15" ht="42.75" customHeight="1" x14ac:dyDescent="0.2">
      <c r="A14" s="1874"/>
      <c r="B14" s="1877"/>
      <c r="C14" s="1878"/>
      <c r="D14" s="1877"/>
      <c r="E14" s="1878"/>
      <c r="F14" s="1877"/>
      <c r="G14" s="1878"/>
      <c r="H14" s="1877"/>
      <c r="I14" s="1878"/>
      <c r="J14" s="1877"/>
      <c r="K14" s="1878"/>
      <c r="L14" s="1877"/>
      <c r="M14" s="1878"/>
      <c r="N14" s="1484"/>
      <c r="O14" s="1484"/>
    </row>
    <row r="15" spans="1:15" ht="25.5" customHeight="1" x14ac:dyDescent="0.2">
      <c r="A15" s="1491" t="s">
        <v>982</v>
      </c>
      <c r="B15" s="1580"/>
      <c r="C15" s="1569"/>
      <c r="D15" s="1569"/>
      <c r="E15" s="1569"/>
      <c r="F15" s="1569"/>
      <c r="G15" s="1569"/>
      <c r="H15" s="1569"/>
      <c r="I15" s="1569"/>
      <c r="J15" s="1569"/>
      <c r="K15" s="1569"/>
      <c r="L15" s="1569"/>
      <c r="M15" s="1570"/>
      <c r="N15" s="1484"/>
      <c r="O15" s="1484"/>
    </row>
    <row r="16" spans="1:15" x14ac:dyDescent="0.2">
      <c r="A16" s="1492" t="s">
        <v>981</v>
      </c>
      <c r="B16" s="1574"/>
      <c r="C16" s="1575"/>
      <c r="D16" s="1575"/>
      <c r="E16" s="1575"/>
      <c r="F16" s="1575"/>
      <c r="G16" s="1575"/>
      <c r="H16" s="1575"/>
      <c r="I16" s="1575"/>
      <c r="J16" s="1575"/>
      <c r="K16" s="1575"/>
      <c r="L16" s="1575"/>
      <c r="M16" s="1576"/>
      <c r="N16" s="1484"/>
      <c r="O16" s="1484"/>
    </row>
    <row r="17" spans="1:15" x14ac:dyDescent="0.2">
      <c r="A17" s="1493" t="s">
        <v>27</v>
      </c>
      <c r="B17" s="1574"/>
      <c r="C17" s="1575"/>
      <c r="D17" s="1575"/>
      <c r="E17" s="1575"/>
      <c r="F17" s="1575"/>
      <c r="G17" s="1575"/>
      <c r="H17" s="1575"/>
      <c r="I17" s="1575"/>
      <c r="J17" s="1575"/>
      <c r="K17" s="1575"/>
      <c r="L17" s="1575"/>
      <c r="M17" s="1576"/>
      <c r="N17" s="1484"/>
      <c r="O17" s="1484"/>
    </row>
    <row r="18" spans="1:15" x14ac:dyDescent="0.2">
      <c r="A18" s="1493" t="s">
        <v>28</v>
      </c>
      <c r="B18" s="1574"/>
      <c r="C18" s="1575"/>
      <c r="D18" s="1575"/>
      <c r="E18" s="1575"/>
      <c r="F18" s="1575"/>
      <c r="G18" s="1575"/>
      <c r="H18" s="1575"/>
      <c r="I18" s="1575"/>
      <c r="J18" s="1575"/>
      <c r="K18" s="1575"/>
      <c r="L18" s="1575"/>
      <c r="M18" s="1576"/>
      <c r="N18" s="1484"/>
      <c r="O18" s="1484"/>
    </row>
    <row r="19" spans="1:15" x14ac:dyDescent="0.2">
      <c r="A19" s="1493" t="s">
        <v>29</v>
      </c>
      <c r="B19" s="1574"/>
      <c r="C19" s="1575"/>
      <c r="D19" s="1575"/>
      <c r="E19" s="1575"/>
      <c r="F19" s="1575"/>
      <c r="G19" s="1575"/>
      <c r="H19" s="1575"/>
      <c r="I19" s="1575"/>
      <c r="J19" s="1575"/>
      <c r="K19" s="1575"/>
      <c r="L19" s="1575"/>
      <c r="M19" s="1576"/>
      <c r="N19" s="1484"/>
      <c r="O19" s="1484"/>
    </row>
    <row r="20" spans="1:15" x14ac:dyDescent="0.2">
      <c r="A20" s="1493" t="s">
        <v>30</v>
      </c>
      <c r="B20" s="1574"/>
      <c r="C20" s="1575"/>
      <c r="D20" s="1575"/>
      <c r="E20" s="1575"/>
      <c r="F20" s="1575"/>
      <c r="G20" s="1575"/>
      <c r="H20" s="1575"/>
      <c r="I20" s="1575"/>
      <c r="J20" s="1575"/>
      <c r="K20" s="1575"/>
      <c r="L20" s="1575"/>
      <c r="M20" s="1576"/>
      <c r="N20" s="1484"/>
      <c r="O20" s="1484"/>
    </row>
    <row r="21" spans="1:15" x14ac:dyDescent="0.2">
      <c r="A21" s="1494" t="s">
        <v>272</v>
      </c>
      <c r="B21" s="1577"/>
      <c r="C21" s="1578"/>
      <c r="D21" s="1578"/>
      <c r="E21" s="1578"/>
      <c r="F21" s="1578"/>
      <c r="G21" s="1578"/>
      <c r="H21" s="1578"/>
      <c r="I21" s="1578"/>
      <c r="J21" s="1578"/>
      <c r="K21" s="1578"/>
      <c r="L21" s="1578"/>
      <c r="M21" s="1567"/>
      <c r="N21" s="1484"/>
      <c r="O21" s="1484"/>
    </row>
    <row r="22" spans="1:15" ht="25.5" customHeight="1" x14ac:dyDescent="0.2">
      <c r="A22" s="1495" t="s">
        <v>294</v>
      </c>
      <c r="B22" s="1568"/>
      <c r="C22" s="1569"/>
      <c r="D22" s="1569"/>
      <c r="E22" s="1569"/>
      <c r="F22" s="1569"/>
      <c r="G22" s="1569"/>
      <c r="H22" s="1569"/>
      <c r="I22" s="1569"/>
      <c r="J22" s="1569"/>
      <c r="K22" s="1569"/>
      <c r="L22" s="1569"/>
      <c r="M22" s="1570"/>
      <c r="N22" s="1484"/>
      <c r="O22" s="1484"/>
    </row>
    <row r="23" spans="1:15" x14ac:dyDescent="0.2">
      <c r="A23" s="1492" t="s">
        <v>981</v>
      </c>
      <c r="B23" s="1574"/>
      <c r="C23" s="1575"/>
      <c r="D23" s="1575"/>
      <c r="E23" s="1575"/>
      <c r="F23" s="1575"/>
      <c r="G23" s="1575"/>
      <c r="H23" s="1575"/>
      <c r="I23" s="1575"/>
      <c r="J23" s="1575"/>
      <c r="K23" s="1575"/>
      <c r="L23" s="1575"/>
      <c r="M23" s="1576"/>
      <c r="N23" s="1484"/>
      <c r="O23" s="1484"/>
    </row>
    <row r="24" spans="1:15" x14ac:dyDescent="0.2">
      <c r="A24" s="1493" t="s">
        <v>27</v>
      </c>
      <c r="B24" s="1574"/>
      <c r="C24" s="1575"/>
      <c r="D24" s="1575"/>
      <c r="E24" s="1575"/>
      <c r="F24" s="1575"/>
      <c r="G24" s="1575"/>
      <c r="H24" s="1575"/>
      <c r="I24" s="1575"/>
      <c r="J24" s="1575"/>
      <c r="K24" s="1575"/>
      <c r="L24" s="1575"/>
      <c r="M24" s="1576"/>
      <c r="N24" s="1484"/>
      <c r="O24" s="1484"/>
    </row>
    <row r="25" spans="1:15" x14ac:dyDescent="0.2">
      <c r="A25" s="1493" t="s">
        <v>28</v>
      </c>
      <c r="B25" s="1574"/>
      <c r="C25" s="1575"/>
      <c r="D25" s="1575"/>
      <c r="E25" s="1575"/>
      <c r="F25" s="1575"/>
      <c r="G25" s="1575"/>
      <c r="H25" s="1575"/>
      <c r="I25" s="1575"/>
      <c r="J25" s="1575"/>
      <c r="K25" s="1575"/>
      <c r="L25" s="1575"/>
      <c r="M25" s="1576"/>
      <c r="N25" s="1484"/>
      <c r="O25" s="1484"/>
    </row>
    <row r="26" spans="1:15" x14ac:dyDescent="0.2">
      <c r="A26" s="1493" t="s">
        <v>29</v>
      </c>
      <c r="B26" s="1574"/>
      <c r="C26" s="1575"/>
      <c r="D26" s="1575"/>
      <c r="E26" s="1575"/>
      <c r="F26" s="1575"/>
      <c r="G26" s="1575"/>
      <c r="H26" s="1575"/>
      <c r="I26" s="1575"/>
      <c r="J26" s="1575"/>
      <c r="K26" s="1575"/>
      <c r="L26" s="1575"/>
      <c r="M26" s="1576"/>
      <c r="N26" s="1484"/>
      <c r="O26" s="1484"/>
    </row>
    <row r="27" spans="1:15" x14ac:dyDescent="0.2">
      <c r="A27" s="1493" t="s">
        <v>30</v>
      </c>
      <c r="B27" s="1574"/>
      <c r="C27" s="1575"/>
      <c r="D27" s="1575"/>
      <c r="E27" s="1575"/>
      <c r="F27" s="1575"/>
      <c r="G27" s="1575"/>
      <c r="H27" s="1575"/>
      <c r="I27" s="1575"/>
      <c r="J27" s="1575"/>
      <c r="K27" s="1575"/>
      <c r="L27" s="1575"/>
      <c r="M27" s="1576"/>
      <c r="N27" s="1484"/>
      <c r="O27" s="1484"/>
    </row>
    <row r="28" spans="1:15" x14ac:dyDescent="0.2">
      <c r="A28" s="1494" t="s">
        <v>272</v>
      </c>
      <c r="B28" s="1577"/>
      <c r="C28" s="1578"/>
      <c r="D28" s="1578"/>
      <c r="E28" s="1578"/>
      <c r="F28" s="1578"/>
      <c r="G28" s="1578"/>
      <c r="H28" s="1578"/>
      <c r="I28" s="1578"/>
      <c r="J28" s="1578"/>
      <c r="K28" s="1578"/>
      <c r="L28" s="1578"/>
      <c r="M28" s="1567"/>
      <c r="N28" s="1484"/>
      <c r="O28" s="1484"/>
    </row>
    <row r="29" spans="1:15" ht="25.5" x14ac:dyDescent="0.2">
      <c r="A29" s="1495" t="s">
        <v>295</v>
      </c>
      <c r="B29" s="1568"/>
      <c r="C29" s="1569"/>
      <c r="D29" s="1569"/>
      <c r="E29" s="1569"/>
      <c r="F29" s="1569"/>
      <c r="G29" s="1569"/>
      <c r="H29" s="1569"/>
      <c r="I29" s="1569"/>
      <c r="J29" s="1569"/>
      <c r="K29" s="1569"/>
      <c r="L29" s="1569"/>
      <c r="M29" s="1570"/>
      <c r="N29" s="1484"/>
      <c r="O29" s="1484"/>
    </row>
    <row r="30" spans="1:15" x14ac:dyDescent="0.2">
      <c r="A30" s="1492" t="s">
        <v>981</v>
      </c>
      <c r="B30" s="1574"/>
      <c r="C30" s="1575"/>
      <c r="D30" s="1575"/>
      <c r="E30" s="1575"/>
      <c r="F30" s="1575"/>
      <c r="G30" s="1575"/>
      <c r="H30" s="1575"/>
      <c r="I30" s="1575"/>
      <c r="J30" s="1575"/>
      <c r="K30" s="1575"/>
      <c r="L30" s="1575"/>
      <c r="M30" s="1576"/>
      <c r="N30" s="1484"/>
      <c r="O30" s="1484"/>
    </row>
    <row r="31" spans="1:15" x14ac:dyDescent="0.2">
      <c r="A31" s="1493" t="s">
        <v>27</v>
      </c>
      <c r="B31" s="1574"/>
      <c r="C31" s="1575"/>
      <c r="D31" s="1575"/>
      <c r="E31" s="1575"/>
      <c r="F31" s="1575"/>
      <c r="G31" s="1575"/>
      <c r="H31" s="1575"/>
      <c r="I31" s="1575"/>
      <c r="J31" s="1575"/>
      <c r="K31" s="1575"/>
      <c r="L31" s="1575"/>
      <c r="M31" s="1576"/>
      <c r="N31" s="1484"/>
      <c r="O31" s="1484"/>
    </row>
    <row r="32" spans="1:15" x14ac:dyDescent="0.2">
      <c r="A32" s="1493" t="s">
        <v>28</v>
      </c>
      <c r="B32" s="1574"/>
      <c r="C32" s="1575"/>
      <c r="D32" s="1575"/>
      <c r="E32" s="1575"/>
      <c r="F32" s="1575"/>
      <c r="G32" s="1575"/>
      <c r="H32" s="1575"/>
      <c r="I32" s="1575"/>
      <c r="J32" s="1575"/>
      <c r="K32" s="1575"/>
      <c r="L32" s="1575"/>
      <c r="M32" s="1576"/>
      <c r="N32" s="1484"/>
      <c r="O32" s="1484"/>
    </row>
    <row r="33" spans="1:15" x14ac:dyDescent="0.2">
      <c r="A33" s="1493" t="s">
        <v>29</v>
      </c>
      <c r="B33" s="1574"/>
      <c r="C33" s="1575"/>
      <c r="D33" s="1575"/>
      <c r="E33" s="1575"/>
      <c r="F33" s="1575"/>
      <c r="G33" s="1575"/>
      <c r="H33" s="1575"/>
      <c r="I33" s="1575"/>
      <c r="J33" s="1575"/>
      <c r="K33" s="1575"/>
      <c r="L33" s="1575"/>
      <c r="M33" s="1576"/>
      <c r="N33" s="1484"/>
      <c r="O33" s="1484"/>
    </row>
    <row r="34" spans="1:15" x14ac:dyDescent="0.2">
      <c r="A34" s="1493" t="s">
        <v>30</v>
      </c>
      <c r="B34" s="1574"/>
      <c r="C34" s="1575"/>
      <c r="D34" s="1575"/>
      <c r="E34" s="1575"/>
      <c r="F34" s="1575"/>
      <c r="G34" s="1575"/>
      <c r="H34" s="1575"/>
      <c r="I34" s="1575"/>
      <c r="J34" s="1575"/>
      <c r="K34" s="1575"/>
      <c r="L34" s="1575"/>
      <c r="M34" s="1576"/>
      <c r="N34" s="1484"/>
      <c r="O34" s="1484"/>
    </row>
    <row r="35" spans="1:15" x14ac:dyDescent="0.2">
      <c r="A35" s="1494" t="s">
        <v>272</v>
      </c>
      <c r="B35" s="1577"/>
      <c r="C35" s="1578"/>
      <c r="D35" s="1578"/>
      <c r="E35" s="1578"/>
      <c r="F35" s="1578"/>
      <c r="G35" s="1578"/>
      <c r="H35" s="1578"/>
      <c r="I35" s="1578"/>
      <c r="J35" s="1578"/>
      <c r="K35" s="1578"/>
      <c r="L35" s="1578"/>
      <c r="M35" s="1567"/>
      <c r="N35" s="1484"/>
      <c r="O35" s="1484"/>
    </row>
    <row r="36" spans="1:15" ht="25.5" x14ac:dyDescent="0.2">
      <c r="A36" s="1496" t="s">
        <v>983</v>
      </c>
      <c r="B36" s="1568"/>
      <c r="C36" s="1569"/>
      <c r="D36" s="1569"/>
      <c r="E36" s="1569"/>
      <c r="F36" s="1569"/>
      <c r="G36" s="1569"/>
      <c r="H36" s="1569"/>
      <c r="I36" s="1569"/>
      <c r="J36" s="1569"/>
      <c r="K36" s="1569"/>
      <c r="L36" s="1569"/>
      <c r="M36" s="1570"/>
      <c r="N36" s="1484"/>
      <c r="O36" s="1484"/>
    </row>
    <row r="37" spans="1:15" x14ac:dyDescent="0.2">
      <c r="A37" s="1497" t="s">
        <v>981</v>
      </c>
      <c r="B37" s="1574"/>
      <c r="C37" s="1575"/>
      <c r="D37" s="1575"/>
      <c r="E37" s="1575"/>
      <c r="F37" s="1575"/>
      <c r="G37" s="1575"/>
      <c r="H37" s="1575"/>
      <c r="I37" s="1575"/>
      <c r="J37" s="1575"/>
      <c r="K37" s="1575"/>
      <c r="L37" s="1575"/>
      <c r="M37" s="1576"/>
      <c r="N37" s="1484"/>
      <c r="O37" s="1484"/>
    </row>
    <row r="38" spans="1:15" x14ac:dyDescent="0.2">
      <c r="A38" s="1498" t="s">
        <v>27</v>
      </c>
      <c r="B38" s="1574"/>
      <c r="C38" s="1575"/>
      <c r="D38" s="1575"/>
      <c r="E38" s="1575"/>
      <c r="F38" s="1575"/>
      <c r="G38" s="1575"/>
      <c r="H38" s="1575"/>
      <c r="I38" s="1575"/>
      <c r="J38" s="1575"/>
      <c r="K38" s="1575"/>
      <c r="L38" s="1575"/>
      <c r="M38" s="1576"/>
      <c r="N38" s="1484"/>
      <c r="O38" s="1484"/>
    </row>
    <row r="39" spans="1:15" x14ac:dyDescent="0.2">
      <c r="A39" s="1498" t="s">
        <v>28</v>
      </c>
      <c r="B39" s="1574"/>
      <c r="C39" s="1575"/>
      <c r="D39" s="1575"/>
      <c r="E39" s="1575"/>
      <c r="F39" s="1575"/>
      <c r="G39" s="1575"/>
      <c r="H39" s="1575"/>
      <c r="I39" s="1575"/>
      <c r="J39" s="1575"/>
      <c r="K39" s="1575"/>
      <c r="L39" s="1575"/>
      <c r="M39" s="1576"/>
      <c r="N39" s="1484"/>
      <c r="O39" s="1484"/>
    </row>
    <row r="40" spans="1:15" x14ac:dyDescent="0.2">
      <c r="A40" s="1498" t="s">
        <v>29</v>
      </c>
      <c r="B40" s="1574"/>
      <c r="C40" s="1575"/>
      <c r="D40" s="1575"/>
      <c r="E40" s="1575"/>
      <c r="F40" s="1575"/>
      <c r="G40" s="1575"/>
      <c r="H40" s="1575"/>
      <c r="I40" s="1575"/>
      <c r="J40" s="1575"/>
      <c r="K40" s="1575"/>
      <c r="L40" s="1575"/>
      <c r="M40" s="1576"/>
      <c r="N40" s="1484"/>
      <c r="O40" s="1484"/>
    </row>
    <row r="41" spans="1:15" x14ac:dyDescent="0.2">
      <c r="A41" s="1498" t="s">
        <v>30</v>
      </c>
      <c r="B41" s="1574"/>
      <c r="C41" s="1575"/>
      <c r="D41" s="1575"/>
      <c r="E41" s="1575"/>
      <c r="F41" s="1575"/>
      <c r="G41" s="1575"/>
      <c r="H41" s="1575"/>
      <c r="I41" s="1575"/>
      <c r="J41" s="1575"/>
      <c r="K41" s="1575"/>
      <c r="L41" s="1575"/>
      <c r="M41" s="1576"/>
      <c r="N41" s="1484"/>
      <c r="O41" s="1484"/>
    </row>
    <row r="42" spans="1:15" x14ac:dyDescent="0.2">
      <c r="A42" s="1494" t="s">
        <v>272</v>
      </c>
      <c r="B42" s="1577"/>
      <c r="C42" s="1578"/>
      <c r="D42" s="1578"/>
      <c r="E42" s="1578"/>
      <c r="F42" s="1578"/>
      <c r="G42" s="1578"/>
      <c r="H42" s="1578"/>
      <c r="I42" s="1578"/>
      <c r="J42" s="1578"/>
      <c r="K42" s="1578"/>
      <c r="L42" s="1578"/>
      <c r="M42" s="1567"/>
      <c r="N42" s="1484"/>
      <c r="O42" s="1484"/>
    </row>
    <row r="43" spans="1:15" x14ac:dyDescent="0.2">
      <c r="A43" s="1484"/>
      <c r="B43" s="1484"/>
      <c r="C43" s="1484"/>
      <c r="D43" s="1484"/>
      <c r="E43" s="1484"/>
      <c r="F43" s="1484"/>
      <c r="G43" s="1484"/>
      <c r="H43" s="1484"/>
      <c r="I43" s="1484"/>
      <c r="J43" s="1484"/>
      <c r="K43" s="1484"/>
      <c r="L43" s="1484"/>
      <c r="M43" s="1484"/>
      <c r="N43" s="1484"/>
      <c r="O43" s="1484"/>
    </row>
    <row r="44" spans="1:15" x14ac:dyDescent="0.2">
      <c r="A44" s="1484"/>
      <c r="B44" s="1484"/>
      <c r="C44" s="1484"/>
      <c r="D44" s="1484"/>
      <c r="E44" s="1484"/>
      <c r="F44" s="1484"/>
      <c r="G44" s="1484"/>
      <c r="H44" s="1484"/>
      <c r="I44" s="1484"/>
      <c r="J44" s="1484"/>
      <c r="K44" s="1484"/>
      <c r="L44" s="1484"/>
      <c r="M44" s="1484"/>
      <c r="N44" s="1484"/>
      <c r="O44" s="1484"/>
    </row>
    <row r="45" spans="1:15" x14ac:dyDescent="0.2">
      <c r="A45" s="1484" t="s">
        <v>32</v>
      </c>
      <c r="B45" s="1584" t="s">
        <v>1060</v>
      </c>
      <c r="C45" s="56"/>
      <c r="D45" s="57"/>
      <c r="E45" s="57"/>
      <c r="F45" s="57"/>
      <c r="G45" s="57"/>
      <c r="H45" s="57"/>
      <c r="I45" s="57"/>
      <c r="J45" s="57"/>
      <c r="K45" s="57"/>
      <c r="L45" s="57"/>
      <c r="M45" s="57"/>
      <c r="N45" s="1484"/>
      <c r="O45" s="1484"/>
    </row>
    <row r="46" spans="1:15" x14ac:dyDescent="0.2">
      <c r="A46" s="1484"/>
      <c r="B46" s="58"/>
      <c r="C46" s="58"/>
      <c r="D46" s="59"/>
      <c r="E46" s="59"/>
      <c r="F46" s="59"/>
      <c r="G46" s="59"/>
      <c r="H46" s="59"/>
      <c r="I46" s="59"/>
      <c r="J46" s="59"/>
      <c r="K46" s="59"/>
      <c r="L46" s="59"/>
      <c r="M46" s="59"/>
      <c r="N46" s="1484"/>
      <c r="O46" s="1484"/>
    </row>
    <row r="47" spans="1:15" x14ac:dyDescent="0.2">
      <c r="A47" s="1484"/>
      <c r="B47" s="58"/>
      <c r="C47" s="58"/>
      <c r="D47" s="59"/>
      <c r="E47" s="59"/>
      <c r="F47" s="59"/>
      <c r="G47" s="59"/>
      <c r="H47" s="59"/>
      <c r="I47" s="59"/>
      <c r="J47" s="59"/>
      <c r="K47" s="59"/>
      <c r="L47" s="59"/>
      <c r="M47" s="59"/>
      <c r="N47" s="1484"/>
      <c r="O47" s="1484"/>
    </row>
    <row r="48" spans="1:15" x14ac:dyDescent="0.2">
      <c r="A48" s="1484"/>
      <c r="B48" s="58"/>
      <c r="C48" s="58"/>
      <c r="D48" s="59"/>
      <c r="E48" s="59"/>
      <c r="F48" s="59"/>
      <c r="G48" s="59"/>
      <c r="H48" s="59"/>
      <c r="I48" s="59"/>
      <c r="J48" s="59"/>
      <c r="K48" s="59"/>
      <c r="L48" s="59"/>
      <c r="M48" s="59"/>
      <c r="N48" s="1484"/>
      <c r="O48" s="1484"/>
    </row>
    <row r="49" spans="1:15" x14ac:dyDescent="0.2">
      <c r="A49" s="1484"/>
      <c r="B49" s="1484"/>
      <c r="C49" s="1484"/>
      <c r="D49" s="1484"/>
      <c r="E49" s="1484"/>
      <c r="F49" s="1484"/>
      <c r="G49" s="1484"/>
      <c r="H49" s="1484"/>
      <c r="I49" s="1484"/>
      <c r="J49" s="1484"/>
      <c r="K49" s="1484"/>
      <c r="L49" s="1484"/>
      <c r="M49" s="1484"/>
      <c r="N49" s="1484"/>
      <c r="O49" s="1484"/>
    </row>
    <row r="50" spans="1:15" x14ac:dyDescent="0.2">
      <c r="A50" s="1484" t="s">
        <v>33</v>
      </c>
      <c r="B50" s="1584" t="s">
        <v>1059</v>
      </c>
      <c r="C50" s="56"/>
      <c r="D50" s="57"/>
      <c r="E50" s="57"/>
      <c r="F50" s="57"/>
      <c r="G50" s="57"/>
      <c r="H50" s="57"/>
      <c r="I50" s="57"/>
      <c r="J50" s="57"/>
      <c r="K50" s="57"/>
      <c r="L50" s="57"/>
      <c r="M50" s="57"/>
      <c r="N50" s="1484"/>
      <c r="O50" s="1484"/>
    </row>
    <row r="51" spans="1:15" x14ac:dyDescent="0.2">
      <c r="A51" s="1485"/>
      <c r="B51" s="58"/>
      <c r="C51" s="58"/>
      <c r="D51" s="59"/>
      <c r="E51" s="59"/>
      <c r="F51" s="59"/>
      <c r="G51" s="59"/>
      <c r="H51" s="59"/>
      <c r="I51" s="59"/>
      <c r="J51" s="59"/>
      <c r="K51" s="59"/>
      <c r="L51" s="59"/>
      <c r="M51" s="59"/>
      <c r="N51" s="1484"/>
      <c r="O51" s="1484"/>
    </row>
    <row r="52" spans="1:15" x14ac:dyDescent="0.2">
      <c r="A52" s="1485"/>
      <c r="B52" s="58"/>
      <c r="C52" s="58"/>
      <c r="D52" s="59"/>
      <c r="E52" s="59"/>
      <c r="F52" s="59"/>
      <c r="G52" s="59"/>
      <c r="H52" s="59"/>
      <c r="I52" s="59"/>
      <c r="J52" s="59"/>
      <c r="K52" s="59"/>
      <c r="L52" s="59"/>
      <c r="M52" s="59"/>
      <c r="N52" s="1484"/>
      <c r="O52" s="1484"/>
    </row>
    <row r="53" spans="1:15" x14ac:dyDescent="0.2">
      <c r="A53" s="1485"/>
      <c r="B53" s="58"/>
      <c r="C53" s="58"/>
      <c r="D53" s="59"/>
      <c r="E53" s="59"/>
      <c r="F53" s="59"/>
      <c r="G53" s="59"/>
      <c r="H53" s="59"/>
      <c r="I53" s="59"/>
      <c r="J53" s="59"/>
      <c r="K53" s="59"/>
      <c r="L53" s="59"/>
      <c r="M53" s="59"/>
      <c r="N53" s="1484"/>
      <c r="O53" s="1484"/>
    </row>
    <row r="54" spans="1:15" x14ac:dyDescent="0.2">
      <c r="A54" s="1485"/>
      <c r="B54" s="1485"/>
      <c r="C54" s="1485"/>
      <c r="D54" s="1485"/>
      <c r="E54" s="1485"/>
      <c r="F54" s="1485"/>
      <c r="G54" s="1485"/>
      <c r="H54" s="1485"/>
      <c r="I54" s="1485"/>
      <c r="J54" s="1485"/>
      <c r="K54" s="1485"/>
      <c r="L54" s="1485"/>
      <c r="M54" s="1485"/>
      <c r="N54" s="1484"/>
      <c r="O54" s="1484"/>
    </row>
    <row r="55" spans="1:15" x14ac:dyDescent="0.2">
      <c r="A55" s="1484" t="s">
        <v>651</v>
      </c>
      <c r="B55" s="1485"/>
      <c r="C55" s="1485"/>
      <c r="D55" s="1485"/>
      <c r="E55" s="1485"/>
      <c r="F55" s="1485"/>
      <c r="G55" s="1485"/>
      <c r="H55" s="1485"/>
      <c r="I55" s="1485"/>
      <c r="J55" s="1485"/>
      <c r="K55" s="1485"/>
      <c r="L55" s="1485"/>
      <c r="M55" s="1485"/>
      <c r="N55" s="1484"/>
      <c r="O55" s="1484"/>
    </row>
    <row r="56" spans="1:15" x14ac:dyDescent="0.2">
      <c r="A56" s="1485"/>
      <c r="B56" s="532"/>
      <c r="C56" s="1485"/>
      <c r="D56" s="1485"/>
      <c r="E56" s="1485"/>
      <c r="F56" s="1485"/>
      <c r="G56" s="1485"/>
      <c r="H56" s="1485"/>
      <c r="I56" s="1485"/>
      <c r="J56" s="1485"/>
      <c r="K56" s="1485"/>
      <c r="L56" s="1485"/>
      <c r="M56" s="1485"/>
      <c r="N56" s="1484"/>
      <c r="O56" s="1484"/>
    </row>
    <row r="57" spans="1:15" x14ac:dyDescent="0.2">
      <c r="A57" s="1486"/>
      <c r="B57" s="533"/>
      <c r="C57" s="1485"/>
      <c r="D57" s="1485"/>
      <c r="E57" s="1485"/>
      <c r="F57" s="1485"/>
      <c r="G57" s="1485"/>
      <c r="H57" s="1485"/>
      <c r="I57" s="1485"/>
      <c r="J57" s="1485"/>
      <c r="K57" s="1485"/>
      <c r="L57" s="1485"/>
      <c r="M57" s="1485"/>
      <c r="N57" s="1484"/>
      <c r="O57" s="1484"/>
    </row>
    <row r="58" spans="1:15" x14ac:dyDescent="0.2">
      <c r="A58" s="1485"/>
      <c r="B58" s="533"/>
      <c r="C58" s="1485"/>
      <c r="D58" s="1485"/>
      <c r="E58" s="1485"/>
      <c r="F58" s="1485"/>
      <c r="G58" s="1485"/>
      <c r="H58" s="1485"/>
      <c r="I58" s="1485"/>
      <c r="J58" s="1485"/>
      <c r="K58" s="1485"/>
      <c r="L58" s="1485"/>
      <c r="M58" s="1485"/>
      <c r="N58" s="1484"/>
      <c r="O58" s="1484"/>
    </row>
    <row r="59" spans="1:15" x14ac:dyDescent="0.2">
      <c r="A59" s="1485"/>
      <c r="B59" s="533"/>
      <c r="C59" s="1485"/>
      <c r="D59" s="1485"/>
      <c r="E59" s="1485"/>
      <c r="F59" s="1485"/>
      <c r="G59" s="1485"/>
      <c r="H59" s="1485"/>
      <c r="I59" s="1485"/>
      <c r="J59" s="1485"/>
      <c r="K59" s="1485"/>
      <c r="L59" s="1485"/>
      <c r="M59" s="1485"/>
      <c r="N59" s="1484"/>
      <c r="O59" s="1484"/>
    </row>
    <row r="60" spans="1:15" x14ac:dyDescent="0.2">
      <c r="A60" s="1485"/>
      <c r="B60" s="1485"/>
      <c r="C60" s="1485"/>
      <c r="D60" s="1485"/>
      <c r="E60" s="1485"/>
      <c r="F60" s="1485"/>
      <c r="G60" s="1485"/>
      <c r="H60" s="1485"/>
      <c r="I60" s="1485"/>
      <c r="J60" s="1485"/>
      <c r="K60" s="1485"/>
      <c r="L60" s="1485"/>
      <c r="M60" s="1485"/>
      <c r="N60" s="1484"/>
      <c r="O60" s="1484"/>
    </row>
  </sheetData>
  <sheetProtection password="CD9E" sheet="1" objects="1" scenarios="1" selectLockedCells="1"/>
  <mergeCells count="8">
    <mergeCell ref="A4:M4"/>
    <mergeCell ref="A13:A14"/>
    <mergeCell ref="B13:C14"/>
    <mergeCell ref="D13:E14"/>
    <mergeCell ref="F13:G14"/>
    <mergeCell ref="H13:I14"/>
    <mergeCell ref="J13:K14"/>
    <mergeCell ref="L13:M14"/>
  </mergeCells>
  <dataValidations count="1">
    <dataValidation type="list" allowBlank="1" showInputMessage="1" showErrorMessage="1" sqref="B56:B59">
      <formula1>ModelQuest</formula1>
    </dataValidation>
  </dataValidations>
  <hyperlinks>
    <hyperlink ref="A2" location="ExplNote!A1" display="Go to explanatory note"/>
    <hyperlink ref="A3" location="Cntry!A1" display="Go to country metadata"/>
  </hyperlinks>
  <pageMargins left="0.7" right="0.7" top="0.75" bottom="0.75" header="0.3" footer="0.3"/>
  <pageSetup paperSize="9" orientation="portrait" r:id="rId1"/>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6"/>
  <dimension ref="B1:K243"/>
  <sheetViews>
    <sheetView topLeftCell="A3" zoomScale="80" zoomScaleNormal="80" workbookViewId="0">
      <selection activeCell="B4" sqref="B4"/>
    </sheetView>
  </sheetViews>
  <sheetFormatPr baseColWidth="10" defaultColWidth="9.140625" defaultRowHeight="12.75" x14ac:dyDescent="0.2"/>
  <cols>
    <col min="1" max="1" width="9.140625" style="122"/>
    <col min="2" max="2" width="44.85546875" style="122" customWidth="1"/>
    <col min="3" max="3" width="9.140625" style="122"/>
    <col min="4" max="4" width="18.28515625" style="122" customWidth="1"/>
    <col min="5" max="16384" width="9.140625" style="122"/>
  </cols>
  <sheetData>
    <row r="1" spans="2:11" x14ac:dyDescent="0.2">
      <c r="B1" s="121" t="s">
        <v>344</v>
      </c>
      <c r="D1" s="121" t="s">
        <v>345</v>
      </c>
      <c r="G1" s="121" t="s">
        <v>625</v>
      </c>
      <c r="I1" s="121" t="s">
        <v>626</v>
      </c>
      <c r="K1" s="121" t="s">
        <v>748</v>
      </c>
    </row>
    <row r="2" spans="2:11" x14ac:dyDescent="0.2">
      <c r="B2" s="121"/>
      <c r="D2" s="121"/>
    </row>
    <row r="3" spans="2:11" x14ac:dyDescent="0.2">
      <c r="B3" s="123" t="s">
        <v>346</v>
      </c>
      <c r="D3" s="124" t="s">
        <v>74</v>
      </c>
      <c r="G3" s="124" t="s">
        <v>600</v>
      </c>
      <c r="I3" s="124" t="s">
        <v>577</v>
      </c>
      <c r="K3" s="124" t="s">
        <v>757</v>
      </c>
    </row>
    <row r="4" spans="2:11" x14ac:dyDescent="0.2">
      <c r="B4" s="125" t="s">
        <v>347</v>
      </c>
      <c r="D4" s="126" t="s">
        <v>76</v>
      </c>
      <c r="G4" s="126" t="s">
        <v>601</v>
      </c>
      <c r="I4" s="126" t="s">
        <v>578</v>
      </c>
      <c r="K4" s="126" t="s">
        <v>758</v>
      </c>
    </row>
    <row r="5" spans="2:11" x14ac:dyDescent="0.2">
      <c r="B5" s="125" t="s">
        <v>348</v>
      </c>
      <c r="D5" s="126" t="s">
        <v>75</v>
      </c>
      <c r="G5" s="126" t="s">
        <v>602</v>
      </c>
      <c r="I5" s="126" t="s">
        <v>579</v>
      </c>
      <c r="K5" s="960" t="s">
        <v>756</v>
      </c>
    </row>
    <row r="6" spans="2:11" x14ac:dyDescent="0.2">
      <c r="B6" s="127" t="s">
        <v>349</v>
      </c>
      <c r="D6" s="126" t="s">
        <v>77</v>
      </c>
      <c r="G6" s="126" t="s">
        <v>603</v>
      </c>
      <c r="I6" s="126" t="s">
        <v>580</v>
      </c>
      <c r="K6" s="126" t="s">
        <v>754</v>
      </c>
    </row>
    <row r="7" spans="2:11" x14ac:dyDescent="0.2">
      <c r="B7" s="127" t="s">
        <v>350</v>
      </c>
      <c r="D7" s="126" t="s">
        <v>351</v>
      </c>
      <c r="G7" s="126" t="s">
        <v>604</v>
      </c>
      <c r="I7" s="126" t="s">
        <v>581</v>
      </c>
      <c r="K7" s="128" t="s">
        <v>753</v>
      </c>
    </row>
    <row r="8" spans="2:11" x14ac:dyDescent="0.2">
      <c r="B8" s="125" t="s">
        <v>352</v>
      </c>
      <c r="D8" s="126" t="s">
        <v>78</v>
      </c>
      <c r="G8" s="126" t="s">
        <v>605</v>
      </c>
      <c r="I8" s="126" t="s">
        <v>582</v>
      </c>
    </row>
    <row r="9" spans="2:11" x14ac:dyDescent="0.2">
      <c r="B9" s="127" t="s">
        <v>353</v>
      </c>
      <c r="D9" s="126" t="s">
        <v>79</v>
      </c>
      <c r="G9" s="128" t="s">
        <v>624</v>
      </c>
      <c r="I9" s="126" t="s">
        <v>583</v>
      </c>
    </row>
    <row r="10" spans="2:11" x14ac:dyDescent="0.2">
      <c r="B10" s="125" t="s">
        <v>354</v>
      </c>
      <c r="D10" s="126" t="s">
        <v>80</v>
      </c>
      <c r="I10" s="126" t="s">
        <v>584</v>
      </c>
    </row>
    <row r="11" spans="2:11" x14ac:dyDescent="0.2">
      <c r="B11" s="125" t="s">
        <v>355</v>
      </c>
      <c r="D11" s="126" t="s">
        <v>82</v>
      </c>
      <c r="I11" s="126" t="s">
        <v>585</v>
      </c>
    </row>
    <row r="12" spans="2:11" x14ac:dyDescent="0.2">
      <c r="B12" s="127" t="s">
        <v>74</v>
      </c>
      <c r="D12" s="126" t="s">
        <v>81</v>
      </c>
      <c r="I12" s="126" t="s">
        <v>1021</v>
      </c>
      <c r="K12" s="121" t="s">
        <v>762</v>
      </c>
    </row>
    <row r="13" spans="2:11" x14ac:dyDescent="0.2">
      <c r="B13" s="125" t="s">
        <v>356</v>
      </c>
      <c r="D13" s="126" t="s">
        <v>83</v>
      </c>
      <c r="I13" s="126" t="s">
        <v>1022</v>
      </c>
    </row>
    <row r="14" spans="2:11" x14ac:dyDescent="0.2">
      <c r="B14" s="125" t="s">
        <v>357</v>
      </c>
      <c r="D14" s="126" t="s">
        <v>84</v>
      </c>
      <c r="I14" s="126" t="s">
        <v>1023</v>
      </c>
      <c r="K14" s="124" t="s">
        <v>755</v>
      </c>
    </row>
    <row r="15" spans="2:11" x14ac:dyDescent="0.2">
      <c r="B15" s="125" t="s">
        <v>358</v>
      </c>
      <c r="D15" s="126" t="s">
        <v>85</v>
      </c>
      <c r="I15" s="126" t="s">
        <v>1024</v>
      </c>
      <c r="K15" s="126" t="s">
        <v>760</v>
      </c>
    </row>
    <row r="16" spans="2:11" x14ac:dyDescent="0.2">
      <c r="B16" s="125" t="s">
        <v>76</v>
      </c>
      <c r="D16" s="126" t="s">
        <v>86</v>
      </c>
      <c r="I16" s="126" t="s">
        <v>1025</v>
      </c>
      <c r="K16" s="128" t="s">
        <v>759</v>
      </c>
    </row>
    <row r="17" spans="2:11" x14ac:dyDescent="0.2">
      <c r="B17" s="127" t="s">
        <v>75</v>
      </c>
      <c r="D17" s="126" t="s">
        <v>88</v>
      </c>
      <c r="I17" s="126" t="s">
        <v>1026</v>
      </c>
    </row>
    <row r="18" spans="2:11" x14ac:dyDescent="0.2">
      <c r="B18" s="125" t="s">
        <v>359</v>
      </c>
      <c r="D18" s="126" t="s">
        <v>89</v>
      </c>
      <c r="I18" s="126" t="s">
        <v>1027</v>
      </c>
    </row>
    <row r="19" spans="2:11" x14ac:dyDescent="0.2">
      <c r="B19" s="127" t="s">
        <v>360</v>
      </c>
      <c r="D19" s="126" t="s">
        <v>90</v>
      </c>
      <c r="I19" s="126" t="s">
        <v>1028</v>
      </c>
      <c r="K19" s="961" t="s">
        <v>761</v>
      </c>
    </row>
    <row r="20" spans="2:11" x14ac:dyDescent="0.2">
      <c r="B20" s="125" t="s">
        <v>77</v>
      </c>
      <c r="D20" s="126" t="s">
        <v>91</v>
      </c>
      <c r="I20" s="126" t="s">
        <v>1029</v>
      </c>
    </row>
    <row r="21" spans="2:11" x14ac:dyDescent="0.2">
      <c r="B21" s="125" t="s">
        <v>361</v>
      </c>
      <c r="D21" s="126" t="s">
        <v>92</v>
      </c>
      <c r="I21" s="126" t="s">
        <v>1030</v>
      </c>
      <c r="K21" s="124" t="s">
        <v>763</v>
      </c>
    </row>
    <row r="22" spans="2:11" x14ac:dyDescent="0.2">
      <c r="B22" s="125" t="s">
        <v>362</v>
      </c>
      <c r="D22" s="126" t="s">
        <v>93</v>
      </c>
      <c r="I22" s="126" t="s">
        <v>1031</v>
      </c>
      <c r="K22" s="128" t="s">
        <v>764</v>
      </c>
    </row>
    <row r="23" spans="2:11" x14ac:dyDescent="0.2">
      <c r="B23" s="127" t="s">
        <v>363</v>
      </c>
      <c r="D23" s="126" t="s">
        <v>364</v>
      </c>
      <c r="I23" s="126" t="s">
        <v>1032</v>
      </c>
    </row>
    <row r="24" spans="2:11" x14ac:dyDescent="0.2">
      <c r="B24" s="127" t="s">
        <v>78</v>
      </c>
      <c r="D24" s="126" t="s">
        <v>95</v>
      </c>
      <c r="I24" s="126" t="s">
        <v>586</v>
      </c>
    </row>
    <row r="25" spans="2:11" x14ac:dyDescent="0.2">
      <c r="B25" s="125" t="s">
        <v>365</v>
      </c>
      <c r="D25" s="126" t="s">
        <v>96</v>
      </c>
      <c r="I25" s="126" t="s">
        <v>587</v>
      </c>
    </row>
    <row r="26" spans="2:11" x14ac:dyDescent="0.2">
      <c r="B26" s="127" t="s">
        <v>366</v>
      </c>
      <c r="D26" s="126" t="s">
        <v>98</v>
      </c>
      <c r="I26" s="126" t="s">
        <v>588</v>
      </c>
    </row>
    <row r="27" spans="2:11" x14ac:dyDescent="0.2">
      <c r="B27" s="125" t="s">
        <v>367</v>
      </c>
      <c r="D27" s="126" t="s">
        <v>99</v>
      </c>
      <c r="I27" s="126" t="s">
        <v>589</v>
      </c>
    </row>
    <row r="28" spans="2:11" x14ac:dyDescent="0.2">
      <c r="B28" s="127" t="s">
        <v>368</v>
      </c>
      <c r="D28" s="126" t="s">
        <v>100</v>
      </c>
      <c r="I28" s="126" t="s">
        <v>590</v>
      </c>
    </row>
    <row r="29" spans="2:11" x14ac:dyDescent="0.2">
      <c r="B29" s="127" t="s">
        <v>369</v>
      </c>
      <c r="D29" s="126" t="s">
        <v>102</v>
      </c>
      <c r="I29" s="126" t="s">
        <v>591</v>
      </c>
    </row>
    <row r="30" spans="2:11" x14ac:dyDescent="0.2">
      <c r="B30" s="127" t="s">
        <v>370</v>
      </c>
      <c r="D30" s="126" t="s">
        <v>103</v>
      </c>
      <c r="I30" s="126" t="s">
        <v>592</v>
      </c>
    </row>
    <row r="31" spans="2:11" x14ac:dyDescent="0.2">
      <c r="B31" s="127" t="s">
        <v>371</v>
      </c>
      <c r="D31" s="126" t="s">
        <v>104</v>
      </c>
      <c r="I31" s="126" t="s">
        <v>593</v>
      </c>
    </row>
    <row r="32" spans="2:11" x14ac:dyDescent="0.2">
      <c r="B32" s="127" t="s">
        <v>372</v>
      </c>
      <c r="D32" s="126" t="s">
        <v>105</v>
      </c>
      <c r="I32" s="126" t="s">
        <v>594</v>
      </c>
    </row>
    <row r="33" spans="2:9" x14ac:dyDescent="0.2">
      <c r="B33" s="125" t="s">
        <v>351</v>
      </c>
      <c r="D33" s="126" t="s">
        <v>106</v>
      </c>
      <c r="I33" s="126" t="s">
        <v>595</v>
      </c>
    </row>
    <row r="34" spans="2:9" x14ac:dyDescent="0.2">
      <c r="B34" s="125" t="s">
        <v>373</v>
      </c>
      <c r="D34" s="126" t="s">
        <v>107</v>
      </c>
      <c r="I34" s="126" t="s">
        <v>596</v>
      </c>
    </row>
    <row r="35" spans="2:9" x14ac:dyDescent="0.2">
      <c r="B35" s="125" t="s">
        <v>374</v>
      </c>
      <c r="D35" s="126" t="s">
        <v>108</v>
      </c>
      <c r="I35" s="126" t="s">
        <v>597</v>
      </c>
    </row>
    <row r="36" spans="2:9" x14ac:dyDescent="0.2">
      <c r="B36" s="125" t="s">
        <v>375</v>
      </c>
      <c r="D36" s="126" t="s">
        <v>13</v>
      </c>
      <c r="I36" s="126" t="s">
        <v>598</v>
      </c>
    </row>
    <row r="37" spans="2:9" x14ac:dyDescent="0.2">
      <c r="B37" s="127" t="s">
        <v>376</v>
      </c>
      <c r="D37" s="126" t="s">
        <v>213</v>
      </c>
      <c r="I37" s="126" t="s">
        <v>599</v>
      </c>
    </row>
    <row r="38" spans="2:9" x14ac:dyDescent="0.2">
      <c r="B38" s="127" t="s">
        <v>377</v>
      </c>
      <c r="D38" s="126" t="s">
        <v>378</v>
      </c>
      <c r="I38" s="126" t="s">
        <v>606</v>
      </c>
    </row>
    <row r="39" spans="2:9" x14ac:dyDescent="0.2">
      <c r="B39" s="125" t="s">
        <v>79</v>
      </c>
      <c r="D39" s="126" t="s">
        <v>110</v>
      </c>
      <c r="I39" s="126" t="s">
        <v>607</v>
      </c>
    </row>
    <row r="40" spans="2:9" x14ac:dyDescent="0.2">
      <c r="B40" s="127" t="s">
        <v>112</v>
      </c>
      <c r="D40" s="126" t="s">
        <v>111</v>
      </c>
      <c r="I40" s="126" t="s">
        <v>608</v>
      </c>
    </row>
    <row r="41" spans="2:9" x14ac:dyDescent="0.2">
      <c r="B41" s="125" t="s">
        <v>379</v>
      </c>
      <c r="D41" s="126" t="s">
        <v>112</v>
      </c>
      <c r="I41" s="126" t="s">
        <v>609</v>
      </c>
    </row>
    <row r="42" spans="2:9" x14ac:dyDescent="0.2">
      <c r="B42" s="127" t="s">
        <v>80</v>
      </c>
      <c r="D42" s="126" t="s">
        <v>116</v>
      </c>
      <c r="I42" s="126" t="s">
        <v>610</v>
      </c>
    </row>
    <row r="43" spans="2:9" x14ac:dyDescent="0.2">
      <c r="B43" s="126" t="s">
        <v>380</v>
      </c>
      <c r="D43" s="128" t="s">
        <v>117</v>
      </c>
      <c r="I43" s="126" t="s">
        <v>611</v>
      </c>
    </row>
    <row r="44" spans="2:9" x14ac:dyDescent="0.2">
      <c r="B44" s="127" t="s">
        <v>381</v>
      </c>
      <c r="I44" s="126" t="s">
        <v>612</v>
      </c>
    </row>
    <row r="45" spans="2:9" x14ac:dyDescent="0.2">
      <c r="B45" s="127" t="s">
        <v>382</v>
      </c>
      <c r="I45" s="126" t="s">
        <v>613</v>
      </c>
    </row>
    <row r="46" spans="2:9" x14ac:dyDescent="0.2">
      <c r="B46" s="127" t="s">
        <v>383</v>
      </c>
      <c r="I46" s="126" t="s">
        <v>614</v>
      </c>
    </row>
    <row r="47" spans="2:9" x14ac:dyDescent="0.2">
      <c r="B47" s="125" t="s">
        <v>384</v>
      </c>
      <c r="I47" s="126" t="s">
        <v>615</v>
      </c>
    </row>
    <row r="48" spans="2:9" x14ac:dyDescent="0.2">
      <c r="B48" s="127" t="s">
        <v>385</v>
      </c>
      <c r="I48" s="126" t="s">
        <v>616</v>
      </c>
    </row>
    <row r="49" spans="2:9" x14ac:dyDescent="0.2">
      <c r="B49" s="125" t="s">
        <v>386</v>
      </c>
      <c r="I49" s="126" t="s">
        <v>617</v>
      </c>
    </row>
    <row r="50" spans="2:9" x14ac:dyDescent="0.2">
      <c r="B50" s="127" t="s">
        <v>387</v>
      </c>
      <c r="I50" s="126" t="s">
        <v>618</v>
      </c>
    </row>
    <row r="51" spans="2:9" x14ac:dyDescent="0.2">
      <c r="B51" s="127" t="s">
        <v>388</v>
      </c>
      <c r="I51" s="126" t="s">
        <v>619</v>
      </c>
    </row>
    <row r="52" spans="2:9" x14ac:dyDescent="0.2">
      <c r="B52" s="125" t="s">
        <v>389</v>
      </c>
      <c r="I52" s="126" t="s">
        <v>620</v>
      </c>
    </row>
    <row r="53" spans="2:9" x14ac:dyDescent="0.2">
      <c r="B53" s="127" t="s">
        <v>390</v>
      </c>
      <c r="I53" s="126" t="s">
        <v>621</v>
      </c>
    </row>
    <row r="54" spans="2:9" x14ac:dyDescent="0.2">
      <c r="B54" s="125" t="s">
        <v>391</v>
      </c>
      <c r="I54" s="126" t="s">
        <v>622</v>
      </c>
    </row>
    <row r="55" spans="2:9" x14ac:dyDescent="0.2">
      <c r="B55" s="125" t="s">
        <v>82</v>
      </c>
      <c r="I55" s="126" t="s">
        <v>623</v>
      </c>
    </row>
    <row r="56" spans="2:9" x14ac:dyDescent="0.2">
      <c r="B56" s="126" t="s">
        <v>392</v>
      </c>
      <c r="I56" s="126" t="s">
        <v>627</v>
      </c>
    </row>
    <row r="57" spans="2:9" x14ac:dyDescent="0.2">
      <c r="B57" s="127" t="s">
        <v>83</v>
      </c>
      <c r="I57" s="126" t="s">
        <v>628</v>
      </c>
    </row>
    <row r="58" spans="2:9" x14ac:dyDescent="0.2">
      <c r="B58" s="127" t="s">
        <v>89</v>
      </c>
      <c r="I58" s="126" t="s">
        <v>629</v>
      </c>
    </row>
    <row r="59" spans="2:9" x14ac:dyDescent="0.2">
      <c r="B59" s="127" t="s">
        <v>393</v>
      </c>
      <c r="I59" s="126" t="s">
        <v>630</v>
      </c>
    </row>
    <row r="60" spans="2:9" x14ac:dyDescent="0.2">
      <c r="B60" s="125" t="s">
        <v>394</v>
      </c>
      <c r="I60" s="126" t="s">
        <v>631</v>
      </c>
    </row>
    <row r="61" spans="2:9" x14ac:dyDescent="0.2">
      <c r="B61" s="125" t="s">
        <v>84</v>
      </c>
      <c r="I61" s="126" t="s">
        <v>632</v>
      </c>
    </row>
    <row r="62" spans="2:9" x14ac:dyDescent="0.2">
      <c r="B62" s="127" t="s">
        <v>395</v>
      </c>
      <c r="I62" s="126" t="s">
        <v>633</v>
      </c>
    </row>
    <row r="63" spans="2:9" x14ac:dyDescent="0.2">
      <c r="B63" s="127" t="s">
        <v>396</v>
      </c>
      <c r="I63" s="128" t="s">
        <v>634</v>
      </c>
    </row>
    <row r="64" spans="2:9" x14ac:dyDescent="0.2">
      <c r="B64" s="125" t="s">
        <v>397</v>
      </c>
    </row>
    <row r="65" spans="2:2" x14ac:dyDescent="0.2">
      <c r="B65" s="127" t="s">
        <v>398</v>
      </c>
    </row>
    <row r="66" spans="2:2" x14ac:dyDescent="0.2">
      <c r="B66" s="125" t="s">
        <v>399</v>
      </c>
    </row>
    <row r="67" spans="2:2" x14ac:dyDescent="0.2">
      <c r="B67" s="127" t="s">
        <v>400</v>
      </c>
    </row>
    <row r="68" spans="2:2" x14ac:dyDescent="0.2">
      <c r="B68" s="125" t="s">
        <v>110</v>
      </c>
    </row>
    <row r="69" spans="2:2" x14ac:dyDescent="0.2">
      <c r="B69" s="127" t="s">
        <v>85</v>
      </c>
    </row>
    <row r="70" spans="2:2" x14ac:dyDescent="0.2">
      <c r="B70" s="125" t="s">
        <v>401</v>
      </c>
    </row>
    <row r="71" spans="2:2" x14ac:dyDescent="0.2">
      <c r="B71" s="125" t="s">
        <v>86</v>
      </c>
    </row>
    <row r="72" spans="2:2" x14ac:dyDescent="0.2">
      <c r="B72" s="127" t="s">
        <v>402</v>
      </c>
    </row>
    <row r="73" spans="2:2" x14ac:dyDescent="0.2">
      <c r="B73" s="125" t="s">
        <v>403</v>
      </c>
    </row>
    <row r="74" spans="2:2" x14ac:dyDescent="0.2">
      <c r="B74" s="127" t="s">
        <v>88</v>
      </c>
    </row>
    <row r="75" spans="2:2" x14ac:dyDescent="0.2">
      <c r="B75" s="127" t="s">
        <v>404</v>
      </c>
    </row>
    <row r="76" spans="2:2" x14ac:dyDescent="0.2">
      <c r="B76" s="127" t="s">
        <v>405</v>
      </c>
    </row>
    <row r="77" spans="2:2" x14ac:dyDescent="0.2">
      <c r="B77" s="125" t="s">
        <v>406</v>
      </c>
    </row>
    <row r="78" spans="2:2" ht="25.5" x14ac:dyDescent="0.2">
      <c r="B78" s="127" t="s">
        <v>407</v>
      </c>
    </row>
    <row r="79" spans="2:2" x14ac:dyDescent="0.2">
      <c r="B79" s="125" t="s">
        <v>408</v>
      </c>
    </row>
    <row r="80" spans="2:2" x14ac:dyDescent="0.2">
      <c r="B80" s="125" t="s">
        <v>409</v>
      </c>
    </row>
    <row r="81" spans="2:2" x14ac:dyDescent="0.2">
      <c r="B81" s="125" t="s">
        <v>410</v>
      </c>
    </row>
    <row r="82" spans="2:2" x14ac:dyDescent="0.2">
      <c r="B82" s="127" t="s">
        <v>411</v>
      </c>
    </row>
    <row r="83" spans="2:2" x14ac:dyDescent="0.2">
      <c r="B83" s="127" t="s">
        <v>412</v>
      </c>
    </row>
    <row r="84" spans="2:2" x14ac:dyDescent="0.2">
      <c r="B84" s="127" t="s">
        <v>413</v>
      </c>
    </row>
    <row r="85" spans="2:2" x14ac:dyDescent="0.2">
      <c r="B85" s="127" t="s">
        <v>414</v>
      </c>
    </row>
    <row r="86" spans="2:2" x14ac:dyDescent="0.2">
      <c r="B86" s="125" t="s">
        <v>415</v>
      </c>
    </row>
    <row r="87" spans="2:2" x14ac:dyDescent="0.2">
      <c r="B87" s="127" t="s">
        <v>416</v>
      </c>
    </row>
    <row r="88" spans="2:2" x14ac:dyDescent="0.2">
      <c r="B88" s="125" t="s">
        <v>90</v>
      </c>
    </row>
    <row r="89" spans="2:2" x14ac:dyDescent="0.2">
      <c r="B89" s="125" t="s">
        <v>417</v>
      </c>
    </row>
    <row r="90" spans="2:2" x14ac:dyDescent="0.2">
      <c r="B90" s="127" t="s">
        <v>418</v>
      </c>
    </row>
    <row r="91" spans="2:2" x14ac:dyDescent="0.2">
      <c r="B91" s="127" t="s">
        <v>419</v>
      </c>
    </row>
    <row r="92" spans="2:2" x14ac:dyDescent="0.2">
      <c r="B92" s="125" t="s">
        <v>420</v>
      </c>
    </row>
    <row r="93" spans="2:2" x14ac:dyDescent="0.2">
      <c r="B93" s="125" t="s">
        <v>421</v>
      </c>
    </row>
    <row r="94" spans="2:2" x14ac:dyDescent="0.2">
      <c r="B94" s="127" t="s">
        <v>422</v>
      </c>
    </row>
    <row r="95" spans="2:2" x14ac:dyDescent="0.2">
      <c r="B95" s="125" t="s">
        <v>423</v>
      </c>
    </row>
    <row r="96" spans="2:2" x14ac:dyDescent="0.2">
      <c r="B96" s="125" t="s">
        <v>424</v>
      </c>
    </row>
    <row r="97" spans="2:2" x14ac:dyDescent="0.2">
      <c r="B97" s="125" t="s">
        <v>81</v>
      </c>
    </row>
    <row r="98" spans="2:2" x14ac:dyDescent="0.2">
      <c r="B98" s="125" t="s">
        <v>425</v>
      </c>
    </row>
    <row r="99" spans="2:2" x14ac:dyDescent="0.2">
      <c r="B99" s="127" t="s">
        <v>91</v>
      </c>
    </row>
    <row r="100" spans="2:2" x14ac:dyDescent="0.2">
      <c r="B100" s="125" t="s">
        <v>426</v>
      </c>
    </row>
    <row r="101" spans="2:2" x14ac:dyDescent="0.2">
      <c r="B101" s="125" t="s">
        <v>427</v>
      </c>
    </row>
    <row r="102" spans="2:2" x14ac:dyDescent="0.2">
      <c r="B102" s="127" t="s">
        <v>93</v>
      </c>
    </row>
    <row r="103" spans="2:2" x14ac:dyDescent="0.2">
      <c r="B103" s="127" t="s">
        <v>94</v>
      </c>
    </row>
    <row r="104" spans="2:2" x14ac:dyDescent="0.2">
      <c r="B104" s="127" t="s">
        <v>428</v>
      </c>
    </row>
    <row r="105" spans="2:2" x14ac:dyDescent="0.2">
      <c r="B105" s="125" t="s">
        <v>429</v>
      </c>
    </row>
    <row r="106" spans="2:2" x14ac:dyDescent="0.2">
      <c r="B106" s="125" t="s">
        <v>92</v>
      </c>
    </row>
    <row r="107" spans="2:2" x14ac:dyDescent="0.2">
      <c r="B107" s="127" t="s">
        <v>364</v>
      </c>
    </row>
    <row r="108" spans="2:2" x14ac:dyDescent="0.2">
      <c r="B108" s="125" t="s">
        <v>95</v>
      </c>
    </row>
    <row r="109" spans="2:2" x14ac:dyDescent="0.2">
      <c r="B109" s="127" t="s">
        <v>430</v>
      </c>
    </row>
    <row r="110" spans="2:2" x14ac:dyDescent="0.2">
      <c r="B110" s="127" t="s">
        <v>431</v>
      </c>
    </row>
    <row r="111" spans="2:2" x14ac:dyDescent="0.2">
      <c r="B111" s="125" t="s">
        <v>432</v>
      </c>
    </row>
    <row r="112" spans="2:2" x14ac:dyDescent="0.2">
      <c r="B112" s="125" t="s">
        <v>96</v>
      </c>
    </row>
    <row r="113" spans="2:2" x14ac:dyDescent="0.2">
      <c r="B113" s="127" t="s">
        <v>433</v>
      </c>
    </row>
    <row r="114" spans="2:2" x14ac:dyDescent="0.2">
      <c r="B114" s="125" t="s">
        <v>434</v>
      </c>
    </row>
    <row r="115" spans="2:2" x14ac:dyDescent="0.2">
      <c r="B115" s="127" t="s">
        <v>435</v>
      </c>
    </row>
    <row r="116" spans="2:2" x14ac:dyDescent="0.2">
      <c r="B116" s="125" t="s">
        <v>436</v>
      </c>
    </row>
    <row r="117" spans="2:2" x14ac:dyDescent="0.2">
      <c r="B117" s="127" t="s">
        <v>437</v>
      </c>
    </row>
    <row r="118" spans="2:2" x14ac:dyDescent="0.2">
      <c r="B118" s="127" t="s">
        <v>438</v>
      </c>
    </row>
    <row r="119" spans="2:2" x14ac:dyDescent="0.2">
      <c r="B119" s="125" t="s">
        <v>439</v>
      </c>
    </row>
    <row r="120" spans="2:2" x14ac:dyDescent="0.2">
      <c r="B120" s="125" t="s">
        <v>440</v>
      </c>
    </row>
    <row r="121" spans="2:2" x14ac:dyDescent="0.2">
      <c r="B121" s="125" t="s">
        <v>441</v>
      </c>
    </row>
    <row r="122" spans="2:2" x14ac:dyDescent="0.2">
      <c r="B122" s="125" t="s">
        <v>442</v>
      </c>
    </row>
    <row r="123" spans="2:2" x14ac:dyDescent="0.2">
      <c r="B123" s="125" t="s">
        <v>443</v>
      </c>
    </row>
    <row r="124" spans="2:2" x14ac:dyDescent="0.2">
      <c r="B124" s="127" t="s">
        <v>444</v>
      </c>
    </row>
    <row r="125" spans="2:2" x14ac:dyDescent="0.2">
      <c r="B125" s="125" t="s">
        <v>445</v>
      </c>
    </row>
    <row r="126" spans="2:2" x14ac:dyDescent="0.2">
      <c r="B126" s="125" t="s">
        <v>446</v>
      </c>
    </row>
    <row r="127" spans="2:2" x14ac:dyDescent="0.2">
      <c r="B127" s="127" t="s">
        <v>447</v>
      </c>
    </row>
    <row r="128" spans="2:2" x14ac:dyDescent="0.2">
      <c r="B128" s="127" t="s">
        <v>448</v>
      </c>
    </row>
    <row r="129" spans="2:2" x14ac:dyDescent="0.2">
      <c r="B129" s="127" t="s">
        <v>99</v>
      </c>
    </row>
    <row r="130" spans="2:2" x14ac:dyDescent="0.2">
      <c r="B130" s="125" t="s">
        <v>100</v>
      </c>
    </row>
    <row r="131" spans="2:2" x14ac:dyDescent="0.2">
      <c r="B131" s="127" t="s">
        <v>98</v>
      </c>
    </row>
    <row r="132" spans="2:2" x14ac:dyDescent="0.2">
      <c r="B132" s="127" t="s">
        <v>449</v>
      </c>
    </row>
    <row r="133" spans="2:2" x14ac:dyDescent="0.2">
      <c r="B133" s="127" t="s">
        <v>450</v>
      </c>
    </row>
    <row r="134" spans="2:2" x14ac:dyDescent="0.2">
      <c r="B134" s="127" t="s">
        <v>451</v>
      </c>
    </row>
    <row r="135" spans="2:2" x14ac:dyDescent="0.2">
      <c r="B135" s="127" t="s">
        <v>452</v>
      </c>
    </row>
    <row r="136" spans="2:2" x14ac:dyDescent="0.2">
      <c r="B136" s="125" t="s">
        <v>453</v>
      </c>
    </row>
    <row r="137" spans="2:2" x14ac:dyDescent="0.2">
      <c r="B137" s="127" t="s">
        <v>454</v>
      </c>
    </row>
    <row r="138" spans="2:2" x14ac:dyDescent="0.2">
      <c r="B138" s="125" t="s">
        <v>455</v>
      </c>
    </row>
    <row r="139" spans="2:2" x14ac:dyDescent="0.2">
      <c r="B139" s="125" t="s">
        <v>103</v>
      </c>
    </row>
    <row r="140" spans="2:2" x14ac:dyDescent="0.2">
      <c r="B140" s="127" t="s">
        <v>456</v>
      </c>
    </row>
    <row r="141" spans="2:2" x14ac:dyDescent="0.2">
      <c r="B141" s="127" t="s">
        <v>457</v>
      </c>
    </row>
    <row r="142" spans="2:2" x14ac:dyDescent="0.2">
      <c r="B142" s="126" t="s">
        <v>458</v>
      </c>
    </row>
    <row r="143" spans="2:2" x14ac:dyDescent="0.2">
      <c r="B143" s="127" t="s">
        <v>459</v>
      </c>
    </row>
    <row r="144" spans="2:2" x14ac:dyDescent="0.2">
      <c r="B144" s="125" t="s">
        <v>102</v>
      </c>
    </row>
    <row r="145" spans="2:2" x14ac:dyDescent="0.2">
      <c r="B145" s="127" t="s">
        <v>460</v>
      </c>
    </row>
    <row r="146" spans="2:2" x14ac:dyDescent="0.2">
      <c r="B146" s="127" t="s">
        <v>461</v>
      </c>
    </row>
    <row r="147" spans="2:2" x14ac:dyDescent="0.2">
      <c r="B147" s="125" t="s">
        <v>462</v>
      </c>
    </row>
    <row r="148" spans="2:2" x14ac:dyDescent="0.2">
      <c r="B148" s="125" t="s">
        <v>463</v>
      </c>
    </row>
    <row r="149" spans="2:2" x14ac:dyDescent="0.2">
      <c r="B149" s="125" t="s">
        <v>464</v>
      </c>
    </row>
    <row r="150" spans="2:2" x14ac:dyDescent="0.2">
      <c r="B150" s="127" t="s">
        <v>465</v>
      </c>
    </row>
    <row r="151" spans="2:2" x14ac:dyDescent="0.2">
      <c r="B151" s="125" t="s">
        <v>466</v>
      </c>
    </row>
    <row r="152" spans="2:2" x14ac:dyDescent="0.2">
      <c r="B152" s="125" t="s">
        <v>467</v>
      </c>
    </row>
    <row r="153" spans="2:2" x14ac:dyDescent="0.2">
      <c r="B153" s="125" t="s">
        <v>468</v>
      </c>
    </row>
    <row r="154" spans="2:2" x14ac:dyDescent="0.2">
      <c r="B154" s="125" t="s">
        <v>469</v>
      </c>
    </row>
    <row r="155" spans="2:2" x14ac:dyDescent="0.2">
      <c r="B155" s="127" t="s">
        <v>101</v>
      </c>
    </row>
    <row r="156" spans="2:2" x14ac:dyDescent="0.2">
      <c r="B156" s="127" t="s">
        <v>470</v>
      </c>
    </row>
    <row r="157" spans="2:2" x14ac:dyDescent="0.2">
      <c r="B157" s="125" t="s">
        <v>471</v>
      </c>
    </row>
    <row r="158" spans="2:2" x14ac:dyDescent="0.2">
      <c r="B158" s="127" t="s">
        <v>472</v>
      </c>
    </row>
    <row r="159" spans="2:2" x14ac:dyDescent="0.2">
      <c r="B159" s="125" t="s">
        <v>473</v>
      </c>
    </row>
    <row r="160" spans="2:2" x14ac:dyDescent="0.2">
      <c r="B160" s="127" t="s">
        <v>474</v>
      </c>
    </row>
    <row r="161" spans="2:2" x14ac:dyDescent="0.2">
      <c r="B161" s="127" t="s">
        <v>475</v>
      </c>
    </row>
    <row r="162" spans="2:2" x14ac:dyDescent="0.2">
      <c r="B162" s="127" t="s">
        <v>476</v>
      </c>
    </row>
    <row r="163" spans="2:2" x14ac:dyDescent="0.2">
      <c r="B163" s="125" t="s">
        <v>477</v>
      </c>
    </row>
    <row r="164" spans="2:2" x14ac:dyDescent="0.2">
      <c r="B164" s="127" t="s">
        <v>104</v>
      </c>
    </row>
    <row r="165" spans="2:2" x14ac:dyDescent="0.2">
      <c r="B165" s="127" t="s">
        <v>105</v>
      </c>
    </row>
    <row r="166" spans="2:2" x14ac:dyDescent="0.2">
      <c r="B166" s="125" t="s">
        <v>478</v>
      </c>
    </row>
    <row r="167" spans="2:2" x14ac:dyDescent="0.2">
      <c r="B167" s="127" t="s">
        <v>479</v>
      </c>
    </row>
    <row r="168" spans="2:2" x14ac:dyDescent="0.2">
      <c r="B168" s="125" t="s">
        <v>212</v>
      </c>
    </row>
    <row r="169" spans="2:2" x14ac:dyDescent="0.2">
      <c r="B169" s="127" t="s">
        <v>480</v>
      </c>
    </row>
    <row r="170" spans="2:2" x14ac:dyDescent="0.2">
      <c r="B170" s="125" t="s">
        <v>481</v>
      </c>
    </row>
    <row r="171" spans="2:2" x14ac:dyDescent="0.2">
      <c r="B171" s="125" t="s">
        <v>482</v>
      </c>
    </row>
    <row r="172" spans="2:2" x14ac:dyDescent="0.2">
      <c r="B172" s="127" t="s">
        <v>483</v>
      </c>
    </row>
    <row r="173" spans="2:2" x14ac:dyDescent="0.2">
      <c r="B173" s="127" t="s">
        <v>484</v>
      </c>
    </row>
    <row r="174" spans="2:2" x14ac:dyDescent="0.2">
      <c r="B174" s="125" t="s">
        <v>485</v>
      </c>
    </row>
    <row r="175" spans="2:2" x14ac:dyDescent="0.2">
      <c r="B175" s="127" t="s">
        <v>486</v>
      </c>
    </row>
    <row r="176" spans="2:2" x14ac:dyDescent="0.2">
      <c r="B176" s="127" t="s">
        <v>487</v>
      </c>
    </row>
    <row r="177" spans="2:2" x14ac:dyDescent="0.2">
      <c r="B177" s="125" t="s">
        <v>106</v>
      </c>
    </row>
    <row r="178" spans="2:2" x14ac:dyDescent="0.2">
      <c r="B178" s="125" t="s">
        <v>488</v>
      </c>
    </row>
    <row r="179" spans="2:2" x14ac:dyDescent="0.2">
      <c r="B179" s="125" t="s">
        <v>489</v>
      </c>
    </row>
    <row r="180" spans="2:2" x14ac:dyDescent="0.2">
      <c r="B180" s="127" t="s">
        <v>107</v>
      </c>
    </row>
    <row r="181" spans="2:2" x14ac:dyDescent="0.2">
      <c r="B181" s="125" t="s">
        <v>490</v>
      </c>
    </row>
    <row r="182" spans="2:2" x14ac:dyDescent="0.2">
      <c r="B182" s="125" t="s">
        <v>491</v>
      </c>
    </row>
    <row r="183" spans="2:2" x14ac:dyDescent="0.2">
      <c r="B183" s="127" t="s">
        <v>492</v>
      </c>
    </row>
    <row r="184" spans="2:2" x14ac:dyDescent="0.2">
      <c r="B184" s="127" t="s">
        <v>493</v>
      </c>
    </row>
    <row r="185" spans="2:2" x14ac:dyDescent="0.2">
      <c r="B185" s="127" t="s">
        <v>494</v>
      </c>
    </row>
    <row r="186" spans="2:2" x14ac:dyDescent="0.2">
      <c r="B186" s="125" t="s">
        <v>108</v>
      </c>
    </row>
    <row r="187" spans="2:2" x14ac:dyDescent="0.2">
      <c r="B187" s="127" t="s">
        <v>13</v>
      </c>
    </row>
    <row r="188" spans="2:2" x14ac:dyDescent="0.2">
      <c r="B188" s="129" t="s">
        <v>495</v>
      </c>
    </row>
    <row r="189" spans="2:2" x14ac:dyDescent="0.2">
      <c r="B189" s="125" t="s">
        <v>496</v>
      </c>
    </row>
    <row r="190" spans="2:2" x14ac:dyDescent="0.2">
      <c r="B190" s="127" t="s">
        <v>497</v>
      </c>
    </row>
    <row r="191" spans="2:2" x14ac:dyDescent="0.2">
      <c r="B191" s="125" t="s">
        <v>498</v>
      </c>
    </row>
    <row r="192" spans="2:2" x14ac:dyDescent="0.2">
      <c r="B192" s="125" t="s">
        <v>499</v>
      </c>
    </row>
    <row r="193" spans="2:2" x14ac:dyDescent="0.2">
      <c r="B193" s="125" t="s">
        <v>500</v>
      </c>
    </row>
    <row r="194" spans="2:2" x14ac:dyDescent="0.2">
      <c r="B194" s="125" t="s">
        <v>501</v>
      </c>
    </row>
    <row r="195" spans="2:2" x14ac:dyDescent="0.2">
      <c r="B195" s="125" t="s">
        <v>502</v>
      </c>
    </row>
    <row r="196" spans="2:2" x14ac:dyDescent="0.2">
      <c r="B196" s="127" t="s">
        <v>503</v>
      </c>
    </row>
    <row r="197" spans="2:2" x14ac:dyDescent="0.2">
      <c r="B197" s="127" t="s">
        <v>504</v>
      </c>
    </row>
    <row r="198" spans="2:2" x14ac:dyDescent="0.2">
      <c r="B198" s="125" t="s">
        <v>505</v>
      </c>
    </row>
    <row r="199" spans="2:2" x14ac:dyDescent="0.2">
      <c r="B199" s="127" t="s">
        <v>506</v>
      </c>
    </row>
    <row r="200" spans="2:2" x14ac:dyDescent="0.2">
      <c r="B200" s="125" t="s">
        <v>507</v>
      </c>
    </row>
    <row r="201" spans="2:2" x14ac:dyDescent="0.2">
      <c r="B201" s="125" t="s">
        <v>508</v>
      </c>
    </row>
    <row r="202" spans="2:2" x14ac:dyDescent="0.2">
      <c r="B202" s="127" t="s">
        <v>509</v>
      </c>
    </row>
    <row r="203" spans="2:2" x14ac:dyDescent="0.2">
      <c r="B203" s="125" t="s">
        <v>510</v>
      </c>
    </row>
    <row r="204" spans="2:2" x14ac:dyDescent="0.2">
      <c r="B204" s="127" t="s">
        <v>511</v>
      </c>
    </row>
    <row r="205" spans="2:2" x14ac:dyDescent="0.2">
      <c r="B205" s="127" t="s">
        <v>512</v>
      </c>
    </row>
    <row r="206" spans="2:2" x14ac:dyDescent="0.2">
      <c r="B206" s="125" t="s">
        <v>109</v>
      </c>
    </row>
    <row r="207" spans="2:2" x14ac:dyDescent="0.2">
      <c r="B207" s="125" t="s">
        <v>111</v>
      </c>
    </row>
    <row r="208" spans="2:2" x14ac:dyDescent="0.2">
      <c r="B208" s="127" t="s">
        <v>513</v>
      </c>
    </row>
    <row r="209" spans="2:2" x14ac:dyDescent="0.2">
      <c r="B209" s="125" t="s">
        <v>514</v>
      </c>
    </row>
    <row r="210" spans="2:2" x14ac:dyDescent="0.2">
      <c r="B210" s="125" t="s">
        <v>515</v>
      </c>
    </row>
    <row r="211" spans="2:2" x14ac:dyDescent="0.2">
      <c r="B211" s="125" t="s">
        <v>516</v>
      </c>
    </row>
    <row r="212" spans="2:2" x14ac:dyDescent="0.2">
      <c r="B212" s="125" t="s">
        <v>517</v>
      </c>
    </row>
    <row r="213" spans="2:2" x14ac:dyDescent="0.2">
      <c r="B213" s="127" t="s">
        <v>518</v>
      </c>
    </row>
    <row r="214" spans="2:2" x14ac:dyDescent="0.2">
      <c r="B214" s="125" t="s">
        <v>519</v>
      </c>
    </row>
    <row r="215" spans="2:2" x14ac:dyDescent="0.2">
      <c r="B215" s="127" t="s">
        <v>520</v>
      </c>
    </row>
    <row r="216" spans="2:2" x14ac:dyDescent="0.2">
      <c r="B216" s="125" t="s">
        <v>521</v>
      </c>
    </row>
    <row r="217" spans="2:2" x14ac:dyDescent="0.2">
      <c r="B217" s="127" t="s">
        <v>522</v>
      </c>
    </row>
    <row r="218" spans="2:2" x14ac:dyDescent="0.2">
      <c r="B218" s="125" t="s">
        <v>523</v>
      </c>
    </row>
    <row r="219" spans="2:2" x14ac:dyDescent="0.2">
      <c r="B219" s="127" t="s">
        <v>524</v>
      </c>
    </row>
    <row r="220" spans="2:2" x14ac:dyDescent="0.2">
      <c r="B220" s="125" t="s">
        <v>525</v>
      </c>
    </row>
    <row r="221" spans="2:2" x14ac:dyDescent="0.2">
      <c r="B221" s="127" t="s">
        <v>526</v>
      </c>
    </row>
    <row r="222" spans="2:2" x14ac:dyDescent="0.2">
      <c r="B222" s="125" t="s">
        <v>113</v>
      </c>
    </row>
    <row r="223" spans="2:2" x14ac:dyDescent="0.2">
      <c r="B223" s="127" t="s">
        <v>527</v>
      </c>
    </row>
    <row r="224" spans="2:2" x14ac:dyDescent="0.2">
      <c r="B224" s="125" t="s">
        <v>528</v>
      </c>
    </row>
    <row r="225" spans="2:2" x14ac:dyDescent="0.2">
      <c r="B225" s="125" t="s">
        <v>114</v>
      </c>
    </row>
    <row r="226" spans="2:2" x14ac:dyDescent="0.2">
      <c r="B226" s="127" t="s">
        <v>115</v>
      </c>
    </row>
    <row r="227" spans="2:2" x14ac:dyDescent="0.2">
      <c r="B227" s="127" t="s">
        <v>529</v>
      </c>
    </row>
    <row r="228" spans="2:2" x14ac:dyDescent="0.2">
      <c r="B228" s="127" t="s">
        <v>530</v>
      </c>
    </row>
    <row r="229" spans="2:2" x14ac:dyDescent="0.2">
      <c r="B229" s="125" t="s">
        <v>531</v>
      </c>
    </row>
    <row r="230" spans="2:2" x14ac:dyDescent="0.2">
      <c r="B230" s="127" t="s">
        <v>532</v>
      </c>
    </row>
    <row r="231" spans="2:2" x14ac:dyDescent="0.2">
      <c r="B231" s="127" t="s">
        <v>533</v>
      </c>
    </row>
    <row r="232" spans="2:2" x14ac:dyDescent="0.2">
      <c r="B232" s="125" t="s">
        <v>534</v>
      </c>
    </row>
    <row r="233" spans="2:2" x14ac:dyDescent="0.2">
      <c r="B233" s="127" t="s">
        <v>535</v>
      </c>
    </row>
    <row r="234" spans="2:2" x14ac:dyDescent="0.2">
      <c r="B234" s="125" t="s">
        <v>536</v>
      </c>
    </row>
    <row r="235" spans="2:2" x14ac:dyDescent="0.2">
      <c r="B235" s="127" t="s">
        <v>537</v>
      </c>
    </row>
    <row r="236" spans="2:2" x14ac:dyDescent="0.2">
      <c r="B236" s="127" t="s">
        <v>538</v>
      </c>
    </row>
    <row r="237" spans="2:2" x14ac:dyDescent="0.2">
      <c r="B237" s="125" t="s">
        <v>539</v>
      </c>
    </row>
    <row r="238" spans="2:2" x14ac:dyDescent="0.2">
      <c r="B238" s="125" t="s">
        <v>540</v>
      </c>
    </row>
    <row r="239" spans="2:2" x14ac:dyDescent="0.2">
      <c r="B239" s="125" t="s">
        <v>541</v>
      </c>
    </row>
    <row r="240" spans="2:2" x14ac:dyDescent="0.2">
      <c r="B240" s="127" t="s">
        <v>378</v>
      </c>
    </row>
    <row r="241" spans="2:2" x14ac:dyDescent="0.2">
      <c r="B241" s="127" t="s">
        <v>542</v>
      </c>
    </row>
    <row r="242" spans="2:2" x14ac:dyDescent="0.2">
      <c r="B242" s="125" t="s">
        <v>543</v>
      </c>
    </row>
    <row r="243" spans="2:2" x14ac:dyDescent="0.2">
      <c r="B243" s="130" t="s">
        <v>544</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indexed="43"/>
    <pageSetUpPr fitToPage="1"/>
  </sheetPr>
  <dimension ref="A1:K40"/>
  <sheetViews>
    <sheetView showGridLines="0" zoomScaleNormal="100" workbookViewId="0">
      <selection activeCell="D30" sqref="D30"/>
    </sheetView>
  </sheetViews>
  <sheetFormatPr baseColWidth="10" defaultColWidth="9.140625" defaultRowHeight="12.75" x14ac:dyDescent="0.2"/>
  <cols>
    <col min="1" max="1" width="22.140625" style="31" customWidth="1"/>
    <col min="2" max="2" width="12.7109375" style="31" customWidth="1"/>
    <col min="3" max="3" width="6.7109375" style="31" customWidth="1"/>
    <col min="4" max="4" width="12.7109375" style="31" customWidth="1"/>
    <col min="5" max="5" width="6.7109375" style="31" customWidth="1"/>
    <col min="6" max="7" width="12.7109375" style="31" customWidth="1"/>
    <col min="8" max="8" width="6.7109375" style="31" customWidth="1"/>
    <col min="9" max="16384" width="9.140625" style="31"/>
  </cols>
  <sheetData>
    <row r="1" spans="1:11" s="27" customFormat="1" ht="12" customHeight="1" x14ac:dyDescent="0.2">
      <c r="A1" s="26" t="s">
        <v>6</v>
      </c>
    </row>
    <row r="2" spans="1:11" s="29" customFormat="1" ht="12" customHeight="1" x14ac:dyDescent="0.2">
      <c r="A2" s="28" t="s">
        <v>10</v>
      </c>
    </row>
    <row r="3" spans="1:11" s="29" customFormat="1" ht="12" customHeight="1" x14ac:dyDescent="0.2">
      <c r="A3" s="28" t="s">
        <v>7</v>
      </c>
    </row>
    <row r="4" spans="1:11" x14ac:dyDescent="0.2">
      <c r="A4" s="30" t="s">
        <v>19</v>
      </c>
      <c r="B4" s="30"/>
      <c r="C4" s="30"/>
      <c r="D4" s="30"/>
      <c r="E4" s="30"/>
      <c r="F4" s="30"/>
      <c r="G4" s="30"/>
      <c r="H4" s="30"/>
      <c r="I4" s="30"/>
      <c r="J4" s="30"/>
      <c r="K4" s="30"/>
    </row>
    <row r="5" spans="1:11" s="29" customFormat="1" ht="12.75" customHeight="1" x14ac:dyDescent="0.2">
      <c r="A5" s="25"/>
    </row>
    <row r="6" spans="1:11" x14ac:dyDescent="0.2">
      <c r="A6" s="32"/>
      <c r="B6" s="32"/>
      <c r="C6" s="32"/>
      <c r="D6" s="32"/>
      <c r="E6" s="32"/>
      <c r="F6" s="32"/>
      <c r="G6" s="32"/>
      <c r="H6" s="32"/>
      <c r="I6" s="32"/>
      <c r="J6" s="32"/>
      <c r="K6" s="32"/>
    </row>
    <row r="7" spans="1:11" ht="15.75" x14ac:dyDescent="0.25">
      <c r="A7" s="33" t="s">
        <v>20</v>
      </c>
      <c r="B7" s="32"/>
      <c r="C7" s="32"/>
      <c r="D7" s="32"/>
      <c r="E7" s="32"/>
      <c r="F7" s="32"/>
      <c r="G7" s="32"/>
      <c r="H7" s="32"/>
      <c r="I7" s="32"/>
      <c r="J7" s="32"/>
      <c r="K7" s="32"/>
    </row>
    <row r="8" spans="1:11" x14ac:dyDescent="0.2">
      <c r="A8" s="34" t="s">
        <v>21</v>
      </c>
      <c r="B8" s="32"/>
      <c r="C8" s="32"/>
      <c r="D8" s="32"/>
      <c r="E8" s="32"/>
      <c r="F8" s="32"/>
      <c r="G8" s="32"/>
      <c r="H8" s="32"/>
      <c r="I8" s="32"/>
      <c r="J8" s="32"/>
      <c r="K8" s="32"/>
    </row>
    <row r="9" spans="1:11" x14ac:dyDescent="0.2">
      <c r="A9" s="34"/>
      <c r="B9" s="32"/>
      <c r="C9" s="32"/>
      <c r="D9" s="32"/>
      <c r="E9" s="32"/>
      <c r="F9" s="32"/>
      <c r="G9" s="32"/>
      <c r="H9" s="32"/>
      <c r="I9" s="32"/>
      <c r="J9" s="32"/>
      <c r="K9" s="32"/>
    </row>
    <row r="10" spans="1:11" x14ac:dyDescent="0.2">
      <c r="A10" s="293" t="s">
        <v>34</v>
      </c>
      <c r="B10" s="385">
        <v>2011</v>
      </c>
      <c r="C10" s="32"/>
      <c r="D10" s="32"/>
      <c r="E10" s="32"/>
      <c r="F10" s="32"/>
      <c r="G10" s="32"/>
      <c r="H10" s="32"/>
      <c r="I10" s="32"/>
      <c r="J10" s="32"/>
      <c r="K10" s="32"/>
    </row>
    <row r="11" spans="1:11" x14ac:dyDescent="0.2">
      <c r="A11" s="35"/>
      <c r="B11" s="35"/>
      <c r="C11" s="35"/>
      <c r="D11" s="35"/>
      <c r="E11" s="35"/>
      <c r="F11" s="35"/>
      <c r="G11" s="35"/>
      <c r="H11" s="542"/>
      <c r="I11" s="30"/>
      <c r="J11" s="30"/>
      <c r="K11" s="30"/>
    </row>
    <row r="12" spans="1:11" s="39" customFormat="1" ht="18" customHeight="1" x14ac:dyDescent="0.2">
      <c r="A12" s="37"/>
      <c r="B12" s="1673" t="s">
        <v>22</v>
      </c>
      <c r="C12" s="1674"/>
      <c r="D12" s="1674" t="s">
        <v>23</v>
      </c>
      <c r="E12" s="1674"/>
      <c r="F12" s="38" t="s">
        <v>24</v>
      </c>
      <c r="G12" s="1675" t="s">
        <v>25</v>
      </c>
      <c r="H12" s="1676"/>
      <c r="I12" s="32"/>
      <c r="J12" s="32"/>
      <c r="K12" s="32"/>
    </row>
    <row r="13" spans="1:11" s="39" customFormat="1" ht="15" customHeight="1" x14ac:dyDescent="0.2">
      <c r="A13" s="40" t="s">
        <v>26</v>
      </c>
      <c r="B13" s="41">
        <v>311.82</v>
      </c>
      <c r="C13" s="994"/>
      <c r="D13" s="42">
        <v>169.29</v>
      </c>
      <c r="E13" s="42"/>
      <c r="F13" s="994"/>
      <c r="G13" s="996">
        <f>SUM(B13:D13)</f>
        <v>481.11</v>
      </c>
      <c r="H13" s="1000"/>
      <c r="I13" s="32"/>
      <c r="J13" s="32"/>
      <c r="K13" s="32"/>
    </row>
    <row r="14" spans="1:11" s="39" customFormat="1" ht="15" customHeight="1" x14ac:dyDescent="0.2">
      <c r="A14" s="40" t="s">
        <v>27</v>
      </c>
      <c r="B14" s="43">
        <v>1909.35</v>
      </c>
      <c r="C14" s="995"/>
      <c r="D14" s="44">
        <v>870.94</v>
      </c>
      <c r="E14" s="44"/>
      <c r="F14" s="995"/>
      <c r="G14" s="997">
        <f>SUM(B14:D14)</f>
        <v>2780.29</v>
      </c>
      <c r="H14" s="599"/>
      <c r="I14" s="32"/>
      <c r="J14" s="32"/>
      <c r="K14" s="32"/>
    </row>
    <row r="15" spans="1:11" s="39" customFormat="1" ht="15" customHeight="1" x14ac:dyDescent="0.2">
      <c r="A15" s="40" t="s">
        <v>28</v>
      </c>
      <c r="B15" s="43">
        <v>1490.24</v>
      </c>
      <c r="C15" s="995"/>
      <c r="D15" s="44">
        <v>560.80999999999995</v>
      </c>
      <c r="E15" s="44"/>
      <c r="F15" s="995"/>
      <c r="G15" s="997">
        <f t="shared" ref="G15:G19" si="0">SUM(B15:D15)</f>
        <v>2051.0500000000002</v>
      </c>
      <c r="H15" s="599"/>
      <c r="I15" s="32"/>
      <c r="J15" s="32"/>
      <c r="K15" s="32"/>
    </row>
    <row r="16" spans="1:11" s="39" customFormat="1" ht="15" customHeight="1" x14ac:dyDescent="0.2">
      <c r="A16" s="40" t="s">
        <v>29</v>
      </c>
      <c r="B16" s="43">
        <v>1175.43</v>
      </c>
      <c r="C16" s="995"/>
      <c r="D16" s="44">
        <v>366.72</v>
      </c>
      <c r="E16" s="44"/>
      <c r="F16" s="995"/>
      <c r="G16" s="997">
        <f t="shared" si="0"/>
        <v>1542.15</v>
      </c>
      <c r="H16" s="599"/>
      <c r="I16" s="32"/>
      <c r="J16" s="32"/>
      <c r="K16" s="32"/>
    </row>
    <row r="17" spans="1:11" s="39" customFormat="1" ht="15" customHeight="1" x14ac:dyDescent="0.2">
      <c r="A17" s="40" t="s">
        <v>574</v>
      </c>
      <c r="B17" s="43">
        <v>667.03</v>
      </c>
      <c r="C17" s="995"/>
      <c r="D17" s="44">
        <v>148.22</v>
      </c>
      <c r="E17" s="44"/>
      <c r="F17" s="995"/>
      <c r="G17" s="997">
        <f t="shared" si="0"/>
        <v>815.25</v>
      </c>
      <c r="H17" s="599"/>
      <c r="I17" s="30"/>
      <c r="J17" s="30"/>
      <c r="K17" s="30"/>
    </row>
    <row r="18" spans="1:11" s="39" customFormat="1" ht="15" customHeight="1" x14ac:dyDescent="0.2">
      <c r="A18" s="46" t="s">
        <v>24</v>
      </c>
      <c r="B18" s="47"/>
      <c r="C18" s="49"/>
      <c r="D18" s="48"/>
      <c r="E18" s="48"/>
      <c r="F18" s="49"/>
      <c r="G18" s="998">
        <f t="shared" si="0"/>
        <v>0</v>
      </c>
      <c r="H18" s="1001"/>
      <c r="I18" s="32"/>
      <c r="J18" s="32"/>
      <c r="K18" s="32"/>
    </row>
    <row r="19" spans="1:11" s="39" customFormat="1" ht="18" customHeight="1" x14ac:dyDescent="0.2">
      <c r="A19" s="50" t="s">
        <v>31</v>
      </c>
      <c r="B19" s="51">
        <f>SUM(B13:B18)</f>
        <v>5553.87</v>
      </c>
      <c r="C19" s="52"/>
      <c r="D19" s="52">
        <f>SUM(D13:D18)</f>
        <v>2115.98</v>
      </c>
      <c r="E19" s="52"/>
      <c r="F19" s="53"/>
      <c r="G19" s="999">
        <f t="shared" si="0"/>
        <v>7669.85</v>
      </c>
      <c r="H19" s="1002"/>
      <c r="I19" s="32"/>
      <c r="J19" s="32"/>
      <c r="K19" s="32"/>
    </row>
    <row r="20" spans="1:11" x14ac:dyDescent="0.2">
      <c r="A20" s="54" t="s">
        <v>575</v>
      </c>
      <c r="B20" s="32"/>
      <c r="C20" s="32"/>
      <c r="D20" s="32"/>
      <c r="E20" s="32"/>
      <c r="F20" s="32"/>
      <c r="G20" s="32"/>
      <c r="H20" s="32"/>
      <c r="I20" s="32"/>
      <c r="J20" s="32"/>
      <c r="K20" s="32"/>
    </row>
    <row r="21" spans="1:11" x14ac:dyDescent="0.2">
      <c r="A21" s="54"/>
      <c r="B21" s="32"/>
      <c r="C21" s="32"/>
      <c r="D21" s="32"/>
      <c r="E21" s="32"/>
      <c r="F21" s="32"/>
      <c r="G21" s="32"/>
      <c r="H21" s="32"/>
      <c r="I21" s="32"/>
      <c r="J21" s="32"/>
      <c r="K21" s="32"/>
    </row>
    <row r="22" spans="1:11" x14ac:dyDescent="0.2">
      <c r="A22" s="54"/>
      <c r="B22" s="32"/>
      <c r="C22" s="32"/>
      <c r="D22" s="32"/>
      <c r="E22" s="32"/>
      <c r="F22" s="32"/>
      <c r="G22" s="32"/>
      <c r="H22" s="32"/>
      <c r="I22" s="32"/>
      <c r="J22" s="32"/>
      <c r="K22" s="32"/>
    </row>
    <row r="23" spans="1:11" x14ac:dyDescent="0.2">
      <c r="A23" s="32"/>
      <c r="B23" s="32"/>
      <c r="C23" s="32"/>
      <c r="D23" s="32"/>
      <c r="E23" s="32"/>
      <c r="F23" s="32"/>
      <c r="G23" s="32"/>
      <c r="H23" s="32"/>
      <c r="I23" s="32"/>
      <c r="J23" s="32"/>
      <c r="K23" s="32"/>
    </row>
    <row r="24" spans="1:11" x14ac:dyDescent="0.2">
      <c r="A24" s="55" t="s">
        <v>32</v>
      </c>
      <c r="B24" s="56" t="s">
        <v>1065</v>
      </c>
      <c r="C24" s="56"/>
      <c r="D24" s="57"/>
      <c r="E24" s="57"/>
      <c r="F24" s="57"/>
      <c r="G24" s="57"/>
      <c r="H24" s="57"/>
      <c r="I24" s="32"/>
      <c r="J24" s="32"/>
      <c r="K24" s="32"/>
    </row>
    <row r="25" spans="1:11" x14ac:dyDescent="0.2">
      <c r="A25" s="32"/>
      <c r="B25" s="58"/>
      <c r="C25" s="58"/>
      <c r="D25" s="59"/>
      <c r="E25" s="59"/>
      <c r="F25" s="59"/>
      <c r="G25" s="59"/>
      <c r="H25" s="59"/>
      <c r="I25" s="32"/>
      <c r="J25" s="32"/>
      <c r="K25" s="32"/>
    </row>
    <row r="26" spans="1:11" x14ac:dyDescent="0.2">
      <c r="A26" s="32"/>
      <c r="B26" s="58"/>
      <c r="C26" s="58"/>
      <c r="D26" s="59"/>
      <c r="E26" s="59"/>
      <c r="F26" s="59"/>
      <c r="G26" s="59"/>
      <c r="H26" s="59"/>
      <c r="I26" s="32"/>
      <c r="J26" s="32"/>
      <c r="K26" s="32"/>
    </row>
    <row r="27" spans="1:11" x14ac:dyDescent="0.2">
      <c r="A27" s="32"/>
      <c r="B27" s="58"/>
      <c r="C27" s="58"/>
      <c r="D27" s="59"/>
      <c r="E27" s="59"/>
      <c r="F27" s="59"/>
      <c r="G27" s="59"/>
      <c r="H27" s="59"/>
      <c r="I27" s="32"/>
      <c r="J27" s="32"/>
      <c r="K27" s="32"/>
    </row>
    <row r="28" spans="1:11" x14ac:dyDescent="0.2">
      <c r="A28" s="32"/>
      <c r="B28" s="32"/>
      <c r="C28" s="32"/>
      <c r="D28" s="32"/>
      <c r="E28" s="32"/>
      <c r="F28" s="32"/>
      <c r="G28" s="32"/>
      <c r="H28" s="32"/>
      <c r="I28" s="32"/>
      <c r="J28" s="32"/>
      <c r="K28" s="32"/>
    </row>
    <row r="29" spans="1:11" x14ac:dyDescent="0.2">
      <c r="A29" s="55" t="s">
        <v>33</v>
      </c>
      <c r="B29" s="1584" t="s">
        <v>1059</v>
      </c>
      <c r="C29" s="56"/>
      <c r="D29" s="57"/>
      <c r="E29" s="57"/>
      <c r="F29" s="57"/>
      <c r="G29" s="57"/>
      <c r="H29" s="57"/>
      <c r="I29" s="32"/>
      <c r="J29" s="32"/>
      <c r="K29" s="32"/>
    </row>
    <row r="30" spans="1:11" x14ac:dyDescent="0.2">
      <c r="A30" s="32"/>
      <c r="B30" s="58"/>
      <c r="C30" s="58"/>
      <c r="D30" s="59"/>
      <c r="E30" s="59"/>
      <c r="F30" s="59"/>
      <c r="G30" s="59"/>
      <c r="H30" s="59"/>
      <c r="I30" s="32"/>
      <c r="J30" s="32"/>
      <c r="K30" s="32"/>
    </row>
    <row r="31" spans="1:11" x14ac:dyDescent="0.2">
      <c r="A31" s="32"/>
      <c r="B31" s="58"/>
      <c r="C31" s="58"/>
      <c r="D31" s="59"/>
      <c r="E31" s="59"/>
      <c r="F31" s="59"/>
      <c r="G31" s="59"/>
      <c r="H31" s="59"/>
      <c r="I31" s="32"/>
      <c r="J31" s="32"/>
      <c r="K31" s="32"/>
    </row>
    <row r="32" spans="1:11" x14ac:dyDescent="0.2">
      <c r="A32" s="32"/>
      <c r="B32" s="58"/>
      <c r="C32" s="58"/>
      <c r="D32" s="59"/>
      <c r="E32" s="59"/>
      <c r="F32" s="59"/>
      <c r="G32" s="59"/>
      <c r="H32" s="59"/>
      <c r="I32" s="32"/>
      <c r="J32" s="32"/>
      <c r="K32" s="32"/>
    </row>
    <row r="33" spans="1:11" x14ac:dyDescent="0.2">
      <c r="A33" s="32"/>
      <c r="B33" s="32"/>
      <c r="C33" s="32"/>
      <c r="D33" s="32"/>
      <c r="E33" s="32"/>
      <c r="F33" s="32"/>
      <c r="G33" s="32"/>
      <c r="H33" s="32"/>
      <c r="I33" s="32"/>
      <c r="J33" s="32"/>
      <c r="K33" s="32"/>
    </row>
    <row r="34" spans="1:11" x14ac:dyDescent="0.2">
      <c r="A34" s="55" t="s">
        <v>637</v>
      </c>
      <c r="B34" s="32"/>
      <c r="C34" s="32"/>
      <c r="D34" s="32"/>
      <c r="E34" s="32"/>
      <c r="F34" s="32"/>
      <c r="G34" s="32"/>
      <c r="H34" s="32"/>
      <c r="I34" s="32"/>
      <c r="J34" s="32"/>
      <c r="K34" s="32"/>
    </row>
    <row r="35" spans="1:11" x14ac:dyDescent="0.2">
      <c r="A35" s="32"/>
      <c r="B35" s="32"/>
      <c r="C35" s="32"/>
      <c r="D35" s="32"/>
      <c r="E35" s="32"/>
      <c r="F35" s="32"/>
      <c r="G35" s="32"/>
      <c r="H35" s="32"/>
      <c r="I35" s="32"/>
      <c r="J35" s="32"/>
      <c r="K35" s="32"/>
    </row>
    <row r="36" spans="1:11" x14ac:dyDescent="0.2">
      <c r="A36" s="32"/>
      <c r="B36" s="532"/>
      <c r="C36" s="32"/>
      <c r="D36" s="32"/>
      <c r="E36" s="32"/>
      <c r="F36" s="32"/>
      <c r="G36" s="32"/>
      <c r="H36" s="32"/>
      <c r="I36" s="32"/>
      <c r="J36" s="32"/>
      <c r="K36" s="32"/>
    </row>
    <row r="37" spans="1:11" x14ac:dyDescent="0.2">
      <c r="A37" s="32"/>
      <c r="B37" s="533"/>
      <c r="C37" s="32"/>
      <c r="D37" s="32"/>
      <c r="E37" s="32"/>
      <c r="F37" s="32"/>
      <c r="G37" s="32"/>
      <c r="H37" s="32"/>
      <c r="I37" s="32"/>
      <c r="J37" s="32"/>
      <c r="K37" s="32"/>
    </row>
    <row r="38" spans="1:11" x14ac:dyDescent="0.2">
      <c r="A38" s="32"/>
      <c r="B38" s="533"/>
      <c r="C38" s="32"/>
      <c r="D38" s="32"/>
      <c r="E38" s="32"/>
      <c r="F38" s="32"/>
      <c r="G38" s="32"/>
      <c r="H38" s="32"/>
      <c r="I38" s="32"/>
      <c r="J38" s="32"/>
      <c r="K38" s="32"/>
    </row>
    <row r="39" spans="1:11" x14ac:dyDescent="0.2">
      <c r="A39" s="32"/>
      <c r="B39" s="533"/>
      <c r="C39" s="32"/>
      <c r="D39" s="32"/>
      <c r="E39" s="32"/>
      <c r="F39" s="32"/>
      <c r="G39" s="32"/>
      <c r="H39" s="32"/>
      <c r="I39" s="32"/>
      <c r="J39" s="32"/>
      <c r="K39" s="32"/>
    </row>
    <row r="40" spans="1:11" x14ac:dyDescent="0.2">
      <c r="A40" s="32"/>
      <c r="B40" s="32"/>
      <c r="C40" s="32"/>
      <c r="D40" s="32"/>
      <c r="E40" s="32"/>
      <c r="F40" s="32"/>
      <c r="G40" s="32"/>
      <c r="H40" s="32"/>
      <c r="I40" s="32"/>
      <c r="J40" s="32"/>
      <c r="K40" s="32"/>
    </row>
  </sheetData>
  <sheetProtection password="CD9E" sheet="1" objects="1" scenarios="1" selectLockedCells="1"/>
  <dataConsolidate/>
  <mergeCells count="3">
    <mergeCell ref="B12:C12"/>
    <mergeCell ref="D12:E12"/>
    <mergeCell ref="G12:H12"/>
  </mergeCells>
  <dataValidations count="1">
    <dataValidation type="list" allowBlank="1" showInputMessage="1" showErrorMessage="1" sqref="B36:B39">
      <formula1>ModelQuest</formula1>
    </dataValidation>
  </dataValidations>
  <hyperlinks>
    <hyperlink ref="A1" location="'List of tables'!A9" display="'List of tables'!A9"/>
    <hyperlink ref="A2" location="ExplNote!A1" display="Go to explanatory note"/>
    <hyperlink ref="A3" location="Cntry!A1" display="Go to country metadata"/>
  </hyperlinks>
  <pageMargins left="0.74803149606299213" right="0.74803149606299213" top="0.98425196850393704" bottom="0.98425196850393704" header="0.51181102362204722" footer="0.51181102362204722"/>
  <pageSetup paperSize="9" scale="83" orientation="landscape" r:id="rId1"/>
  <headerFooter alignWithMargins="0">
    <oddHeader>&amp;LCDH&amp;C &amp;F&amp;R&amp;A</oddHeader>
    <oddFooter>Page &amp;P of &amp;N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indexed="43"/>
    <pageSetUpPr fitToPage="1"/>
  </sheetPr>
  <dimension ref="A1:W38"/>
  <sheetViews>
    <sheetView showGridLines="0" topLeftCell="A4" zoomScaleNormal="100" workbookViewId="0">
      <selection activeCell="C17" sqref="C17"/>
    </sheetView>
  </sheetViews>
  <sheetFormatPr baseColWidth="10" defaultColWidth="9.140625" defaultRowHeight="15" customHeight="1" x14ac:dyDescent="0.2"/>
  <cols>
    <col min="1" max="1" width="16.42578125" style="31" customWidth="1"/>
    <col min="2" max="2" width="12.7109375" style="31" customWidth="1"/>
    <col min="3" max="3" width="6.7109375" style="31" customWidth="1"/>
    <col min="4" max="4" width="12.7109375" style="31" customWidth="1"/>
    <col min="5" max="5" width="6.7109375" style="31" customWidth="1"/>
    <col min="6" max="7" width="12.7109375" style="31" customWidth="1"/>
    <col min="8" max="8" width="6.7109375" style="31" customWidth="1"/>
    <col min="9" max="9" width="12.7109375" style="31" customWidth="1"/>
    <col min="10" max="10" width="6.7109375" style="31" customWidth="1"/>
    <col min="11" max="11" width="12.7109375" style="31" customWidth="1"/>
    <col min="12" max="12" width="6.7109375" style="31" customWidth="1"/>
    <col min="13" max="14" width="12.7109375" style="31" customWidth="1"/>
    <col min="15" max="15" width="6.7109375" style="31" customWidth="1"/>
    <col min="16" max="16" width="12.7109375" style="31" customWidth="1"/>
    <col min="17" max="17" width="6.7109375" style="31" customWidth="1"/>
    <col min="18" max="18" width="12.7109375" style="31" customWidth="1"/>
    <col min="19" max="19" width="6.7109375" style="31" customWidth="1"/>
    <col min="20" max="21" width="12.7109375" style="31" customWidth="1"/>
    <col min="22" max="22" width="6.7109375" style="31" customWidth="1"/>
    <col min="23" max="16384" width="9.140625" style="31"/>
  </cols>
  <sheetData>
    <row r="1" spans="1:23" ht="12" customHeight="1" x14ac:dyDescent="0.2">
      <c r="A1" s="26" t="s">
        <v>6</v>
      </c>
      <c r="B1" s="24"/>
      <c r="C1" s="24"/>
      <c r="T1" s="27"/>
      <c r="U1" s="27"/>
      <c r="V1" s="27"/>
      <c r="W1" s="27"/>
    </row>
    <row r="2" spans="1:23" ht="12" customHeight="1" x14ac:dyDescent="0.2">
      <c r="A2" s="28" t="s">
        <v>10</v>
      </c>
      <c r="B2" s="25"/>
      <c r="C2" s="25"/>
      <c r="T2" s="29"/>
      <c r="U2" s="29"/>
      <c r="V2" s="29"/>
      <c r="W2" s="29"/>
    </row>
    <row r="3" spans="1:23" ht="12" customHeight="1" x14ac:dyDescent="0.2">
      <c r="A3" s="28" t="s">
        <v>7</v>
      </c>
      <c r="B3" s="25"/>
      <c r="C3" s="25"/>
      <c r="T3" s="29"/>
      <c r="U3" s="29"/>
      <c r="V3" s="29"/>
      <c r="W3" s="29"/>
    </row>
    <row r="4" spans="1:23" ht="12.75" x14ac:dyDescent="0.2">
      <c r="A4" s="30" t="s">
        <v>19</v>
      </c>
      <c r="B4" s="30"/>
      <c r="C4" s="30"/>
      <c r="D4" s="30"/>
      <c r="E4" s="30"/>
      <c r="F4" s="30"/>
      <c r="G4" s="30"/>
      <c r="H4" s="30"/>
      <c r="I4" s="30"/>
      <c r="J4" s="30"/>
      <c r="K4" s="30"/>
      <c r="L4" s="30"/>
      <c r="M4" s="30"/>
      <c r="N4" s="30"/>
      <c r="O4" s="30"/>
      <c r="P4" s="30"/>
      <c r="Q4" s="30"/>
      <c r="R4" s="30"/>
      <c r="S4" s="30"/>
      <c r="T4" s="30"/>
      <c r="U4" s="30"/>
      <c r="V4" s="30"/>
      <c r="W4" s="30"/>
    </row>
    <row r="6" spans="1:23" ht="15" customHeight="1" x14ac:dyDescent="0.2">
      <c r="A6" s="32"/>
      <c r="B6" s="32"/>
      <c r="C6" s="32"/>
      <c r="D6" s="32"/>
      <c r="E6" s="32"/>
      <c r="F6" s="32"/>
      <c r="G6" s="32"/>
      <c r="H6" s="32"/>
      <c r="I6" s="32"/>
      <c r="J6" s="32"/>
      <c r="K6" s="32"/>
      <c r="L6" s="32"/>
      <c r="M6" s="32"/>
      <c r="N6" s="32"/>
      <c r="O6" s="32"/>
      <c r="P6" s="32"/>
      <c r="Q6" s="32"/>
      <c r="R6" s="32"/>
      <c r="S6" s="32"/>
      <c r="T6" s="32"/>
      <c r="U6" s="32"/>
      <c r="V6" s="32"/>
      <c r="W6" s="32"/>
    </row>
    <row r="7" spans="1:23" ht="15" customHeight="1" x14ac:dyDescent="0.25">
      <c r="A7" s="33" t="s">
        <v>785</v>
      </c>
      <c r="B7" s="33"/>
      <c r="C7" s="33"/>
      <c r="D7" s="32"/>
      <c r="E7" s="32"/>
      <c r="F7" s="32"/>
      <c r="G7" s="32"/>
      <c r="H7" s="32"/>
      <c r="I7" s="32"/>
      <c r="J7" s="32"/>
      <c r="K7" s="32"/>
      <c r="L7" s="32"/>
      <c r="M7" s="32"/>
      <c r="N7" s="32"/>
      <c r="O7" s="32"/>
      <c r="P7" s="32"/>
      <c r="Q7" s="32"/>
      <c r="R7" s="32"/>
      <c r="S7" s="32"/>
      <c r="T7" s="32"/>
      <c r="U7" s="32"/>
      <c r="V7" s="32"/>
      <c r="W7" s="32"/>
    </row>
    <row r="8" spans="1:23" ht="15" customHeight="1" x14ac:dyDescent="0.2">
      <c r="A8" s="34" t="s">
        <v>21</v>
      </c>
      <c r="B8" s="34"/>
      <c r="C8" s="34"/>
      <c r="D8" s="32"/>
      <c r="E8" s="32"/>
      <c r="F8" s="32"/>
      <c r="G8" s="32"/>
      <c r="H8" s="32"/>
      <c r="I8" s="32"/>
      <c r="J8" s="32"/>
      <c r="K8" s="32"/>
      <c r="L8" s="32"/>
      <c r="M8" s="32"/>
      <c r="N8" s="32"/>
      <c r="O8" s="32"/>
      <c r="P8" s="32"/>
      <c r="Q8" s="32"/>
      <c r="R8" s="32"/>
      <c r="S8" s="32"/>
      <c r="T8" s="32"/>
      <c r="U8" s="32"/>
      <c r="V8" s="32"/>
      <c r="W8" s="32"/>
    </row>
    <row r="9" spans="1:23" ht="15" customHeight="1" x14ac:dyDescent="0.2">
      <c r="A9" s="32"/>
      <c r="B9" s="32"/>
      <c r="C9" s="32"/>
      <c r="D9" s="32"/>
      <c r="E9" s="32"/>
      <c r="F9" s="32"/>
      <c r="G9" s="32"/>
      <c r="H9" s="32"/>
      <c r="I9" s="32"/>
      <c r="J9" s="32"/>
      <c r="K9" s="32"/>
      <c r="L9" s="32"/>
      <c r="M9" s="32"/>
      <c r="N9" s="32"/>
      <c r="O9" s="32"/>
      <c r="P9" s="32"/>
      <c r="Q9" s="32"/>
      <c r="R9" s="32"/>
      <c r="S9" s="32"/>
      <c r="T9" s="32"/>
      <c r="U9" s="32"/>
      <c r="V9" s="32"/>
      <c r="W9" s="32"/>
    </row>
    <row r="10" spans="1:23" s="219" customFormat="1" ht="15" customHeight="1" x14ac:dyDescent="0.2">
      <c r="A10" s="293" t="s">
        <v>34</v>
      </c>
      <c r="B10" s="385">
        <v>2011</v>
      </c>
      <c r="C10" s="348"/>
      <c r="D10" s="348"/>
      <c r="E10" s="348"/>
      <c r="F10" s="348"/>
      <c r="G10" s="349"/>
      <c r="H10" s="349"/>
      <c r="I10" s="349"/>
      <c r="J10" s="349"/>
      <c r="K10" s="349"/>
      <c r="L10" s="349"/>
      <c r="M10" s="349"/>
      <c r="N10" s="349"/>
      <c r="O10" s="349"/>
      <c r="P10" s="349"/>
      <c r="Q10" s="349"/>
      <c r="R10" s="349"/>
      <c r="S10" s="349"/>
      <c r="T10" s="349"/>
      <c r="U10" s="349"/>
      <c r="V10" s="349"/>
      <c r="W10" s="32"/>
    </row>
    <row r="11" spans="1:23" s="219" customFormat="1" ht="15" customHeight="1" x14ac:dyDescent="0.2">
      <c r="A11" s="348"/>
      <c r="B11" s="348"/>
      <c r="C11" s="348"/>
      <c r="D11" s="349"/>
      <c r="E11" s="349"/>
      <c r="F11" s="349"/>
      <c r="G11" s="349"/>
      <c r="H11" s="349"/>
      <c r="I11" s="349"/>
      <c r="J11" s="349"/>
      <c r="K11" s="349"/>
      <c r="L11" s="349"/>
      <c r="M11" s="349"/>
      <c r="N11" s="350"/>
      <c r="O11" s="350"/>
      <c r="P11" s="349"/>
      <c r="Q11" s="349"/>
      <c r="R11" s="349"/>
      <c r="S11" s="349"/>
      <c r="T11" s="349"/>
      <c r="U11" s="350"/>
      <c r="V11" s="350"/>
      <c r="W11" s="32"/>
    </row>
    <row r="12" spans="1:23" s="102" customFormat="1" ht="15" customHeight="1" x14ac:dyDescent="0.2">
      <c r="A12" s="60"/>
      <c r="B12" s="351" t="str">
        <f>"Citizens of "&amp;Cntry!D8</f>
        <v>Citizens of Chile</v>
      </c>
      <c r="C12" s="351"/>
      <c r="D12" s="351"/>
      <c r="E12" s="286"/>
      <c r="F12" s="286"/>
      <c r="G12" s="288"/>
      <c r="H12" s="286"/>
      <c r="I12" s="351" t="str">
        <f>"Non citizens of "&amp;Cntry!D8</f>
        <v>Non citizens of Chile</v>
      </c>
      <c r="J12" s="286"/>
      <c r="K12" s="286"/>
      <c r="L12" s="286"/>
      <c r="M12" s="286"/>
      <c r="N12" s="352"/>
      <c r="O12" s="352"/>
      <c r="P12" s="286"/>
      <c r="Q12" s="286"/>
      <c r="R12" s="286"/>
      <c r="S12" s="286"/>
      <c r="T12" s="286"/>
      <c r="U12" s="353"/>
      <c r="V12" s="1014"/>
      <c r="W12" s="64"/>
    </row>
    <row r="13" spans="1:23" s="102" customFormat="1" ht="18" customHeight="1" x14ac:dyDescent="0.2">
      <c r="A13" s="61"/>
      <c r="B13" s="354" t="s">
        <v>35</v>
      </c>
      <c r="C13" s="354"/>
      <c r="D13" s="355"/>
      <c r="E13" s="356"/>
      <c r="F13" s="356"/>
      <c r="G13" s="357"/>
      <c r="H13" s="361"/>
      <c r="I13" s="354" t="s">
        <v>36</v>
      </c>
      <c r="J13" s="1010"/>
      <c r="K13" s="356"/>
      <c r="L13" s="356"/>
      <c r="M13" s="356"/>
      <c r="N13" s="358"/>
      <c r="O13" s="358"/>
      <c r="P13" s="354"/>
      <c r="Q13" s="1010"/>
      <c r="R13" s="356"/>
      <c r="S13" s="356"/>
      <c r="T13" s="356"/>
      <c r="U13" s="359"/>
      <c r="V13" s="1015"/>
      <c r="W13" s="64"/>
    </row>
    <row r="14" spans="1:23" s="102" customFormat="1" ht="18" customHeight="1" x14ac:dyDescent="0.2">
      <c r="A14" s="61"/>
      <c r="B14" s="1677" t="s">
        <v>39</v>
      </c>
      <c r="C14" s="1678"/>
      <c r="D14" s="1678" t="s">
        <v>40</v>
      </c>
      <c r="E14" s="1678"/>
      <c r="F14" s="1681" t="s">
        <v>41</v>
      </c>
      <c r="G14" s="1683" t="s">
        <v>42</v>
      </c>
      <c r="H14" s="1684"/>
      <c r="I14" s="1012" t="s">
        <v>37</v>
      </c>
      <c r="J14" s="360"/>
      <c r="K14" s="361"/>
      <c r="L14" s="361"/>
      <c r="M14" s="36"/>
      <c r="N14" s="362"/>
      <c r="O14" s="376"/>
      <c r="P14" s="360" t="s">
        <v>38</v>
      </c>
      <c r="Q14" s="360"/>
      <c r="R14" s="361"/>
      <c r="S14" s="361"/>
      <c r="T14" s="36"/>
      <c r="U14" s="363"/>
      <c r="V14" s="1016"/>
      <c r="W14" s="64"/>
    </row>
    <row r="15" spans="1:23" s="102" customFormat="1" ht="39.75" customHeight="1" x14ac:dyDescent="0.2">
      <c r="A15" s="364"/>
      <c r="B15" s="1679"/>
      <c r="C15" s="1680"/>
      <c r="D15" s="1680"/>
      <c r="E15" s="1680"/>
      <c r="F15" s="1682"/>
      <c r="G15" s="1685"/>
      <c r="H15" s="1686"/>
      <c r="I15" s="365" t="s">
        <v>43</v>
      </c>
      <c r="J15" s="365"/>
      <c r="K15" s="365" t="s">
        <v>44</v>
      </c>
      <c r="L15" s="365"/>
      <c r="M15" s="366" t="s">
        <v>45</v>
      </c>
      <c r="N15" s="367" t="s">
        <v>42</v>
      </c>
      <c r="O15" s="1013"/>
      <c r="P15" s="365" t="s">
        <v>43</v>
      </c>
      <c r="Q15" s="365"/>
      <c r="R15" s="365" t="s">
        <v>44</v>
      </c>
      <c r="S15" s="365"/>
      <c r="T15" s="366" t="s">
        <v>45</v>
      </c>
      <c r="U15" s="367" t="s">
        <v>42</v>
      </c>
      <c r="V15" s="1013"/>
      <c r="W15" s="64"/>
    </row>
    <row r="16" spans="1:23" s="102" customFormat="1" ht="15" customHeight="1" x14ac:dyDescent="0.2">
      <c r="A16" s="368" t="s">
        <v>46</v>
      </c>
      <c r="B16" s="386">
        <v>6099.7</v>
      </c>
      <c r="C16" s="1003"/>
      <c r="D16" s="387">
        <v>11.16</v>
      </c>
      <c r="E16" s="1007"/>
      <c r="F16" s="388"/>
      <c r="G16" s="1009">
        <f>SUM(D16,B16)</f>
        <v>6110.86</v>
      </c>
      <c r="H16" s="641"/>
      <c r="I16" s="386">
        <v>1001.56</v>
      </c>
      <c r="J16" s="1003"/>
      <c r="K16" s="387">
        <v>44</v>
      </c>
      <c r="L16" s="1007"/>
      <c r="M16" s="388"/>
      <c r="N16" s="1009">
        <f>SUM(I16:M16)</f>
        <v>1045.56</v>
      </c>
      <c r="O16" s="641"/>
      <c r="P16" s="386">
        <v>50.9</v>
      </c>
      <c r="Q16" s="1003"/>
      <c r="R16" s="387">
        <v>9</v>
      </c>
      <c r="S16" s="1007"/>
      <c r="T16" s="388"/>
      <c r="U16" s="1009">
        <f>SUM(P16:T16)</f>
        <v>59.9</v>
      </c>
      <c r="V16" s="641"/>
      <c r="W16" s="64"/>
    </row>
    <row r="17" spans="1:23" s="102" customFormat="1" ht="15" customHeight="1" x14ac:dyDescent="0.2">
      <c r="A17" s="325" t="s">
        <v>47</v>
      </c>
      <c r="B17" s="389"/>
      <c r="C17" s="1004"/>
      <c r="D17" s="390">
        <v>295.11</v>
      </c>
      <c r="E17" s="1008"/>
      <c r="F17" s="391"/>
      <c r="G17" s="995">
        <f t="shared" ref="G17:G19" si="0">SUM(D17,B17)</f>
        <v>295.11</v>
      </c>
      <c r="H17" s="599"/>
      <c r="I17" s="389">
        <v>218.8</v>
      </c>
      <c r="J17" s="1004"/>
      <c r="K17" s="390"/>
      <c r="L17" s="1008"/>
      <c r="M17" s="391"/>
      <c r="N17" s="995">
        <f t="shared" ref="N17:N19" si="1">SUM(I17:M17)</f>
        <v>218.8</v>
      </c>
      <c r="O17" s="599"/>
      <c r="P17" s="389">
        <v>19.07</v>
      </c>
      <c r="Q17" s="1004"/>
      <c r="R17" s="390"/>
      <c r="S17" s="1008"/>
      <c r="T17" s="391"/>
      <c r="U17" s="995">
        <f t="shared" ref="U17:U19" si="2">SUM(P17:T17)</f>
        <v>19.07</v>
      </c>
      <c r="V17" s="599"/>
      <c r="W17" s="64"/>
    </row>
    <row r="18" spans="1:23" s="102" customFormat="1" ht="15" customHeight="1" x14ac:dyDescent="0.2">
      <c r="A18" s="369" t="s">
        <v>24</v>
      </c>
      <c r="B18" s="392"/>
      <c r="C18" s="1005"/>
      <c r="D18" s="393"/>
      <c r="E18" s="393"/>
      <c r="F18" s="394"/>
      <c r="G18" s="1011">
        <f t="shared" si="0"/>
        <v>0</v>
      </c>
      <c r="H18" s="1001"/>
      <c r="I18" s="392"/>
      <c r="J18" s="1005"/>
      <c r="K18" s="393"/>
      <c r="L18" s="393"/>
      <c r="M18" s="394"/>
      <c r="N18" s="1011">
        <f t="shared" si="1"/>
        <v>0</v>
      </c>
      <c r="O18" s="1001"/>
      <c r="P18" s="392"/>
      <c r="Q18" s="1005"/>
      <c r="R18" s="393"/>
      <c r="S18" s="393"/>
      <c r="T18" s="394"/>
      <c r="U18" s="1011">
        <f t="shared" si="2"/>
        <v>0</v>
      </c>
      <c r="V18" s="1001"/>
      <c r="W18" s="64"/>
    </row>
    <row r="19" spans="1:23" s="102" customFormat="1" ht="15" customHeight="1" x14ac:dyDescent="0.2">
      <c r="A19" s="370" t="s">
        <v>31</v>
      </c>
      <c r="B19" s="395">
        <f>SUM(B16:B18)</f>
        <v>6099.7</v>
      </c>
      <c r="C19" s="1006"/>
      <c r="D19" s="396">
        <f>SUM(D16:D17)</f>
        <v>306.27000000000004</v>
      </c>
      <c r="E19" s="396"/>
      <c r="F19" s="397"/>
      <c r="G19" s="649">
        <f t="shared" si="0"/>
        <v>6405.97</v>
      </c>
      <c r="H19" s="1002"/>
      <c r="I19" s="395">
        <f>SUM(I16:I17)</f>
        <v>1220.3599999999999</v>
      </c>
      <c r="J19" s="1006"/>
      <c r="K19" s="396">
        <f>SUM(K16:K18)</f>
        <v>44</v>
      </c>
      <c r="L19" s="396"/>
      <c r="M19" s="397"/>
      <c r="N19" s="649">
        <f t="shared" si="1"/>
        <v>1264.3599999999999</v>
      </c>
      <c r="O19" s="1002"/>
      <c r="P19" s="395">
        <f>SUM(P16:P18)</f>
        <v>69.97</v>
      </c>
      <c r="Q19" s="1006"/>
      <c r="R19" s="396">
        <f>SUM(R16:R18)</f>
        <v>9</v>
      </c>
      <c r="S19" s="396"/>
      <c r="T19" s="397"/>
      <c r="U19" s="649">
        <f t="shared" si="2"/>
        <v>78.97</v>
      </c>
      <c r="V19" s="1002"/>
      <c r="W19" s="64"/>
    </row>
    <row r="20" spans="1:23" s="102" customFormat="1" ht="15" customHeight="1" x14ac:dyDescent="0.2">
      <c r="A20" s="371"/>
      <c r="B20" s="372"/>
      <c r="C20" s="372"/>
      <c r="D20" s="373"/>
      <c r="E20" s="373"/>
      <c r="F20" s="373"/>
      <c r="G20" s="373"/>
      <c r="H20" s="373"/>
      <c r="I20" s="373"/>
      <c r="J20" s="373"/>
      <c r="K20" s="373"/>
      <c r="L20" s="373"/>
      <c r="M20" s="373"/>
      <c r="N20" s="374"/>
      <c r="O20" s="374"/>
      <c r="P20" s="375" t="s">
        <v>48</v>
      </c>
      <c r="Q20" s="375"/>
      <c r="R20" s="376"/>
      <c r="S20" s="376"/>
      <c r="T20" s="376"/>
      <c r="U20" s="360"/>
      <c r="V20" s="360"/>
      <c r="W20" s="64"/>
    </row>
    <row r="21" spans="1:23" s="102" customFormat="1" ht="15" customHeight="1" x14ac:dyDescent="0.2">
      <c r="A21" s="371"/>
      <c r="B21" s="372"/>
      <c r="C21" s="372"/>
      <c r="D21" s="373"/>
      <c r="E21" s="373"/>
      <c r="F21" s="373"/>
      <c r="G21" s="373"/>
      <c r="H21" s="373"/>
      <c r="I21" s="373"/>
      <c r="J21" s="373"/>
      <c r="K21" s="373"/>
      <c r="L21" s="373"/>
      <c r="M21" s="373"/>
      <c r="N21" s="374"/>
      <c r="O21" s="374"/>
      <c r="P21" s="375"/>
      <c r="Q21" s="375"/>
      <c r="R21" s="376"/>
      <c r="S21" s="376"/>
      <c r="T21" s="376"/>
      <c r="U21" s="360"/>
      <c r="V21" s="360"/>
      <c r="W21" s="64"/>
    </row>
    <row r="22" spans="1:23" ht="15" customHeight="1" x14ac:dyDescent="0.2">
      <c r="A22" s="55"/>
      <c r="B22" s="55"/>
      <c r="C22" s="55"/>
      <c r="D22" s="32"/>
      <c r="E22" s="32"/>
      <c r="F22" s="32"/>
      <c r="G22" s="32"/>
      <c r="H22" s="32"/>
      <c r="I22" s="32"/>
      <c r="J22" s="32"/>
      <c r="K22" s="32"/>
      <c r="L22" s="32"/>
      <c r="M22" s="32"/>
      <c r="N22" s="32"/>
      <c r="O22" s="32"/>
      <c r="P22" s="32"/>
      <c r="Q22" s="32"/>
      <c r="R22" s="32"/>
      <c r="S22" s="32"/>
      <c r="T22" s="32"/>
      <c r="U22" s="32"/>
      <c r="V22" s="32"/>
      <c r="W22" s="32"/>
    </row>
    <row r="23" spans="1:23" ht="12.75" x14ac:dyDescent="0.2">
      <c r="A23" s="55" t="s">
        <v>32</v>
      </c>
      <c r="B23" s="56"/>
      <c r="C23" s="56"/>
      <c r="D23" s="57"/>
      <c r="E23" s="57"/>
      <c r="F23" s="57"/>
      <c r="G23" s="57"/>
      <c r="H23" s="57"/>
      <c r="I23" s="57"/>
      <c r="J23" s="57"/>
      <c r="K23" s="57"/>
      <c r="L23" s="57"/>
      <c r="M23" s="57"/>
      <c r="N23" s="57"/>
      <c r="O23" s="57"/>
      <c r="P23" s="57"/>
      <c r="Q23" s="57"/>
      <c r="R23" s="57"/>
      <c r="S23" s="57"/>
      <c r="T23" s="57"/>
      <c r="U23" s="57"/>
      <c r="V23" s="57"/>
      <c r="W23" s="32"/>
    </row>
    <row r="24" spans="1:23" ht="12.75" x14ac:dyDescent="0.2">
      <c r="A24" s="32"/>
      <c r="B24" s="58"/>
      <c r="C24" s="58"/>
      <c r="D24" s="59"/>
      <c r="E24" s="59"/>
      <c r="F24" s="59"/>
      <c r="G24" s="59"/>
      <c r="H24" s="59"/>
      <c r="I24" s="59"/>
      <c r="J24" s="59"/>
      <c r="K24" s="59"/>
      <c r="L24" s="59"/>
      <c r="M24" s="59"/>
      <c r="N24" s="59"/>
      <c r="O24" s="59"/>
      <c r="P24" s="59"/>
      <c r="Q24" s="59"/>
      <c r="R24" s="59"/>
      <c r="S24" s="59"/>
      <c r="T24" s="59"/>
      <c r="U24" s="59"/>
      <c r="V24" s="59"/>
      <c r="W24" s="32"/>
    </row>
    <row r="25" spans="1:23" ht="12.75" x14ac:dyDescent="0.2">
      <c r="A25" s="32"/>
      <c r="B25" s="58"/>
      <c r="C25" s="58"/>
      <c r="D25" s="59"/>
      <c r="E25" s="59"/>
      <c r="F25" s="59"/>
      <c r="G25" s="59"/>
      <c r="H25" s="59"/>
      <c r="I25" s="59"/>
      <c r="J25" s="59"/>
      <c r="K25" s="59"/>
      <c r="L25" s="59"/>
      <c r="M25" s="59"/>
      <c r="N25" s="59"/>
      <c r="O25" s="59"/>
      <c r="P25" s="59"/>
      <c r="Q25" s="59"/>
      <c r="R25" s="59"/>
      <c r="S25" s="59"/>
      <c r="T25" s="59"/>
      <c r="U25" s="59"/>
      <c r="V25" s="59"/>
      <c r="W25" s="32"/>
    </row>
    <row r="26" spans="1:23" ht="12.75" x14ac:dyDescent="0.2">
      <c r="A26" s="32"/>
      <c r="B26" s="58"/>
      <c r="C26" s="58"/>
      <c r="D26" s="59"/>
      <c r="E26" s="59"/>
      <c r="F26" s="59"/>
      <c r="G26" s="59"/>
      <c r="H26" s="59"/>
      <c r="I26" s="59"/>
      <c r="J26" s="59"/>
      <c r="K26" s="59"/>
      <c r="L26" s="59"/>
      <c r="M26" s="59"/>
      <c r="N26" s="59"/>
      <c r="O26" s="59"/>
      <c r="P26" s="59"/>
      <c r="Q26" s="59"/>
      <c r="R26" s="59"/>
      <c r="S26" s="59"/>
      <c r="T26" s="59"/>
      <c r="U26" s="59"/>
      <c r="V26" s="59"/>
      <c r="W26" s="32"/>
    </row>
    <row r="27" spans="1:23" ht="12.75" x14ac:dyDescent="0.2">
      <c r="A27" s="32"/>
      <c r="B27" s="32"/>
      <c r="C27" s="32"/>
      <c r="D27" s="32"/>
      <c r="E27" s="32"/>
      <c r="F27" s="32"/>
      <c r="G27" s="32"/>
      <c r="H27" s="32"/>
      <c r="I27" s="32"/>
      <c r="J27" s="32"/>
      <c r="K27" s="32"/>
      <c r="L27" s="32"/>
      <c r="M27" s="32"/>
      <c r="N27" s="32"/>
      <c r="O27" s="32"/>
      <c r="P27" s="32"/>
      <c r="Q27" s="32"/>
      <c r="R27" s="32"/>
      <c r="S27" s="32"/>
      <c r="T27" s="32"/>
      <c r="U27" s="32"/>
      <c r="V27" s="32"/>
      <c r="W27" s="32"/>
    </row>
    <row r="28" spans="1:23" ht="12.75" x14ac:dyDescent="0.2">
      <c r="A28" s="55" t="s">
        <v>33</v>
      </c>
      <c r="B28" s="1584" t="s">
        <v>1059</v>
      </c>
      <c r="C28" s="56"/>
      <c r="D28" s="57"/>
      <c r="E28" s="57"/>
      <c r="F28" s="57"/>
      <c r="G28" s="57"/>
      <c r="H28" s="57"/>
      <c r="I28" s="57"/>
      <c r="J28" s="57"/>
      <c r="K28" s="57"/>
      <c r="L28" s="57"/>
      <c r="M28" s="57"/>
      <c r="N28" s="57"/>
      <c r="O28" s="57"/>
      <c r="P28" s="57"/>
      <c r="Q28" s="57"/>
      <c r="R28" s="57"/>
      <c r="S28" s="57"/>
      <c r="T28" s="57"/>
      <c r="U28" s="57"/>
      <c r="V28" s="57"/>
      <c r="W28" s="32"/>
    </row>
    <row r="29" spans="1:23" ht="12.75" x14ac:dyDescent="0.2">
      <c r="A29" s="32"/>
      <c r="B29" s="58"/>
      <c r="C29" s="58"/>
      <c r="D29" s="59"/>
      <c r="E29" s="59"/>
      <c r="F29" s="59"/>
      <c r="G29" s="59"/>
      <c r="H29" s="59"/>
      <c r="I29" s="59"/>
      <c r="J29" s="59"/>
      <c r="K29" s="59"/>
      <c r="L29" s="59"/>
      <c r="M29" s="59"/>
      <c r="N29" s="59"/>
      <c r="O29" s="59"/>
      <c r="P29" s="59"/>
      <c r="Q29" s="59"/>
      <c r="R29" s="59"/>
      <c r="S29" s="59"/>
      <c r="T29" s="59"/>
      <c r="U29" s="59"/>
      <c r="V29" s="59"/>
      <c r="W29" s="32"/>
    </row>
    <row r="30" spans="1:23" ht="12.75" x14ac:dyDescent="0.2">
      <c r="A30" s="32"/>
      <c r="B30" s="58"/>
      <c r="C30" s="58"/>
      <c r="D30" s="59"/>
      <c r="E30" s="59"/>
      <c r="F30" s="59"/>
      <c r="G30" s="59"/>
      <c r="H30" s="59"/>
      <c r="I30" s="59"/>
      <c r="J30" s="59"/>
      <c r="K30" s="59"/>
      <c r="L30" s="59"/>
      <c r="M30" s="59"/>
      <c r="N30" s="59"/>
      <c r="O30" s="59"/>
      <c r="P30" s="59"/>
      <c r="Q30" s="59"/>
      <c r="R30" s="59"/>
      <c r="S30" s="59"/>
      <c r="T30" s="59"/>
      <c r="U30" s="59"/>
      <c r="V30" s="59"/>
      <c r="W30" s="32"/>
    </row>
    <row r="31" spans="1:23" ht="12.75" x14ac:dyDescent="0.2">
      <c r="A31" s="32"/>
      <c r="B31" s="58"/>
      <c r="C31" s="58"/>
      <c r="D31" s="59"/>
      <c r="E31" s="59"/>
      <c r="F31" s="59"/>
      <c r="G31" s="59"/>
      <c r="H31" s="59"/>
      <c r="I31" s="59"/>
      <c r="J31" s="59"/>
      <c r="K31" s="59"/>
      <c r="L31" s="59"/>
      <c r="M31" s="59"/>
      <c r="N31" s="59"/>
      <c r="O31" s="59"/>
      <c r="P31" s="59"/>
      <c r="Q31" s="59"/>
      <c r="R31" s="59"/>
      <c r="S31" s="59"/>
      <c r="T31" s="59"/>
      <c r="U31" s="59"/>
      <c r="V31" s="59"/>
      <c r="W31" s="32"/>
    </row>
    <row r="32" spans="1:23" ht="12.75" x14ac:dyDescent="0.2">
      <c r="A32" s="32"/>
      <c r="B32" s="32"/>
      <c r="C32" s="32"/>
      <c r="D32" s="32"/>
      <c r="E32" s="32"/>
      <c r="F32" s="32"/>
      <c r="G32" s="32"/>
      <c r="H32" s="32"/>
      <c r="I32" s="32"/>
      <c r="J32" s="32"/>
      <c r="K32" s="32"/>
      <c r="L32" s="32"/>
      <c r="M32" s="32"/>
      <c r="N32" s="32"/>
      <c r="O32" s="32"/>
      <c r="P32" s="32"/>
      <c r="Q32" s="32"/>
      <c r="R32" s="32"/>
      <c r="S32" s="32"/>
      <c r="T32" s="32"/>
      <c r="U32" s="32"/>
      <c r="V32" s="32"/>
      <c r="W32" s="32"/>
    </row>
    <row r="33" spans="1:23" ht="12.75" x14ac:dyDescent="0.2">
      <c r="A33" s="55" t="s">
        <v>640</v>
      </c>
      <c r="B33" s="32"/>
      <c r="C33" s="32"/>
      <c r="D33" s="32"/>
      <c r="E33" s="32"/>
      <c r="F33" s="32"/>
      <c r="G33" s="32"/>
      <c r="H33" s="32"/>
      <c r="I33" s="32"/>
      <c r="J33" s="32"/>
      <c r="K33" s="32"/>
      <c r="L33" s="32"/>
      <c r="M33" s="32"/>
      <c r="N33" s="32"/>
      <c r="O33" s="32"/>
      <c r="P33" s="32"/>
      <c r="Q33" s="32"/>
      <c r="R33" s="32"/>
      <c r="S33" s="32"/>
      <c r="T33" s="32"/>
      <c r="U33" s="32"/>
      <c r="V33" s="32"/>
      <c r="W33" s="32"/>
    </row>
    <row r="34" spans="1:23" ht="12.75" x14ac:dyDescent="0.2">
      <c r="A34" s="55"/>
      <c r="B34" s="532"/>
      <c r="C34" s="32"/>
      <c r="D34" s="32"/>
      <c r="E34" s="32"/>
      <c r="F34" s="32"/>
      <c r="G34" s="32"/>
      <c r="H34" s="32"/>
      <c r="I34" s="32"/>
      <c r="J34" s="32"/>
      <c r="K34" s="32"/>
      <c r="L34" s="32"/>
      <c r="M34" s="32"/>
      <c r="N34" s="32"/>
      <c r="O34" s="32"/>
      <c r="P34" s="32"/>
      <c r="Q34" s="32"/>
      <c r="R34" s="32"/>
      <c r="S34" s="32"/>
      <c r="T34" s="32"/>
      <c r="U34" s="32"/>
      <c r="V34" s="32"/>
      <c r="W34" s="32"/>
    </row>
    <row r="35" spans="1:23" ht="12.75" x14ac:dyDescent="0.2">
      <c r="A35" s="530"/>
      <c r="B35" s="533"/>
      <c r="C35" s="32"/>
      <c r="D35" s="32"/>
      <c r="E35" s="32"/>
      <c r="F35" s="32"/>
      <c r="G35" s="32"/>
      <c r="H35" s="32"/>
      <c r="I35" s="32"/>
      <c r="J35" s="32"/>
      <c r="K35" s="32"/>
      <c r="L35" s="32"/>
      <c r="M35" s="32"/>
      <c r="N35" s="32"/>
      <c r="O35" s="32"/>
      <c r="P35" s="32"/>
      <c r="Q35" s="32"/>
      <c r="R35" s="32"/>
      <c r="S35" s="32"/>
      <c r="T35" s="32"/>
      <c r="U35" s="32"/>
      <c r="V35" s="32"/>
      <c r="W35" s="32"/>
    </row>
    <row r="36" spans="1:23" ht="15" customHeight="1" x14ac:dyDescent="0.2">
      <c r="A36" s="531"/>
      <c r="B36" s="533"/>
      <c r="C36" s="32"/>
      <c r="D36" s="32"/>
      <c r="E36" s="32"/>
      <c r="F36" s="32"/>
      <c r="G36" s="32"/>
      <c r="H36" s="32"/>
      <c r="I36" s="32"/>
      <c r="J36" s="32"/>
      <c r="K36" s="32"/>
      <c r="L36" s="32"/>
      <c r="M36" s="32"/>
      <c r="N36" s="32"/>
      <c r="O36" s="32"/>
      <c r="P36" s="32"/>
      <c r="Q36" s="32"/>
      <c r="R36" s="32"/>
      <c r="S36" s="32"/>
      <c r="T36" s="32"/>
      <c r="U36" s="32"/>
      <c r="V36" s="32"/>
      <c r="W36" s="32"/>
    </row>
    <row r="37" spans="1:23" ht="15" customHeight="1" x14ac:dyDescent="0.2">
      <c r="A37" s="32"/>
      <c r="B37" s="533"/>
      <c r="C37" s="32"/>
      <c r="D37" s="32"/>
      <c r="E37" s="32"/>
      <c r="F37" s="32"/>
      <c r="G37" s="32"/>
      <c r="H37" s="32"/>
      <c r="I37" s="32"/>
      <c r="J37" s="32"/>
      <c r="K37" s="32"/>
      <c r="L37" s="32"/>
      <c r="M37" s="32"/>
      <c r="N37" s="32"/>
      <c r="O37" s="32"/>
      <c r="P37" s="32"/>
      <c r="Q37" s="32"/>
      <c r="R37" s="32"/>
      <c r="S37" s="32"/>
      <c r="T37" s="32"/>
      <c r="U37" s="32"/>
      <c r="V37" s="32"/>
      <c r="W37" s="32"/>
    </row>
    <row r="38" spans="1:23" ht="15" customHeight="1" x14ac:dyDescent="0.2">
      <c r="A38" s="32"/>
      <c r="B38" s="32"/>
      <c r="C38" s="32"/>
      <c r="D38" s="32"/>
      <c r="E38" s="32"/>
      <c r="F38" s="32"/>
      <c r="G38" s="32"/>
      <c r="H38" s="32"/>
      <c r="I38" s="32"/>
      <c r="J38" s="32"/>
      <c r="K38" s="32"/>
      <c r="L38" s="32"/>
      <c r="M38" s="32"/>
      <c r="N38" s="32"/>
      <c r="O38" s="32"/>
      <c r="P38" s="32"/>
      <c r="Q38" s="32"/>
      <c r="R38" s="32"/>
      <c r="S38" s="32"/>
      <c r="T38" s="32"/>
      <c r="U38" s="32"/>
      <c r="V38" s="32"/>
      <c r="W38" s="32"/>
    </row>
  </sheetData>
  <sheetProtection password="CD9E" sheet="1" objects="1" scenarios="1" selectLockedCells="1"/>
  <mergeCells count="4">
    <mergeCell ref="B14:C15"/>
    <mergeCell ref="D14:E15"/>
    <mergeCell ref="F14:F15"/>
    <mergeCell ref="G14:H15"/>
  </mergeCells>
  <dataValidations count="1">
    <dataValidation type="list" allowBlank="1" showInputMessage="1" showErrorMessage="1" sqref="B34:B37">
      <formula1>ModelQuest</formula1>
    </dataValidation>
  </dataValidations>
  <hyperlinks>
    <hyperlink ref="A1" location="'List of tables'!A9" display="'List of tables'!A9"/>
    <hyperlink ref="A2" location="ExplNote!A1" display="Go to explanatory note"/>
    <hyperlink ref="A3" location="Cntry!A1" display="Go to country metadata"/>
  </hyperlinks>
  <pageMargins left="0.47244094488188981" right="0.47244094488188981" top="0.82677165354330717" bottom="0.74803149606299213" header="0.51181102362204722" footer="0.51181102362204722"/>
  <pageSetup paperSize="9" scale="89" orientation="landscape" r:id="rId1"/>
  <headerFooter alignWithMargins="0">
    <oddHeader>&amp;LCDH&amp;C &amp;F&amp;R&amp;A</oddHeader>
    <oddFooter>Page &amp;P of &amp;N</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7">
    <tabColor indexed="43"/>
    <pageSetUpPr fitToPage="1"/>
  </sheetPr>
  <dimension ref="A1:N35"/>
  <sheetViews>
    <sheetView showGridLines="0" topLeftCell="A4" zoomScale="90" zoomScaleNormal="90" workbookViewId="0">
      <selection activeCell="B10" sqref="B10"/>
    </sheetView>
  </sheetViews>
  <sheetFormatPr baseColWidth="10" defaultColWidth="9.140625" defaultRowHeight="15" customHeight="1" x14ac:dyDescent="0.2"/>
  <cols>
    <col min="1" max="1" width="29.140625" style="66" customWidth="1"/>
    <col min="2" max="2" width="12.7109375" style="66" customWidth="1"/>
    <col min="3" max="3" width="6.7109375" style="66" customWidth="1"/>
    <col min="4" max="4" width="12.7109375" style="66" customWidth="1"/>
    <col min="5" max="5" width="6.7109375" style="66" customWidth="1"/>
    <col min="6" max="6" width="12.7109375" style="66" customWidth="1"/>
    <col min="7" max="7" width="6.7109375" style="66" customWidth="1"/>
    <col min="8" max="9" width="12.7109375" style="66" customWidth="1"/>
    <col min="10" max="10" width="6.7109375" style="66" customWidth="1"/>
    <col min="11" max="12" width="12.7109375" style="66" customWidth="1"/>
    <col min="13" max="13" width="6.7109375" style="66" customWidth="1"/>
    <col min="14" max="16384" width="9.140625" style="66"/>
  </cols>
  <sheetData>
    <row r="1" spans="1:14" ht="12" customHeight="1" x14ac:dyDescent="0.2">
      <c r="A1" s="407" t="s">
        <v>6</v>
      </c>
    </row>
    <row r="2" spans="1:14" ht="12" customHeight="1" x14ac:dyDescent="0.2">
      <c r="A2" s="408" t="s">
        <v>10</v>
      </c>
    </row>
    <row r="3" spans="1:14" ht="12" customHeight="1" x14ac:dyDescent="0.2">
      <c r="A3" s="408" t="s">
        <v>7</v>
      </c>
    </row>
    <row r="4" spans="1:14" s="31" customFormat="1" ht="12.75" x14ac:dyDescent="0.2">
      <c r="A4" s="30" t="s">
        <v>19</v>
      </c>
      <c r="B4" s="30"/>
      <c r="C4" s="30"/>
      <c r="D4" s="30"/>
      <c r="E4" s="30"/>
      <c r="F4" s="30"/>
      <c r="G4" s="30"/>
      <c r="H4" s="30"/>
      <c r="I4" s="30"/>
      <c r="J4" s="30"/>
      <c r="K4" s="30"/>
      <c r="L4" s="30"/>
      <c r="M4" s="30"/>
      <c r="N4" s="30"/>
    </row>
    <row r="6" spans="1:14" ht="15" customHeight="1" x14ac:dyDescent="0.2">
      <c r="A6" s="64"/>
      <c r="B6" s="64"/>
      <c r="C6" s="64"/>
      <c r="D6" s="64"/>
      <c r="E6" s="64"/>
      <c r="F6" s="64"/>
      <c r="G6" s="64"/>
      <c r="H6" s="64"/>
      <c r="I6" s="64"/>
      <c r="J6" s="64"/>
      <c r="K6" s="64"/>
      <c r="L6" s="64"/>
      <c r="M6" s="64"/>
      <c r="N6" s="64"/>
    </row>
    <row r="7" spans="1:14" ht="15" customHeight="1" x14ac:dyDescent="0.25">
      <c r="A7" s="62" t="s">
        <v>786</v>
      </c>
      <c r="B7" s="64"/>
      <c r="C7" s="64"/>
      <c r="D7" s="64"/>
      <c r="E7" s="64"/>
      <c r="F7" s="64"/>
      <c r="G7" s="64"/>
      <c r="H7" s="64"/>
      <c r="I7" s="64"/>
      <c r="J7" s="64"/>
      <c r="K7" s="64"/>
      <c r="L7" s="64"/>
      <c r="M7" s="64"/>
      <c r="N7" s="64"/>
    </row>
    <row r="8" spans="1:14" ht="15" customHeight="1" x14ac:dyDescent="0.2">
      <c r="A8" s="63" t="s">
        <v>21</v>
      </c>
      <c r="B8" s="64"/>
      <c r="C8" s="64"/>
      <c r="D8" s="64"/>
      <c r="E8" s="64"/>
      <c r="F8" s="64"/>
      <c r="G8" s="64"/>
      <c r="H8" s="64"/>
      <c r="I8" s="64"/>
      <c r="J8" s="64"/>
      <c r="K8" s="64"/>
      <c r="L8" s="64"/>
      <c r="M8" s="64"/>
      <c r="N8" s="64"/>
    </row>
    <row r="9" spans="1:14" ht="15" customHeight="1" x14ac:dyDescent="0.2">
      <c r="A9" s="63"/>
      <c r="B9" s="64"/>
      <c r="C9" s="64"/>
      <c r="D9" s="64"/>
      <c r="E9" s="64"/>
      <c r="F9" s="64"/>
      <c r="G9" s="64"/>
      <c r="H9" s="64"/>
      <c r="I9" s="64"/>
      <c r="J9" s="64"/>
      <c r="K9" s="64"/>
      <c r="L9" s="64"/>
      <c r="M9" s="64"/>
      <c r="N9" s="64"/>
    </row>
    <row r="10" spans="1:14" ht="15" customHeight="1" x14ac:dyDescent="0.2">
      <c r="A10" s="293" t="s">
        <v>34</v>
      </c>
      <c r="B10" s="385">
        <v>2011</v>
      </c>
      <c r="C10" s="64"/>
      <c r="D10" s="64"/>
      <c r="E10" s="64"/>
      <c r="F10" s="64"/>
      <c r="G10" s="64"/>
      <c r="H10" s="64"/>
      <c r="I10" s="64"/>
      <c r="J10" s="64"/>
      <c r="K10" s="64"/>
      <c r="L10" s="64"/>
      <c r="M10" s="64"/>
      <c r="N10" s="64"/>
    </row>
    <row r="11" spans="1:14" ht="15" customHeight="1" x14ac:dyDescent="0.2">
      <c r="A11" s="64"/>
      <c r="B11" s="64"/>
      <c r="C11" s="64"/>
      <c r="D11" s="64"/>
      <c r="E11" s="64"/>
      <c r="F11" s="64"/>
      <c r="G11" s="64"/>
      <c r="H11" s="64"/>
      <c r="I11" s="64"/>
      <c r="J11" s="64"/>
      <c r="K11" s="64"/>
      <c r="L11" s="64"/>
      <c r="M11" s="64"/>
      <c r="N11" s="64"/>
    </row>
    <row r="12" spans="1:14" ht="15" customHeight="1" x14ac:dyDescent="0.2">
      <c r="A12" s="342"/>
      <c r="B12" s="1692" t="s">
        <v>51</v>
      </c>
      <c r="C12" s="1693"/>
      <c r="D12" s="300" t="s">
        <v>50</v>
      </c>
      <c r="E12" s="300"/>
      <c r="F12" s="300"/>
      <c r="G12" s="300"/>
      <c r="H12" s="300"/>
      <c r="I12" s="301"/>
      <c r="J12" s="301"/>
      <c r="K12" s="302" t="s">
        <v>24</v>
      </c>
      <c r="L12" s="299"/>
      <c r="M12" s="303"/>
      <c r="N12" s="64"/>
    </row>
    <row r="13" spans="1:14" ht="12" customHeight="1" x14ac:dyDescent="0.2">
      <c r="A13" s="343"/>
      <c r="B13" s="1694" t="s">
        <v>647</v>
      </c>
      <c r="C13" s="1695"/>
      <c r="D13" s="304" t="s">
        <v>35</v>
      </c>
      <c r="E13" s="304"/>
      <c r="F13" s="304"/>
      <c r="G13" s="304"/>
      <c r="H13" s="304"/>
      <c r="I13" s="1021"/>
      <c r="J13" s="1021"/>
      <c r="K13" s="305" t="s">
        <v>52</v>
      </c>
      <c r="L13" s="1689" t="s">
        <v>25</v>
      </c>
      <c r="M13" s="1690"/>
      <c r="N13" s="64"/>
    </row>
    <row r="14" spans="1:14" ht="43.5" customHeight="1" x14ac:dyDescent="0.2">
      <c r="A14" s="344"/>
      <c r="B14" s="1696" t="str">
        <f>Cntry!$D$8</f>
        <v>Chile</v>
      </c>
      <c r="C14" s="1697"/>
      <c r="D14" s="1691" t="s">
        <v>43</v>
      </c>
      <c r="E14" s="1691"/>
      <c r="F14" s="1691" t="s">
        <v>44</v>
      </c>
      <c r="G14" s="1691"/>
      <c r="H14" s="307" t="s">
        <v>45</v>
      </c>
      <c r="I14" s="1687" t="s">
        <v>42</v>
      </c>
      <c r="J14" s="1688"/>
      <c r="K14" s="308"/>
      <c r="L14" s="1024"/>
      <c r="M14" s="309"/>
      <c r="N14" s="64"/>
    </row>
    <row r="15" spans="1:14" ht="19.5" customHeight="1" x14ac:dyDescent="0.2">
      <c r="A15" s="345" t="s">
        <v>53</v>
      </c>
      <c r="B15" s="400">
        <v>6405.9698969999999</v>
      </c>
      <c r="C15" s="641"/>
      <c r="D15" s="401">
        <v>1220.3599999999999</v>
      </c>
      <c r="E15" s="1017"/>
      <c r="F15" s="402">
        <v>43.520000500000002</v>
      </c>
      <c r="G15" s="1019"/>
      <c r="H15" s="403"/>
      <c r="I15" s="404">
        <f>SUM(H15,F15,D15)</f>
        <v>1263.8800004999998</v>
      </c>
      <c r="J15" s="403"/>
      <c r="K15" s="404"/>
      <c r="L15" s="1025">
        <f>SUM(K15,I15,B15)</f>
        <v>7669.8498975000002</v>
      </c>
      <c r="M15" s="641"/>
      <c r="N15" s="64"/>
    </row>
    <row r="16" spans="1:14" s="414" customFormat="1" ht="45" x14ac:dyDescent="0.2">
      <c r="A16" s="346" t="s">
        <v>54</v>
      </c>
      <c r="B16" s="409"/>
      <c r="C16" s="1022"/>
      <c r="D16" s="410"/>
      <c r="E16" s="1018"/>
      <c r="F16" s="411"/>
      <c r="G16" s="1020"/>
      <c r="H16" s="412"/>
      <c r="I16" s="413"/>
      <c r="J16" s="412"/>
      <c r="K16" s="413"/>
      <c r="L16" s="1023"/>
      <c r="M16" s="1022"/>
      <c r="N16" s="64"/>
    </row>
    <row r="17" spans="1:14" ht="15" customHeight="1" x14ac:dyDescent="0.2">
      <c r="A17" s="64"/>
      <c r="B17" s="64"/>
      <c r="C17" s="64"/>
      <c r="D17" s="64"/>
      <c r="E17" s="64"/>
      <c r="F17" s="64"/>
      <c r="G17" s="64"/>
      <c r="H17" s="64"/>
      <c r="I17" s="64"/>
      <c r="J17" s="64"/>
      <c r="K17" s="64"/>
      <c r="L17" s="64"/>
      <c r="M17" s="64"/>
      <c r="N17" s="64"/>
    </row>
    <row r="18" spans="1:14" s="347" customFormat="1" ht="15" customHeight="1" x14ac:dyDescent="0.2">
      <c r="A18" s="64"/>
      <c r="B18" s="64"/>
      <c r="C18" s="64"/>
      <c r="D18" s="64"/>
      <c r="E18" s="64"/>
      <c r="F18" s="64"/>
      <c r="G18" s="64"/>
      <c r="H18" s="64"/>
      <c r="I18" s="64"/>
      <c r="J18" s="64"/>
      <c r="K18" s="64"/>
      <c r="L18" s="64"/>
      <c r="M18" s="64"/>
      <c r="N18" s="64"/>
    </row>
    <row r="19" spans="1:14" ht="12.75" x14ac:dyDescent="0.2">
      <c r="A19" s="65" t="s">
        <v>32</v>
      </c>
      <c r="B19" s="56"/>
      <c r="C19" s="56"/>
      <c r="D19" s="405"/>
      <c r="E19" s="405"/>
      <c r="F19" s="405"/>
      <c r="G19" s="405"/>
      <c r="H19" s="405"/>
      <c r="I19" s="405"/>
      <c r="J19" s="405"/>
      <c r="K19" s="405"/>
      <c r="L19" s="405"/>
      <c r="M19" s="405"/>
      <c r="N19" s="64"/>
    </row>
    <row r="20" spans="1:14" ht="12.75" x14ac:dyDescent="0.2">
      <c r="A20" s="64"/>
      <c r="B20" s="58"/>
      <c r="C20" s="58"/>
      <c r="D20" s="406"/>
      <c r="E20" s="406"/>
      <c r="F20" s="406"/>
      <c r="G20" s="406"/>
      <c r="H20" s="406"/>
      <c r="I20" s="406"/>
      <c r="J20" s="406"/>
      <c r="K20" s="406"/>
      <c r="L20" s="406"/>
      <c r="M20" s="406"/>
      <c r="N20" s="64"/>
    </row>
    <row r="21" spans="1:14" ht="12.75" x14ac:dyDescent="0.2">
      <c r="A21" s="64"/>
      <c r="B21" s="58"/>
      <c r="C21" s="58"/>
      <c r="D21" s="406"/>
      <c r="E21" s="406"/>
      <c r="F21" s="406"/>
      <c r="G21" s="406"/>
      <c r="H21" s="406"/>
      <c r="I21" s="406"/>
      <c r="J21" s="406"/>
      <c r="K21" s="406"/>
      <c r="L21" s="406"/>
      <c r="M21" s="406"/>
      <c r="N21" s="64"/>
    </row>
    <row r="22" spans="1:14" ht="12.75" x14ac:dyDescent="0.2">
      <c r="A22" s="64"/>
      <c r="B22" s="58"/>
      <c r="C22" s="58"/>
      <c r="D22" s="406"/>
      <c r="E22" s="406"/>
      <c r="F22" s="406"/>
      <c r="G22" s="406"/>
      <c r="H22" s="406"/>
      <c r="I22" s="406"/>
      <c r="J22" s="406"/>
      <c r="K22" s="406"/>
      <c r="L22" s="406"/>
      <c r="M22" s="406"/>
      <c r="N22" s="64"/>
    </row>
    <row r="23" spans="1:14" ht="12.75" x14ac:dyDescent="0.2">
      <c r="A23" s="64"/>
      <c r="B23" s="64"/>
      <c r="C23" s="64"/>
      <c r="D23" s="64"/>
      <c r="E23" s="64"/>
      <c r="F23" s="64"/>
      <c r="G23" s="64"/>
      <c r="H23" s="64"/>
      <c r="I23" s="64"/>
      <c r="J23" s="64"/>
      <c r="K23" s="64"/>
      <c r="L23" s="64"/>
      <c r="M23" s="64"/>
      <c r="N23" s="64"/>
    </row>
    <row r="24" spans="1:14" ht="12.75" x14ac:dyDescent="0.2">
      <c r="A24" s="65" t="s">
        <v>33</v>
      </c>
      <c r="B24" s="1584" t="s">
        <v>1059</v>
      </c>
      <c r="C24" s="56"/>
      <c r="D24" s="405"/>
      <c r="E24" s="405"/>
      <c r="F24" s="405"/>
      <c r="G24" s="405"/>
      <c r="H24" s="405"/>
      <c r="I24" s="405"/>
      <c r="J24" s="405"/>
      <c r="K24" s="405"/>
      <c r="L24" s="405"/>
      <c r="M24" s="405"/>
      <c r="N24" s="64"/>
    </row>
    <row r="25" spans="1:14" ht="12.75" x14ac:dyDescent="0.2">
      <c r="A25" s="64"/>
      <c r="B25" s="58"/>
      <c r="C25" s="58"/>
      <c r="D25" s="406"/>
      <c r="E25" s="406"/>
      <c r="F25" s="406"/>
      <c r="G25" s="406"/>
      <c r="H25" s="406"/>
      <c r="I25" s="406"/>
      <c r="J25" s="406"/>
      <c r="K25" s="406"/>
      <c r="L25" s="406"/>
      <c r="M25" s="406"/>
      <c r="N25" s="64"/>
    </row>
    <row r="26" spans="1:14" ht="12.75" x14ac:dyDescent="0.2">
      <c r="A26" s="64"/>
      <c r="B26" s="58"/>
      <c r="C26" s="58"/>
      <c r="D26" s="406"/>
      <c r="E26" s="406"/>
      <c r="F26" s="406"/>
      <c r="G26" s="406"/>
      <c r="H26" s="406"/>
      <c r="I26" s="406"/>
      <c r="J26" s="406"/>
      <c r="K26" s="406"/>
      <c r="L26" s="406"/>
      <c r="M26" s="406"/>
      <c r="N26" s="64"/>
    </row>
    <row r="27" spans="1:14" ht="12.75" x14ac:dyDescent="0.2">
      <c r="A27" s="64"/>
      <c r="B27" s="58"/>
      <c r="C27" s="58"/>
      <c r="D27" s="406"/>
      <c r="E27" s="406"/>
      <c r="F27" s="406"/>
      <c r="G27" s="406"/>
      <c r="H27" s="406"/>
      <c r="I27" s="406"/>
      <c r="J27" s="406"/>
      <c r="K27" s="406"/>
      <c r="L27" s="406"/>
      <c r="M27" s="406"/>
      <c r="N27" s="64"/>
    </row>
    <row r="28" spans="1:14" ht="12.75" x14ac:dyDescent="0.2">
      <c r="A28" s="64"/>
      <c r="B28" s="64"/>
      <c r="C28" s="64"/>
      <c r="D28" s="64"/>
      <c r="E28" s="64"/>
      <c r="F28" s="64"/>
      <c r="G28" s="64"/>
      <c r="H28" s="64"/>
      <c r="I28" s="64"/>
      <c r="J28" s="64"/>
      <c r="K28" s="64"/>
      <c r="L28" s="64"/>
      <c r="M28" s="64"/>
      <c r="N28" s="64"/>
    </row>
    <row r="29" spans="1:14" s="31" customFormat="1" ht="12.75" x14ac:dyDescent="0.2">
      <c r="A29" s="55" t="s">
        <v>637</v>
      </c>
      <c r="B29" s="32"/>
      <c r="C29" s="32"/>
      <c r="D29" s="32"/>
      <c r="E29" s="32"/>
      <c r="F29" s="32"/>
      <c r="G29" s="32"/>
      <c r="H29" s="32"/>
      <c r="I29" s="32"/>
      <c r="J29" s="32"/>
      <c r="K29" s="32"/>
      <c r="L29" s="32"/>
      <c r="M29" s="32"/>
      <c r="N29" s="64"/>
    </row>
    <row r="30" spans="1:14" s="31" customFormat="1" ht="12.75" x14ac:dyDescent="0.2">
      <c r="A30" s="32"/>
      <c r="B30" s="32"/>
      <c r="C30" s="32"/>
      <c r="D30" s="32"/>
      <c r="E30" s="32"/>
      <c r="F30" s="32"/>
      <c r="G30" s="32"/>
      <c r="H30" s="32"/>
      <c r="I30" s="32"/>
      <c r="J30" s="32"/>
      <c r="K30" s="32"/>
      <c r="L30" s="32"/>
      <c r="M30" s="32"/>
      <c r="N30" s="64"/>
    </row>
    <row r="31" spans="1:14" s="31" customFormat="1" ht="12.75" x14ac:dyDescent="0.2">
      <c r="A31" s="32"/>
      <c r="B31" s="532"/>
      <c r="C31" s="32"/>
      <c r="D31" s="32"/>
      <c r="E31" s="32"/>
      <c r="F31" s="32"/>
      <c r="G31" s="32"/>
      <c r="H31" s="32"/>
      <c r="I31" s="32"/>
      <c r="J31" s="32"/>
      <c r="K31" s="32"/>
      <c r="L31" s="32"/>
      <c r="M31" s="32"/>
      <c r="N31" s="64"/>
    </row>
    <row r="32" spans="1:14" s="31" customFormat="1" ht="12.75" x14ac:dyDescent="0.2">
      <c r="A32" s="32"/>
      <c r="B32" s="533"/>
      <c r="C32" s="32"/>
      <c r="D32" s="32"/>
      <c r="E32" s="32"/>
      <c r="F32" s="32"/>
      <c r="G32" s="32"/>
      <c r="H32" s="32"/>
      <c r="I32" s="32"/>
      <c r="J32" s="32"/>
      <c r="K32" s="32"/>
      <c r="L32" s="32"/>
      <c r="M32" s="32"/>
      <c r="N32" s="64"/>
    </row>
    <row r="33" spans="1:14" s="31" customFormat="1" ht="12.75" x14ac:dyDescent="0.2">
      <c r="A33" s="32"/>
      <c r="B33" s="533"/>
      <c r="C33" s="32"/>
      <c r="D33" s="32"/>
      <c r="E33" s="32"/>
      <c r="F33" s="32"/>
      <c r="G33" s="32"/>
      <c r="H33" s="32"/>
      <c r="I33" s="32"/>
      <c r="J33" s="32"/>
      <c r="K33" s="32"/>
      <c r="L33" s="32"/>
      <c r="M33" s="32"/>
      <c r="N33" s="64"/>
    </row>
    <row r="34" spans="1:14" s="31" customFormat="1" ht="12.75" x14ac:dyDescent="0.2">
      <c r="A34" s="32"/>
      <c r="B34" s="533"/>
      <c r="C34" s="32"/>
      <c r="D34" s="32"/>
      <c r="E34" s="32"/>
      <c r="F34" s="32"/>
      <c r="G34" s="32"/>
      <c r="H34" s="32"/>
      <c r="I34" s="32"/>
      <c r="J34" s="32"/>
      <c r="K34" s="32"/>
      <c r="L34" s="32"/>
      <c r="M34" s="32"/>
      <c r="N34" s="64"/>
    </row>
    <row r="35" spans="1:14" s="31" customFormat="1" ht="12.75" x14ac:dyDescent="0.2">
      <c r="A35" s="32"/>
      <c r="B35" s="32"/>
      <c r="C35" s="32"/>
      <c r="D35" s="32"/>
      <c r="E35" s="32"/>
      <c r="F35" s="32"/>
      <c r="G35" s="32"/>
      <c r="H35" s="32"/>
      <c r="I35" s="32"/>
      <c r="J35" s="32"/>
      <c r="K35" s="32"/>
      <c r="L35" s="32"/>
      <c r="M35" s="32"/>
      <c r="N35" s="64"/>
    </row>
  </sheetData>
  <sheetProtection password="CD9E" sheet="1" objects="1" scenarios="1" selectLockedCells="1"/>
  <mergeCells count="7">
    <mergeCell ref="I14:J14"/>
    <mergeCell ref="L13:M13"/>
    <mergeCell ref="D14:E14"/>
    <mergeCell ref="F14:G14"/>
    <mergeCell ref="B12:C12"/>
    <mergeCell ref="B13:C13"/>
    <mergeCell ref="B14:C14"/>
  </mergeCells>
  <dataValidations count="1">
    <dataValidation type="list" allowBlank="1" showInputMessage="1" showErrorMessage="1" sqref="B31:B34">
      <formula1>ModelQuest</formula1>
    </dataValidation>
  </dataValidations>
  <hyperlinks>
    <hyperlink ref="A1" location="'List of tables'!A9" display="'List of tables'!A9"/>
    <hyperlink ref="A2" location="ExplNote!A1" display="Go to explanatory note"/>
    <hyperlink ref="A3" location="Cntry!A1" display="Go to country metadata"/>
  </hyperlinks>
  <pageMargins left="0.47244094488188981" right="0.47244094488188981" top="0.82677165354330717" bottom="0.74803149606299213" header="0.51181102362204722" footer="0.51181102362204722"/>
  <pageSetup paperSize="9" scale="56" orientation="landscape" r:id="rId1"/>
  <headerFooter alignWithMargins="0">
    <oddHeader>&amp;LCDH&amp;C &amp;F&amp;R&amp;A</oddHeader>
    <oddFooter>Page &amp;P of &amp;N</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indexed="43"/>
    <pageSetUpPr fitToPage="1"/>
  </sheetPr>
  <dimension ref="A1:Q105"/>
  <sheetViews>
    <sheetView showGridLines="0" topLeftCell="A13" zoomScale="90" zoomScaleNormal="90" workbookViewId="0">
      <selection activeCell="B36" sqref="B36:D36"/>
    </sheetView>
  </sheetViews>
  <sheetFormatPr baseColWidth="10" defaultColWidth="9.140625" defaultRowHeight="15" customHeight="1" x14ac:dyDescent="0.2"/>
  <cols>
    <col min="1" max="1" width="45.42578125" style="144" customWidth="1"/>
    <col min="2" max="2" width="12.7109375" style="144" customWidth="1"/>
    <col min="3" max="3" width="6.7109375" style="144" customWidth="1"/>
    <col min="4" max="4" width="12.7109375" style="144" customWidth="1"/>
    <col min="5" max="5" width="6.7109375" style="144" customWidth="1"/>
    <col min="6" max="7" width="12.7109375" style="144" customWidth="1"/>
    <col min="8" max="8" width="6.7109375" style="144" customWidth="1"/>
    <col min="9" max="16384" width="9.140625" style="144"/>
  </cols>
  <sheetData>
    <row r="1" spans="1:9" s="66" customFormat="1" ht="12" customHeight="1" x14ac:dyDescent="0.2">
      <c r="A1" s="407" t="s">
        <v>6</v>
      </c>
    </row>
    <row r="2" spans="1:9" s="66" customFormat="1" ht="12" customHeight="1" x14ac:dyDescent="0.2">
      <c r="A2" s="408" t="s">
        <v>10</v>
      </c>
    </row>
    <row r="3" spans="1:9" s="66" customFormat="1" ht="12" customHeight="1" x14ac:dyDescent="0.2">
      <c r="A3" s="408" t="s">
        <v>7</v>
      </c>
    </row>
    <row r="4" spans="1:9" s="31" customFormat="1" ht="12.75" x14ac:dyDescent="0.2">
      <c r="A4" s="30" t="s">
        <v>19</v>
      </c>
      <c r="B4" s="30"/>
      <c r="C4" s="30"/>
      <c r="D4" s="30"/>
      <c r="E4" s="30"/>
      <c r="F4" s="30"/>
      <c r="G4" s="30"/>
      <c r="H4" s="30"/>
      <c r="I4" s="30"/>
    </row>
    <row r="6" spans="1:9" ht="15" customHeight="1" x14ac:dyDescent="0.2">
      <c r="A6" s="285"/>
      <c r="B6" s="285"/>
      <c r="C6" s="285"/>
      <c r="D6" s="285"/>
      <c r="E6" s="285"/>
      <c r="F6" s="285"/>
      <c r="G6" s="285"/>
      <c r="H6" s="285"/>
      <c r="I6" s="285"/>
    </row>
    <row r="7" spans="1:9" ht="15" customHeight="1" x14ac:dyDescent="0.25">
      <c r="A7" s="62" t="s">
        <v>55</v>
      </c>
      <c r="B7" s="285"/>
      <c r="C7" s="285"/>
      <c r="D7" s="285"/>
      <c r="E7" s="285"/>
      <c r="F7" s="285"/>
      <c r="G7" s="285"/>
      <c r="H7" s="285"/>
      <c r="I7" s="285"/>
    </row>
    <row r="8" spans="1:9" ht="15" customHeight="1" x14ac:dyDescent="0.2">
      <c r="A8" s="63" t="s">
        <v>21</v>
      </c>
      <c r="B8" s="285"/>
      <c r="C8" s="285"/>
      <c r="D8" s="285"/>
      <c r="E8" s="285"/>
      <c r="F8" s="285"/>
      <c r="G8" s="285"/>
      <c r="H8" s="285"/>
      <c r="I8" s="285"/>
    </row>
    <row r="9" spans="1:9" ht="15" customHeight="1" x14ac:dyDescent="0.2">
      <c r="A9" s="285"/>
      <c r="B9" s="285"/>
      <c r="C9" s="285"/>
      <c r="D9" s="285"/>
      <c r="E9" s="285"/>
      <c r="F9" s="285"/>
      <c r="G9" s="285"/>
      <c r="H9" s="285"/>
      <c r="I9" s="285"/>
    </row>
    <row r="10" spans="1:9" ht="15" customHeight="1" x14ac:dyDescent="0.2">
      <c r="A10" s="293" t="s">
        <v>34</v>
      </c>
      <c r="B10" s="385">
        <v>2011</v>
      </c>
      <c r="C10" s="285"/>
      <c r="D10" s="285"/>
      <c r="E10" s="285"/>
      <c r="F10" s="285"/>
      <c r="G10" s="285"/>
      <c r="H10" s="285"/>
      <c r="I10" s="285"/>
    </row>
    <row r="11" spans="1:9" ht="15" customHeight="1" x14ac:dyDescent="0.2">
      <c r="A11" s="538"/>
      <c r="B11" s="285"/>
      <c r="C11" s="285"/>
      <c r="D11" s="285"/>
      <c r="E11" s="285"/>
      <c r="F11" s="285"/>
      <c r="G11" s="285"/>
      <c r="H11" s="285"/>
      <c r="I11" s="285"/>
    </row>
    <row r="12" spans="1:9" s="277" customFormat="1" ht="15" customHeight="1" x14ac:dyDescent="0.2">
      <c r="A12" s="332"/>
      <c r="B12" s="1673" t="s">
        <v>22</v>
      </c>
      <c r="C12" s="1674"/>
      <c r="D12" s="1674" t="s">
        <v>23</v>
      </c>
      <c r="E12" s="1674"/>
      <c r="F12" s="38" t="s">
        <v>24</v>
      </c>
      <c r="G12" s="1675" t="s">
        <v>25</v>
      </c>
      <c r="H12" s="1698"/>
      <c r="I12" s="285"/>
    </row>
    <row r="13" spans="1:9" s="277" customFormat="1" ht="15" customHeight="1" x14ac:dyDescent="0.2">
      <c r="A13" s="333" t="s">
        <v>31</v>
      </c>
      <c r="B13" s="415">
        <f>SUM(B15:B17,B19:B22)</f>
        <v>5553.87</v>
      </c>
      <c r="C13" s="1026"/>
      <c r="D13" s="416">
        <f>SUM(D15:D17,D19:D22)</f>
        <v>2115.98</v>
      </c>
      <c r="E13" s="416"/>
      <c r="F13" s="417"/>
      <c r="G13" s="508">
        <f>SUM(F13,D13,B13)</f>
        <v>7669.85</v>
      </c>
      <c r="H13" s="1030"/>
      <c r="I13" s="285"/>
    </row>
    <row r="14" spans="1:9" s="277" customFormat="1" ht="15" customHeight="1" x14ac:dyDescent="0.2">
      <c r="A14" s="334" t="str">
        <f>"Citizens of "&amp;Cntry!D8</f>
        <v>Citizens of Chile</v>
      </c>
      <c r="B14" s="418"/>
      <c r="C14" s="1027"/>
      <c r="D14" s="419"/>
      <c r="E14" s="419"/>
      <c r="F14" s="420"/>
      <c r="G14" s="565"/>
      <c r="H14" s="1031"/>
      <c r="I14" s="285"/>
    </row>
    <row r="15" spans="1:9" s="277" customFormat="1" ht="12.75" x14ac:dyDescent="0.2">
      <c r="A15" s="335" t="s">
        <v>56</v>
      </c>
      <c r="B15" s="43">
        <v>4428.63</v>
      </c>
      <c r="C15" s="995"/>
      <c r="D15" s="44">
        <v>1671.07</v>
      </c>
      <c r="E15" s="44"/>
      <c r="F15" s="995"/>
      <c r="G15" s="997">
        <f>SUM(F15,D15,B15)</f>
        <v>6099.7</v>
      </c>
      <c r="H15" s="641"/>
      <c r="I15" s="285"/>
    </row>
    <row r="16" spans="1:9" s="277" customFormat="1" ht="15" customHeight="1" x14ac:dyDescent="0.2">
      <c r="A16" s="336" t="s">
        <v>57</v>
      </c>
      <c r="B16" s="43">
        <v>192.22</v>
      </c>
      <c r="C16" s="995"/>
      <c r="D16" s="44">
        <v>114.05</v>
      </c>
      <c r="E16" s="44"/>
      <c r="F16" s="995"/>
      <c r="G16" s="997">
        <f t="shared" ref="G16:G17" si="0">SUM(F16,D16,B16)</f>
        <v>306.27</v>
      </c>
      <c r="H16" s="599"/>
      <c r="I16" s="285"/>
    </row>
    <row r="17" spans="1:9" s="277" customFormat="1" ht="15" customHeight="1" x14ac:dyDescent="0.2">
      <c r="A17" s="337" t="s">
        <v>58</v>
      </c>
      <c r="B17" s="43"/>
      <c r="C17" s="995"/>
      <c r="D17" s="44"/>
      <c r="E17" s="44"/>
      <c r="F17" s="995"/>
      <c r="G17" s="997">
        <f t="shared" si="0"/>
        <v>0</v>
      </c>
      <c r="H17" s="599"/>
      <c r="I17" s="285"/>
    </row>
    <row r="18" spans="1:9" s="277" customFormat="1" ht="15" customHeight="1" x14ac:dyDescent="0.2">
      <c r="A18" s="334" t="str">
        <f>"Foreign citizens of "&amp;Cntry!D8</f>
        <v>Foreign citizens of Chile</v>
      </c>
      <c r="B18" s="43"/>
      <c r="C18" s="995"/>
      <c r="D18" s="44"/>
      <c r="E18" s="44"/>
      <c r="F18" s="995"/>
      <c r="G18" s="997"/>
      <c r="H18" s="599"/>
      <c r="I18" s="285"/>
    </row>
    <row r="19" spans="1:9" s="277" customFormat="1" ht="15" customHeight="1" x14ac:dyDescent="0.2">
      <c r="A19" s="335" t="s">
        <v>59</v>
      </c>
      <c r="B19" s="43">
        <v>897.28</v>
      </c>
      <c r="C19" s="995"/>
      <c r="D19" s="44">
        <v>323.08</v>
      </c>
      <c r="E19" s="44"/>
      <c r="F19" s="995"/>
      <c r="G19" s="997">
        <f>SUM(F19,D19,B19)</f>
        <v>1220.3599999999999</v>
      </c>
      <c r="H19" s="599"/>
      <c r="I19" s="285"/>
    </row>
    <row r="20" spans="1:9" s="277" customFormat="1" ht="15" customHeight="1" x14ac:dyDescent="0.2">
      <c r="A20" s="336" t="s">
        <v>60</v>
      </c>
      <c r="B20" s="43">
        <v>35.74</v>
      </c>
      <c r="C20" s="995"/>
      <c r="D20" s="44">
        <v>7.78</v>
      </c>
      <c r="E20" s="44"/>
      <c r="F20" s="995"/>
      <c r="G20" s="997">
        <f t="shared" ref="G20:G22" si="1">SUM(F20,D20,B20)</f>
        <v>43.52</v>
      </c>
      <c r="H20" s="599"/>
      <c r="I20" s="285"/>
    </row>
    <row r="21" spans="1:9" s="277" customFormat="1" ht="15" customHeight="1" x14ac:dyDescent="0.2">
      <c r="A21" s="337" t="s">
        <v>61</v>
      </c>
      <c r="B21" s="43"/>
      <c r="C21" s="995"/>
      <c r="D21" s="44"/>
      <c r="E21" s="44"/>
      <c r="F21" s="995"/>
      <c r="G21" s="997">
        <f t="shared" si="1"/>
        <v>0</v>
      </c>
      <c r="H21" s="599"/>
      <c r="I21" s="285"/>
    </row>
    <row r="22" spans="1:9" s="277" customFormat="1" ht="15" customHeight="1" x14ac:dyDescent="0.2">
      <c r="A22" s="338" t="s">
        <v>62</v>
      </c>
      <c r="B22" s="456"/>
      <c r="C22" s="1028"/>
      <c r="D22" s="457"/>
      <c r="E22" s="457"/>
      <c r="F22" s="1028"/>
      <c r="G22" s="1029">
        <f t="shared" si="1"/>
        <v>0</v>
      </c>
      <c r="H22" s="1022"/>
      <c r="I22" s="285"/>
    </row>
    <row r="23" spans="1:9" s="277" customFormat="1" ht="15" customHeight="1" x14ac:dyDescent="0.2">
      <c r="A23" s="534" t="s">
        <v>63</v>
      </c>
      <c r="B23" s="453"/>
      <c r="C23" s="647"/>
      <c r="D23" s="454"/>
      <c r="E23" s="454"/>
      <c r="F23" s="647"/>
      <c r="G23" s="1053"/>
      <c r="H23" s="641"/>
      <c r="I23" s="285"/>
    </row>
    <row r="24" spans="1:9" s="277" customFormat="1" ht="15" customHeight="1" x14ac:dyDescent="0.2">
      <c r="A24" s="612" t="s">
        <v>657</v>
      </c>
      <c r="B24" s="43"/>
      <c r="C24" s="995"/>
      <c r="D24" s="44"/>
      <c r="E24" s="44"/>
      <c r="F24" s="995"/>
      <c r="G24" s="997"/>
      <c r="H24" s="599"/>
      <c r="I24" s="285"/>
    </row>
    <row r="25" spans="1:9" s="277" customFormat="1" ht="15" customHeight="1" x14ac:dyDescent="0.2">
      <c r="A25" s="535" t="s">
        <v>64</v>
      </c>
      <c r="B25" s="43">
        <v>411.39</v>
      </c>
      <c r="C25" s="995"/>
      <c r="D25" s="44">
        <v>148.38999999999999</v>
      </c>
      <c r="E25" s="44"/>
      <c r="F25" s="995"/>
      <c r="G25" s="997">
        <f>SUM(F25,D25,B25)</f>
        <v>559.78</v>
      </c>
      <c r="H25" s="599"/>
      <c r="I25" s="285"/>
    </row>
    <row r="26" spans="1:9" s="277" customFormat="1" ht="15" customHeight="1" x14ac:dyDescent="0.2">
      <c r="A26" s="535" t="s">
        <v>65</v>
      </c>
      <c r="B26" s="43">
        <v>5100.1000000000004</v>
      </c>
      <c r="C26" s="995"/>
      <c r="D26" s="44">
        <v>1955.05</v>
      </c>
      <c r="E26" s="44"/>
      <c r="F26" s="995"/>
      <c r="G26" s="997">
        <f t="shared" ref="G26:G34" si="2">SUM(F26,D26,B26)</f>
        <v>7055.1500000000005</v>
      </c>
      <c r="H26" s="599"/>
      <c r="I26" s="285"/>
    </row>
    <row r="27" spans="1:9" s="277" customFormat="1" ht="15" customHeight="1" x14ac:dyDescent="0.2">
      <c r="A27" s="535" t="s">
        <v>66</v>
      </c>
      <c r="B27" s="43">
        <v>453.77</v>
      </c>
      <c r="C27" s="995"/>
      <c r="D27" s="44">
        <v>160.93</v>
      </c>
      <c r="E27" s="44"/>
      <c r="F27" s="995"/>
      <c r="G27" s="997">
        <f t="shared" si="2"/>
        <v>614.70000000000005</v>
      </c>
      <c r="H27" s="599"/>
      <c r="I27" s="285"/>
    </row>
    <row r="28" spans="1:9" s="277" customFormat="1" ht="15" customHeight="1" x14ac:dyDescent="0.2">
      <c r="A28" s="535" t="s">
        <v>67</v>
      </c>
      <c r="B28" s="43">
        <v>4.05</v>
      </c>
      <c r="C28" s="995"/>
      <c r="D28" s="44"/>
      <c r="E28" s="44"/>
      <c r="F28" s="995"/>
      <c r="G28" s="997">
        <f t="shared" si="2"/>
        <v>4.05</v>
      </c>
      <c r="H28" s="599"/>
      <c r="I28" s="285"/>
    </row>
    <row r="29" spans="1:9" s="277" customFormat="1" ht="15" customHeight="1" x14ac:dyDescent="0.2">
      <c r="A29" s="535" t="s">
        <v>68</v>
      </c>
      <c r="B29" s="43">
        <v>5101.28</v>
      </c>
      <c r="C29" s="995"/>
      <c r="D29" s="44">
        <v>1952.69</v>
      </c>
      <c r="E29" s="44"/>
      <c r="F29" s="995"/>
      <c r="G29" s="997">
        <f t="shared" si="2"/>
        <v>7053.9699999999993</v>
      </c>
      <c r="H29" s="599"/>
      <c r="I29" s="285"/>
    </row>
    <row r="30" spans="1:9" s="277" customFormat="1" ht="15" customHeight="1" x14ac:dyDescent="0.2">
      <c r="A30" s="536" t="s">
        <v>641</v>
      </c>
      <c r="B30" s="43">
        <v>74.27</v>
      </c>
      <c r="C30" s="995"/>
      <c r="D30" s="44">
        <v>24.86</v>
      </c>
      <c r="E30" s="44"/>
      <c r="F30" s="995"/>
      <c r="G30" s="997">
        <f t="shared" si="2"/>
        <v>99.13</v>
      </c>
      <c r="H30" s="599"/>
      <c r="I30" s="285"/>
    </row>
    <row r="31" spans="1:9" s="277" customFormat="1" ht="15" customHeight="1" x14ac:dyDescent="0.2">
      <c r="A31" s="536" t="s">
        <v>69</v>
      </c>
      <c r="B31" s="43">
        <v>5027.01</v>
      </c>
      <c r="C31" s="995"/>
      <c r="D31" s="44">
        <v>1927.83</v>
      </c>
      <c r="E31" s="44"/>
      <c r="F31" s="995"/>
      <c r="G31" s="997">
        <f t="shared" si="2"/>
        <v>6954.84</v>
      </c>
      <c r="H31" s="599"/>
      <c r="I31" s="285"/>
    </row>
    <row r="32" spans="1:9" s="277" customFormat="1" ht="15" customHeight="1" x14ac:dyDescent="0.2">
      <c r="A32" s="535" t="s">
        <v>70</v>
      </c>
      <c r="B32" s="43">
        <v>24.02</v>
      </c>
      <c r="C32" s="995"/>
      <c r="D32" s="44">
        <v>9.73</v>
      </c>
      <c r="E32" s="44"/>
      <c r="F32" s="995"/>
      <c r="G32" s="997">
        <f t="shared" si="2"/>
        <v>33.75</v>
      </c>
      <c r="H32" s="599"/>
      <c r="I32" s="285"/>
    </row>
    <row r="33" spans="1:9" s="277" customFormat="1" ht="15" customHeight="1" x14ac:dyDescent="0.2">
      <c r="A33" s="535" t="s">
        <v>71</v>
      </c>
      <c r="B33" s="43">
        <v>414.61</v>
      </c>
      <c r="C33" s="995"/>
      <c r="D33" s="44">
        <v>148.38999999999999</v>
      </c>
      <c r="E33" s="44"/>
      <c r="F33" s="995"/>
      <c r="G33" s="997">
        <f t="shared" si="2"/>
        <v>563</v>
      </c>
      <c r="H33" s="599"/>
      <c r="I33" s="285"/>
    </row>
    <row r="34" spans="1:9" s="277" customFormat="1" ht="15" customHeight="1" x14ac:dyDescent="0.2">
      <c r="A34" s="537" t="s">
        <v>72</v>
      </c>
      <c r="B34" s="456">
        <v>4.05</v>
      </c>
      <c r="C34" s="1028"/>
      <c r="D34" s="457">
        <v>5.17</v>
      </c>
      <c r="E34" s="457"/>
      <c r="F34" s="1028"/>
      <c r="G34" s="1029">
        <f t="shared" si="2"/>
        <v>9.2199999999999989</v>
      </c>
      <c r="H34" s="1022"/>
      <c r="I34" s="285"/>
    </row>
    <row r="35" spans="1:9" s="277" customFormat="1" ht="15" customHeight="1" x14ac:dyDescent="0.2">
      <c r="A35" s="339" t="s">
        <v>73</v>
      </c>
      <c r="B35" s="453"/>
      <c r="C35" s="647"/>
      <c r="D35" s="454"/>
      <c r="E35" s="454"/>
      <c r="F35" s="647"/>
      <c r="G35" s="1053"/>
      <c r="H35" s="641"/>
      <c r="I35" s="285"/>
    </row>
    <row r="36" spans="1:9" s="277" customFormat="1" ht="15" customHeight="1" x14ac:dyDescent="0.2">
      <c r="A36" s="340" t="s">
        <v>74</v>
      </c>
      <c r="B36" s="43">
        <v>169.62</v>
      </c>
      <c r="C36" s="995"/>
      <c r="D36" s="44">
        <v>75.94</v>
      </c>
      <c r="E36" s="44"/>
      <c r="F36" s="995"/>
      <c r="G36" s="997">
        <f>SUM(F36,D36,B36)</f>
        <v>245.56</v>
      </c>
      <c r="H36" s="599"/>
      <c r="I36" s="285"/>
    </row>
    <row r="37" spans="1:9" s="277" customFormat="1" ht="15" customHeight="1" x14ac:dyDescent="0.2">
      <c r="A37" s="340" t="s">
        <v>75</v>
      </c>
      <c r="B37" s="43"/>
      <c r="C37" s="995"/>
      <c r="D37" s="44">
        <v>5.17</v>
      </c>
      <c r="E37" s="44"/>
      <c r="F37" s="995"/>
      <c r="G37" s="997">
        <f t="shared" ref="G37:G83" si="3">SUM(F37,D37,B37)</f>
        <v>5.17</v>
      </c>
      <c r="H37" s="599"/>
      <c r="I37" s="285"/>
    </row>
    <row r="38" spans="1:9" s="277" customFormat="1" ht="15" customHeight="1" x14ac:dyDescent="0.2">
      <c r="A38" s="340" t="s">
        <v>76</v>
      </c>
      <c r="B38" s="43">
        <v>4.05</v>
      </c>
      <c r="C38" s="995"/>
      <c r="D38" s="44"/>
      <c r="E38" s="44"/>
      <c r="F38" s="995"/>
      <c r="G38" s="997">
        <f t="shared" si="3"/>
        <v>4.05</v>
      </c>
      <c r="H38" s="599"/>
      <c r="I38" s="285"/>
    </row>
    <row r="39" spans="1:9" s="277" customFormat="1" ht="15" customHeight="1" x14ac:dyDescent="0.2">
      <c r="A39" s="340" t="s">
        <v>77</v>
      </c>
      <c r="B39" s="43">
        <v>15.24</v>
      </c>
      <c r="C39" s="995"/>
      <c r="D39" s="44"/>
      <c r="E39" s="44"/>
      <c r="F39" s="995"/>
      <c r="G39" s="997">
        <f t="shared" si="3"/>
        <v>15.24</v>
      </c>
      <c r="H39" s="599"/>
      <c r="I39" s="285"/>
    </row>
    <row r="40" spans="1:9" s="277" customFormat="1" ht="15" customHeight="1" x14ac:dyDescent="0.2">
      <c r="A40" s="340" t="s">
        <v>78</v>
      </c>
      <c r="B40" s="43">
        <v>8.65</v>
      </c>
      <c r="C40" s="995"/>
      <c r="D40" s="44"/>
      <c r="E40" s="44"/>
      <c r="F40" s="995"/>
      <c r="G40" s="997">
        <f t="shared" si="3"/>
        <v>8.65</v>
      </c>
      <c r="H40" s="599"/>
      <c r="I40" s="285"/>
    </row>
    <row r="41" spans="1:9" s="277" customFormat="1" ht="15" customHeight="1" x14ac:dyDescent="0.2">
      <c r="A41" s="340" t="s">
        <v>79</v>
      </c>
      <c r="B41" s="43">
        <v>13.96</v>
      </c>
      <c r="C41" s="995"/>
      <c r="D41" s="44">
        <v>8.49</v>
      </c>
      <c r="E41" s="44"/>
      <c r="F41" s="995"/>
      <c r="G41" s="997">
        <f t="shared" si="3"/>
        <v>22.450000000000003</v>
      </c>
      <c r="H41" s="599"/>
      <c r="I41" s="285"/>
    </row>
    <row r="42" spans="1:9" s="277" customFormat="1" ht="15" customHeight="1" x14ac:dyDescent="0.2">
      <c r="A42" s="340" t="s">
        <v>80</v>
      </c>
      <c r="B42" s="43"/>
      <c r="C42" s="995"/>
      <c r="D42" s="44"/>
      <c r="E42" s="44"/>
      <c r="F42" s="995"/>
      <c r="G42" s="997">
        <f t="shared" si="3"/>
        <v>0</v>
      </c>
      <c r="H42" s="599"/>
      <c r="I42" s="285"/>
    </row>
    <row r="43" spans="1:9" s="277" customFormat="1" ht="15" customHeight="1" x14ac:dyDescent="0.2">
      <c r="A43" s="340" t="s">
        <v>81</v>
      </c>
      <c r="B43" s="43"/>
      <c r="C43" s="995"/>
      <c r="D43" s="44">
        <v>5.17</v>
      </c>
      <c r="E43" s="44"/>
      <c r="F43" s="995"/>
      <c r="G43" s="997">
        <f t="shared" si="3"/>
        <v>5.17</v>
      </c>
      <c r="H43" s="599"/>
      <c r="I43" s="285"/>
    </row>
    <row r="44" spans="1:9" s="277" customFormat="1" ht="15" customHeight="1" x14ac:dyDescent="0.2">
      <c r="A44" s="340" t="s">
        <v>82</v>
      </c>
      <c r="B44" s="43"/>
      <c r="C44" s="995"/>
      <c r="D44" s="44"/>
      <c r="E44" s="44"/>
      <c r="F44" s="995"/>
      <c r="G44" s="997">
        <f t="shared" si="3"/>
        <v>0</v>
      </c>
      <c r="H44" s="599"/>
      <c r="I44" s="285"/>
    </row>
    <row r="45" spans="1:9" s="277" customFormat="1" ht="15" customHeight="1" x14ac:dyDescent="0.2">
      <c r="A45" s="340" t="s">
        <v>83</v>
      </c>
      <c r="B45" s="43"/>
      <c r="C45" s="995"/>
      <c r="D45" s="44"/>
      <c r="E45" s="44"/>
      <c r="F45" s="995"/>
      <c r="G45" s="997">
        <f t="shared" si="3"/>
        <v>0</v>
      </c>
      <c r="H45" s="599"/>
      <c r="I45" s="285"/>
    </row>
    <row r="46" spans="1:9" s="277" customFormat="1" ht="15" customHeight="1" x14ac:dyDescent="0.2">
      <c r="A46" s="340" t="s">
        <v>84</v>
      </c>
      <c r="B46" s="43"/>
      <c r="C46" s="995"/>
      <c r="D46" s="44"/>
      <c r="E46" s="44"/>
      <c r="F46" s="995"/>
      <c r="G46" s="997">
        <f t="shared" si="3"/>
        <v>0</v>
      </c>
      <c r="H46" s="599"/>
      <c r="I46" s="285"/>
    </row>
    <row r="47" spans="1:9" s="277" customFormat="1" ht="15" customHeight="1" x14ac:dyDescent="0.2">
      <c r="A47" s="340" t="s">
        <v>85</v>
      </c>
      <c r="B47" s="43"/>
      <c r="C47" s="995"/>
      <c r="D47" s="44"/>
      <c r="E47" s="44"/>
      <c r="F47" s="995"/>
      <c r="G47" s="997">
        <f t="shared" si="3"/>
        <v>0</v>
      </c>
      <c r="H47" s="599"/>
      <c r="I47" s="285"/>
    </row>
    <row r="48" spans="1:9" s="277" customFormat="1" ht="15" customHeight="1" x14ac:dyDescent="0.2">
      <c r="A48" s="340" t="s">
        <v>86</v>
      </c>
      <c r="B48" s="43"/>
      <c r="C48" s="995"/>
      <c r="D48" s="44"/>
      <c r="E48" s="44"/>
      <c r="F48" s="995"/>
      <c r="G48" s="997">
        <f t="shared" si="3"/>
        <v>0</v>
      </c>
      <c r="H48" s="599"/>
      <c r="I48" s="285"/>
    </row>
    <row r="49" spans="1:9" s="277" customFormat="1" ht="15" customHeight="1" x14ac:dyDescent="0.2">
      <c r="A49" s="340" t="s">
        <v>87</v>
      </c>
      <c r="B49" s="43"/>
      <c r="C49" s="995"/>
      <c r="D49" s="44"/>
      <c r="E49" s="44"/>
      <c r="F49" s="995"/>
      <c r="G49" s="997">
        <f t="shared" si="3"/>
        <v>0</v>
      </c>
      <c r="H49" s="599"/>
      <c r="I49" s="285"/>
    </row>
    <row r="50" spans="1:9" s="277" customFormat="1" ht="15" customHeight="1" x14ac:dyDescent="0.2">
      <c r="A50" s="340" t="s">
        <v>88</v>
      </c>
      <c r="B50" s="43">
        <v>56.57</v>
      </c>
      <c r="C50" s="995"/>
      <c r="D50" s="44">
        <v>15.51</v>
      </c>
      <c r="E50" s="44"/>
      <c r="F50" s="995"/>
      <c r="G50" s="997">
        <f t="shared" si="3"/>
        <v>72.08</v>
      </c>
      <c r="H50" s="599"/>
      <c r="I50" s="285"/>
    </row>
    <row r="51" spans="1:9" s="277" customFormat="1" ht="15" customHeight="1" x14ac:dyDescent="0.2">
      <c r="A51" s="340" t="s">
        <v>89</v>
      </c>
      <c r="B51" s="43">
        <v>68.540000000000006</v>
      </c>
      <c r="C51" s="995"/>
      <c r="D51" s="44">
        <v>28.28</v>
      </c>
      <c r="E51" s="44"/>
      <c r="F51" s="995"/>
      <c r="G51" s="997">
        <f t="shared" si="3"/>
        <v>96.820000000000007</v>
      </c>
      <c r="H51" s="599"/>
      <c r="I51" s="285"/>
    </row>
    <row r="52" spans="1:9" s="277" customFormat="1" ht="15" customHeight="1" x14ac:dyDescent="0.2">
      <c r="A52" s="340" t="s">
        <v>90</v>
      </c>
      <c r="B52" s="43"/>
      <c r="C52" s="995"/>
      <c r="D52" s="44"/>
      <c r="E52" s="44"/>
      <c r="F52" s="995"/>
      <c r="G52" s="997">
        <f t="shared" si="3"/>
        <v>0</v>
      </c>
      <c r="H52" s="599"/>
      <c r="I52" s="285"/>
    </row>
    <row r="53" spans="1:9" s="277" customFormat="1" ht="15" customHeight="1" x14ac:dyDescent="0.2">
      <c r="A53" s="340" t="s">
        <v>91</v>
      </c>
      <c r="B53" s="43"/>
      <c r="C53" s="995"/>
      <c r="D53" s="44"/>
      <c r="E53" s="44"/>
      <c r="F53" s="995"/>
      <c r="G53" s="997">
        <f t="shared" si="3"/>
        <v>0</v>
      </c>
      <c r="H53" s="599"/>
      <c r="I53" s="285"/>
    </row>
    <row r="54" spans="1:9" s="277" customFormat="1" ht="15" customHeight="1" x14ac:dyDescent="0.2">
      <c r="A54" s="340" t="s">
        <v>92</v>
      </c>
      <c r="B54" s="43"/>
      <c r="C54" s="995"/>
      <c r="D54" s="44"/>
      <c r="E54" s="44"/>
      <c r="F54" s="995"/>
      <c r="G54" s="997">
        <f t="shared" si="3"/>
        <v>0</v>
      </c>
      <c r="H54" s="599"/>
      <c r="I54" s="285"/>
    </row>
    <row r="55" spans="1:9" s="277" customFormat="1" ht="15" customHeight="1" x14ac:dyDescent="0.2">
      <c r="A55" s="340" t="s">
        <v>93</v>
      </c>
      <c r="B55" s="43">
        <v>11.32</v>
      </c>
      <c r="C55" s="995"/>
      <c r="D55" s="44"/>
      <c r="E55" s="44"/>
      <c r="F55" s="995"/>
      <c r="G55" s="997">
        <f t="shared" si="3"/>
        <v>11.32</v>
      </c>
      <c r="H55" s="599"/>
      <c r="I55" s="285"/>
    </row>
    <row r="56" spans="1:9" s="277" customFormat="1" ht="15" customHeight="1" x14ac:dyDescent="0.2">
      <c r="A56" s="340" t="s">
        <v>94</v>
      </c>
      <c r="B56" s="43"/>
      <c r="C56" s="995"/>
      <c r="D56" s="44"/>
      <c r="E56" s="44"/>
      <c r="F56" s="995"/>
      <c r="G56" s="997">
        <f t="shared" si="3"/>
        <v>0</v>
      </c>
      <c r="H56" s="599"/>
      <c r="I56" s="285"/>
    </row>
    <row r="57" spans="1:9" s="277" customFormat="1" ht="15" customHeight="1" x14ac:dyDescent="0.2">
      <c r="A57" s="340" t="s">
        <v>95</v>
      </c>
      <c r="B57" s="43">
        <v>88.53</v>
      </c>
      <c r="C57" s="995"/>
      <c r="D57" s="44">
        <v>22.17</v>
      </c>
      <c r="E57" s="44"/>
      <c r="F57" s="995"/>
      <c r="G57" s="997">
        <f t="shared" si="3"/>
        <v>110.7</v>
      </c>
      <c r="H57" s="599"/>
      <c r="I57" s="285"/>
    </row>
    <row r="58" spans="1:9" s="277" customFormat="1" ht="15" customHeight="1" x14ac:dyDescent="0.2">
      <c r="A58" s="340" t="s">
        <v>96</v>
      </c>
      <c r="B58" s="43"/>
      <c r="C58" s="995"/>
      <c r="D58" s="44"/>
      <c r="E58" s="44"/>
      <c r="F58" s="995"/>
      <c r="G58" s="997">
        <f t="shared" si="3"/>
        <v>0</v>
      </c>
      <c r="H58" s="599"/>
      <c r="I58" s="285"/>
    </row>
    <row r="59" spans="1:9" s="277" customFormat="1" ht="15" customHeight="1" x14ac:dyDescent="0.2">
      <c r="A59" s="340" t="s">
        <v>97</v>
      </c>
      <c r="B59" s="43"/>
      <c r="C59" s="995"/>
      <c r="D59" s="44"/>
      <c r="E59" s="44"/>
      <c r="F59" s="995"/>
      <c r="G59" s="997">
        <f t="shared" si="3"/>
        <v>0</v>
      </c>
      <c r="H59" s="599"/>
      <c r="I59" s="285"/>
    </row>
    <row r="60" spans="1:9" s="277" customFormat="1" ht="15" customHeight="1" x14ac:dyDescent="0.2">
      <c r="A60" s="340" t="s">
        <v>98</v>
      </c>
      <c r="B60" s="43"/>
      <c r="C60" s="995"/>
      <c r="D60" s="44"/>
      <c r="E60" s="44"/>
      <c r="F60" s="995"/>
      <c r="G60" s="997">
        <f t="shared" si="3"/>
        <v>0</v>
      </c>
      <c r="H60" s="599"/>
      <c r="I60" s="285"/>
    </row>
    <row r="61" spans="1:9" s="277" customFormat="1" ht="15" customHeight="1" x14ac:dyDescent="0.2">
      <c r="A61" s="340" t="s">
        <v>99</v>
      </c>
      <c r="B61" s="43"/>
      <c r="C61" s="995"/>
      <c r="D61" s="44"/>
      <c r="E61" s="44"/>
      <c r="F61" s="995"/>
      <c r="G61" s="997">
        <f t="shared" si="3"/>
        <v>0</v>
      </c>
      <c r="H61" s="599"/>
      <c r="I61" s="285"/>
    </row>
    <row r="62" spans="1:9" s="277" customFormat="1" ht="15" customHeight="1" x14ac:dyDescent="0.2">
      <c r="A62" s="340" t="s">
        <v>100</v>
      </c>
      <c r="B62" s="43"/>
      <c r="C62" s="995"/>
      <c r="D62" s="44"/>
      <c r="E62" s="44"/>
      <c r="F62" s="995"/>
      <c r="G62" s="997">
        <f t="shared" si="3"/>
        <v>0</v>
      </c>
      <c r="H62" s="599"/>
      <c r="I62" s="285"/>
    </row>
    <row r="63" spans="1:9" s="277" customFormat="1" ht="15" customHeight="1" x14ac:dyDescent="0.2">
      <c r="A63" s="340" t="s">
        <v>101</v>
      </c>
      <c r="B63" s="43"/>
      <c r="C63" s="995"/>
      <c r="D63" s="44"/>
      <c r="E63" s="44"/>
      <c r="F63" s="995"/>
      <c r="G63" s="997">
        <f t="shared" si="3"/>
        <v>0</v>
      </c>
      <c r="H63" s="599"/>
      <c r="I63" s="285"/>
    </row>
    <row r="64" spans="1:9" s="277" customFormat="1" ht="15" customHeight="1" x14ac:dyDescent="0.2">
      <c r="A64" s="340" t="s">
        <v>102</v>
      </c>
      <c r="B64" s="43"/>
      <c r="C64" s="995"/>
      <c r="D64" s="44"/>
      <c r="E64" s="44"/>
      <c r="F64" s="995"/>
      <c r="G64" s="997">
        <f t="shared" si="3"/>
        <v>0</v>
      </c>
      <c r="H64" s="599"/>
      <c r="I64" s="285"/>
    </row>
    <row r="65" spans="1:9" s="277" customFormat="1" ht="15" customHeight="1" x14ac:dyDescent="0.2">
      <c r="A65" s="340" t="s">
        <v>103</v>
      </c>
      <c r="B65" s="43">
        <v>14.54</v>
      </c>
      <c r="C65" s="995"/>
      <c r="D65" s="44">
        <v>6.64</v>
      </c>
      <c r="E65" s="44"/>
      <c r="F65" s="995"/>
      <c r="G65" s="997">
        <f t="shared" si="3"/>
        <v>21.18</v>
      </c>
      <c r="H65" s="599"/>
      <c r="I65" s="285"/>
    </row>
    <row r="66" spans="1:9" s="277" customFormat="1" ht="15" customHeight="1" x14ac:dyDescent="0.2">
      <c r="A66" s="340" t="s">
        <v>104</v>
      </c>
      <c r="B66" s="43">
        <v>14.94</v>
      </c>
      <c r="C66" s="995"/>
      <c r="D66" s="44"/>
      <c r="E66" s="44"/>
      <c r="F66" s="995"/>
      <c r="G66" s="997">
        <f t="shared" si="3"/>
        <v>14.94</v>
      </c>
      <c r="H66" s="599"/>
      <c r="I66" s="285"/>
    </row>
    <row r="67" spans="1:9" s="277" customFormat="1" ht="15" customHeight="1" x14ac:dyDescent="0.2">
      <c r="A67" s="340" t="s">
        <v>212</v>
      </c>
      <c r="B67" s="43"/>
      <c r="C67" s="995"/>
      <c r="D67" s="44">
        <v>5.17</v>
      </c>
      <c r="E67" s="44"/>
      <c r="F67" s="995"/>
      <c r="G67" s="997">
        <f t="shared" si="3"/>
        <v>5.17</v>
      </c>
      <c r="H67" s="599"/>
      <c r="I67" s="285"/>
    </row>
    <row r="68" spans="1:9" s="277" customFormat="1" ht="15" customHeight="1" x14ac:dyDescent="0.2">
      <c r="A68" s="340" t="s">
        <v>105</v>
      </c>
      <c r="B68" s="43"/>
      <c r="C68" s="995"/>
      <c r="D68" s="44"/>
      <c r="E68" s="44"/>
      <c r="F68" s="995"/>
      <c r="G68" s="997">
        <f t="shared" si="3"/>
        <v>0</v>
      </c>
      <c r="H68" s="599"/>
      <c r="I68" s="285"/>
    </row>
    <row r="69" spans="1:9" s="277" customFormat="1" ht="15" customHeight="1" x14ac:dyDescent="0.2">
      <c r="A69" s="340" t="s">
        <v>106</v>
      </c>
      <c r="B69" s="43"/>
      <c r="C69" s="995"/>
      <c r="D69" s="44">
        <v>6.64</v>
      </c>
      <c r="E69" s="44"/>
      <c r="F69" s="995"/>
      <c r="G69" s="997">
        <f t="shared" si="3"/>
        <v>6.64</v>
      </c>
      <c r="H69" s="599"/>
      <c r="I69" s="285"/>
    </row>
    <row r="70" spans="1:9" s="277" customFormat="1" ht="15" customHeight="1" x14ac:dyDescent="0.2">
      <c r="A70" s="340" t="s">
        <v>107</v>
      </c>
      <c r="B70" s="43">
        <v>4.05</v>
      </c>
      <c r="C70" s="995"/>
      <c r="D70" s="44"/>
      <c r="E70" s="44"/>
      <c r="F70" s="995"/>
      <c r="G70" s="997">
        <f t="shared" si="3"/>
        <v>4.05</v>
      </c>
      <c r="H70" s="599"/>
      <c r="I70" s="285"/>
    </row>
    <row r="71" spans="1:9" s="277" customFormat="1" ht="15" customHeight="1" x14ac:dyDescent="0.2">
      <c r="A71" s="340" t="s">
        <v>108</v>
      </c>
      <c r="B71" s="43">
        <v>5.86</v>
      </c>
      <c r="C71" s="995"/>
      <c r="D71" s="44">
        <v>3.32</v>
      </c>
      <c r="E71" s="44"/>
      <c r="F71" s="995"/>
      <c r="G71" s="997">
        <f t="shared" si="3"/>
        <v>9.18</v>
      </c>
      <c r="H71" s="599"/>
      <c r="I71" s="285"/>
    </row>
    <row r="72" spans="1:9" s="277" customFormat="1" ht="15" customHeight="1" x14ac:dyDescent="0.2">
      <c r="A72" s="340" t="s">
        <v>13</v>
      </c>
      <c r="B72" s="43">
        <v>8.65</v>
      </c>
      <c r="C72" s="995"/>
      <c r="D72" s="44">
        <v>9.73</v>
      </c>
      <c r="E72" s="44"/>
      <c r="F72" s="995"/>
      <c r="G72" s="997">
        <f t="shared" si="3"/>
        <v>18.380000000000003</v>
      </c>
      <c r="H72" s="599"/>
      <c r="I72" s="285"/>
    </row>
    <row r="73" spans="1:9" s="277" customFormat="1" ht="15" customHeight="1" x14ac:dyDescent="0.2">
      <c r="A73" s="340" t="s">
        <v>213</v>
      </c>
      <c r="B73" s="43"/>
      <c r="C73" s="995"/>
      <c r="D73" s="44"/>
      <c r="E73" s="44"/>
      <c r="F73" s="995"/>
      <c r="G73" s="997">
        <f t="shared" si="3"/>
        <v>0</v>
      </c>
      <c r="H73" s="599"/>
      <c r="I73" s="285"/>
    </row>
    <row r="74" spans="1:9" s="277" customFormat="1" ht="15" customHeight="1" x14ac:dyDescent="0.2">
      <c r="A74" s="340" t="s">
        <v>109</v>
      </c>
      <c r="B74" s="43"/>
      <c r="C74" s="995"/>
      <c r="D74" s="44"/>
      <c r="E74" s="44"/>
      <c r="F74" s="995"/>
      <c r="G74" s="997">
        <f t="shared" si="3"/>
        <v>0</v>
      </c>
      <c r="H74" s="599"/>
      <c r="I74" s="285"/>
    </row>
    <row r="75" spans="1:9" s="277" customFormat="1" ht="15" customHeight="1" x14ac:dyDescent="0.2">
      <c r="A75" s="340" t="s">
        <v>110</v>
      </c>
      <c r="B75" s="43">
        <v>127.23</v>
      </c>
      <c r="C75" s="995"/>
      <c r="D75" s="44">
        <v>43.28</v>
      </c>
      <c r="E75" s="44"/>
      <c r="F75" s="995"/>
      <c r="G75" s="997">
        <f t="shared" si="3"/>
        <v>170.51</v>
      </c>
      <c r="H75" s="599"/>
      <c r="I75" s="285"/>
    </row>
    <row r="76" spans="1:9" s="277" customFormat="1" ht="15" customHeight="1" x14ac:dyDescent="0.2">
      <c r="A76" s="340" t="s">
        <v>111</v>
      </c>
      <c r="B76" s="43">
        <v>3.22</v>
      </c>
      <c r="C76" s="995"/>
      <c r="D76" s="44">
        <v>5.17</v>
      </c>
      <c r="E76" s="44"/>
      <c r="F76" s="995"/>
      <c r="G76" s="997">
        <f t="shared" si="3"/>
        <v>8.39</v>
      </c>
      <c r="H76" s="599"/>
      <c r="I76" s="285"/>
    </row>
    <row r="77" spans="1:9" s="277" customFormat="1" ht="15" customHeight="1" x14ac:dyDescent="0.2">
      <c r="A77" s="340" t="s">
        <v>112</v>
      </c>
      <c r="B77" s="43"/>
      <c r="C77" s="995"/>
      <c r="D77" s="44"/>
      <c r="E77" s="44"/>
      <c r="F77" s="995"/>
      <c r="G77" s="997">
        <f t="shared" si="3"/>
        <v>0</v>
      </c>
      <c r="H77" s="599"/>
      <c r="I77" s="285"/>
    </row>
    <row r="78" spans="1:9" s="277" customFormat="1" ht="15" customHeight="1" x14ac:dyDescent="0.2">
      <c r="A78" s="340" t="s">
        <v>113</v>
      </c>
      <c r="B78" s="43"/>
      <c r="C78" s="995"/>
      <c r="D78" s="44"/>
      <c r="E78" s="44"/>
      <c r="F78" s="995"/>
      <c r="G78" s="997">
        <f t="shared" si="3"/>
        <v>0</v>
      </c>
      <c r="H78" s="599"/>
      <c r="I78" s="285"/>
    </row>
    <row r="79" spans="1:9" s="277" customFormat="1" ht="15" customHeight="1" x14ac:dyDescent="0.2">
      <c r="A79" s="340" t="s">
        <v>114</v>
      </c>
      <c r="B79" s="43"/>
      <c r="C79" s="995"/>
      <c r="D79" s="44"/>
      <c r="E79" s="44"/>
      <c r="F79" s="995"/>
      <c r="G79" s="997">
        <f t="shared" si="3"/>
        <v>0</v>
      </c>
      <c r="H79" s="599"/>
      <c r="I79" s="285"/>
    </row>
    <row r="80" spans="1:9" s="277" customFormat="1" ht="15" customHeight="1" x14ac:dyDescent="0.2">
      <c r="A80" s="340" t="s">
        <v>115</v>
      </c>
      <c r="B80" s="43">
        <v>5.86</v>
      </c>
      <c r="C80" s="995"/>
      <c r="D80" s="44"/>
      <c r="E80" s="44"/>
      <c r="F80" s="995"/>
      <c r="G80" s="997">
        <f t="shared" si="3"/>
        <v>5.86</v>
      </c>
      <c r="H80" s="599"/>
      <c r="I80" s="285"/>
    </row>
    <row r="81" spans="1:9" s="277" customFormat="1" ht="15" customHeight="1" x14ac:dyDescent="0.2">
      <c r="A81" s="340" t="s">
        <v>116</v>
      </c>
      <c r="B81" s="43">
        <v>18.559999999999999</v>
      </c>
      <c r="C81" s="995"/>
      <c r="D81" s="44">
        <v>13.68</v>
      </c>
      <c r="E81" s="44"/>
      <c r="F81" s="995"/>
      <c r="G81" s="997">
        <f t="shared" si="3"/>
        <v>32.239999999999995</v>
      </c>
      <c r="H81" s="599"/>
      <c r="I81" s="285"/>
    </row>
    <row r="82" spans="1:9" s="277" customFormat="1" ht="15" customHeight="1" x14ac:dyDescent="0.2">
      <c r="A82" s="340" t="s">
        <v>117</v>
      </c>
      <c r="B82" s="43">
        <v>45.77</v>
      </c>
      <c r="C82" s="995"/>
      <c r="D82" s="44">
        <v>9.73</v>
      </c>
      <c r="E82" s="44"/>
      <c r="F82" s="995"/>
      <c r="G82" s="997">
        <f t="shared" si="3"/>
        <v>55.5</v>
      </c>
      <c r="H82" s="599"/>
      <c r="I82" s="285"/>
    </row>
    <row r="83" spans="1:9" s="277" customFormat="1" ht="15" customHeight="1" x14ac:dyDescent="0.2">
      <c r="A83" s="341" t="s">
        <v>62</v>
      </c>
      <c r="B83" s="456"/>
      <c r="C83" s="1028"/>
      <c r="D83" s="457"/>
      <c r="E83" s="457"/>
      <c r="F83" s="1028"/>
      <c r="G83" s="1029">
        <f t="shared" si="3"/>
        <v>0</v>
      </c>
      <c r="H83" s="1022"/>
      <c r="I83" s="285"/>
    </row>
    <row r="84" spans="1:9" s="277" customFormat="1" ht="15" customHeight="1" x14ac:dyDescent="0.2">
      <c r="A84" s="318"/>
      <c r="B84" s="319"/>
      <c r="C84" s="319"/>
      <c r="D84" s="319"/>
      <c r="E84" s="319"/>
      <c r="F84" s="319"/>
      <c r="G84" s="320"/>
      <c r="H84" s="320"/>
      <c r="I84" s="285"/>
    </row>
    <row r="85" spans="1:9" ht="15" customHeight="1" x14ac:dyDescent="0.2">
      <c r="A85" s="321" t="s">
        <v>118</v>
      </c>
      <c r="B85" s="322"/>
      <c r="C85" s="322"/>
      <c r="D85" s="322"/>
      <c r="E85" s="322"/>
      <c r="F85" s="322"/>
      <c r="G85" s="322"/>
      <c r="H85" s="322"/>
      <c r="I85" s="285"/>
    </row>
    <row r="86" spans="1:9" ht="15" customHeight="1" x14ac:dyDescent="0.2">
      <c r="A86" s="323" t="s">
        <v>1020</v>
      </c>
      <c r="B86" s="318"/>
      <c r="C86" s="318"/>
      <c r="D86" s="318"/>
      <c r="E86" s="318"/>
      <c r="F86" s="318"/>
      <c r="G86" s="318"/>
      <c r="H86" s="318"/>
      <c r="I86" s="285"/>
    </row>
    <row r="87" spans="1:9" ht="15" customHeight="1" x14ac:dyDescent="0.2">
      <c r="A87" s="285"/>
      <c r="B87" s="318"/>
      <c r="C87" s="318"/>
      <c r="D87" s="318"/>
      <c r="E87" s="318"/>
      <c r="F87" s="318"/>
      <c r="G87" s="318"/>
      <c r="H87" s="318"/>
      <c r="I87" s="285"/>
    </row>
    <row r="88" spans="1:9" s="31" customFormat="1" ht="12.75" x14ac:dyDescent="0.2">
      <c r="A88" s="55" t="s">
        <v>32</v>
      </c>
      <c r="B88" s="1585" t="s">
        <v>1040</v>
      </c>
      <c r="C88" s="56"/>
      <c r="D88" s="57"/>
      <c r="E88" s="57"/>
      <c r="F88" s="57"/>
      <c r="G88" s="57"/>
      <c r="H88" s="57"/>
      <c r="I88" s="285"/>
    </row>
    <row r="89" spans="1:9" s="31" customFormat="1" ht="12.75" x14ac:dyDescent="0.2">
      <c r="A89" s="32"/>
      <c r="B89" s="1645" t="s">
        <v>1041</v>
      </c>
      <c r="C89" s="58"/>
      <c r="D89" s="59"/>
      <c r="E89" s="59"/>
      <c r="F89" s="59"/>
      <c r="G89" s="59"/>
      <c r="H89" s="59"/>
      <c r="I89" s="285"/>
    </row>
    <row r="90" spans="1:9" s="31" customFormat="1" ht="12.75" x14ac:dyDescent="0.2">
      <c r="A90" s="32"/>
      <c r="B90" s="58" t="s">
        <v>1067</v>
      </c>
      <c r="C90" s="58"/>
      <c r="D90" s="59"/>
      <c r="E90" s="59"/>
      <c r="F90" s="59"/>
      <c r="G90" s="59"/>
      <c r="H90" s="59"/>
      <c r="I90" s="285"/>
    </row>
    <row r="91" spans="1:9" s="31" customFormat="1" ht="12.75" x14ac:dyDescent="0.2">
      <c r="A91" s="32"/>
      <c r="B91" s="58" t="s">
        <v>1068</v>
      </c>
      <c r="C91" s="58"/>
      <c r="D91" s="59"/>
      <c r="E91" s="59"/>
      <c r="F91" s="59"/>
      <c r="G91" s="59"/>
      <c r="H91" s="59"/>
      <c r="I91" s="285"/>
    </row>
    <row r="92" spans="1:9" s="31" customFormat="1" ht="12.75" x14ac:dyDescent="0.2">
      <c r="A92" s="32"/>
      <c r="B92" s="32"/>
      <c r="C92" s="32"/>
      <c r="D92" s="32"/>
      <c r="E92" s="32"/>
      <c r="F92" s="32"/>
      <c r="G92" s="32"/>
      <c r="H92" s="32"/>
      <c r="I92" s="285"/>
    </row>
    <row r="93" spans="1:9" s="31" customFormat="1" ht="12.75" x14ac:dyDescent="0.2">
      <c r="A93" s="55" t="s">
        <v>33</v>
      </c>
      <c r="B93" s="1584" t="s">
        <v>1059</v>
      </c>
      <c r="C93" s="56"/>
      <c r="D93" s="57"/>
      <c r="E93" s="57"/>
      <c r="F93" s="57"/>
      <c r="G93" s="57"/>
      <c r="H93" s="57"/>
      <c r="I93" s="285"/>
    </row>
    <row r="94" spans="1:9" s="31" customFormat="1" ht="12.75" x14ac:dyDescent="0.2">
      <c r="A94" s="32"/>
      <c r="B94" s="58"/>
      <c r="C94" s="58"/>
      <c r="D94" s="59"/>
      <c r="E94" s="59"/>
      <c r="F94" s="59"/>
      <c r="G94" s="59"/>
      <c r="H94" s="59"/>
      <c r="I94" s="285"/>
    </row>
    <row r="95" spans="1:9" s="31" customFormat="1" ht="12.75" x14ac:dyDescent="0.2">
      <c r="A95" s="32"/>
      <c r="B95" s="58"/>
      <c r="C95" s="58"/>
      <c r="D95" s="59"/>
      <c r="E95" s="59"/>
      <c r="F95" s="59"/>
      <c r="G95" s="59"/>
      <c r="H95" s="59"/>
      <c r="I95" s="285"/>
    </row>
    <row r="96" spans="1:9" s="31" customFormat="1" ht="12.75" x14ac:dyDescent="0.2">
      <c r="A96" s="32"/>
      <c r="B96" s="58"/>
      <c r="C96" s="58"/>
      <c r="D96" s="59"/>
      <c r="E96" s="59"/>
      <c r="F96" s="59"/>
      <c r="G96" s="59"/>
      <c r="H96" s="59"/>
      <c r="I96" s="285"/>
    </row>
    <row r="97" spans="1:17" s="31" customFormat="1" ht="12.75" x14ac:dyDescent="0.2">
      <c r="A97" s="32"/>
      <c r="B97" s="32"/>
      <c r="C97" s="32"/>
      <c r="D97" s="32"/>
      <c r="E97" s="32"/>
      <c r="F97" s="32"/>
      <c r="G97" s="32"/>
      <c r="H97" s="32"/>
      <c r="I97" s="285"/>
    </row>
    <row r="98" spans="1:17" s="31" customFormat="1" ht="12.75" x14ac:dyDescent="0.2">
      <c r="A98" s="55" t="s">
        <v>637</v>
      </c>
      <c r="B98" s="32"/>
      <c r="C98" s="32"/>
      <c r="D98" s="32"/>
      <c r="E98" s="32"/>
      <c r="F98" s="32"/>
      <c r="G98" s="32"/>
      <c r="H98" s="32"/>
      <c r="I98" s="285"/>
      <c r="J98"/>
      <c r="K98"/>
      <c r="L98"/>
      <c r="M98"/>
      <c r="N98"/>
      <c r="O98"/>
      <c r="P98"/>
      <c r="Q98"/>
    </row>
    <row r="99" spans="1:17" s="31" customFormat="1" ht="12.75" x14ac:dyDescent="0.2">
      <c r="A99" s="32"/>
      <c r="B99" s="32"/>
      <c r="C99" s="32"/>
      <c r="D99" s="32"/>
      <c r="E99" s="32"/>
      <c r="F99" s="32"/>
      <c r="G99" s="32"/>
      <c r="H99" s="32"/>
      <c r="I99" s="285"/>
      <c r="J99"/>
      <c r="K99"/>
      <c r="L99"/>
      <c r="M99"/>
      <c r="N99"/>
      <c r="O99"/>
      <c r="P99"/>
      <c r="Q99"/>
    </row>
    <row r="100" spans="1:17" s="31" customFormat="1" ht="12.75" x14ac:dyDescent="0.2">
      <c r="A100" s="32"/>
      <c r="B100" s="532"/>
      <c r="C100" s="32"/>
      <c r="D100" s="32"/>
      <c r="E100" s="32"/>
      <c r="F100" s="32"/>
      <c r="G100" s="32"/>
      <c r="H100" s="32"/>
      <c r="I100" s="285"/>
      <c r="J100"/>
      <c r="K100"/>
      <c r="L100"/>
      <c r="M100"/>
      <c r="N100"/>
      <c r="O100"/>
      <c r="P100"/>
      <c r="Q100"/>
    </row>
    <row r="101" spans="1:17" s="31" customFormat="1" ht="12.75" x14ac:dyDescent="0.2">
      <c r="A101" s="32"/>
      <c r="B101" s="533"/>
      <c r="C101" s="32"/>
      <c r="D101" s="32"/>
      <c r="E101" s="32"/>
      <c r="F101" s="32"/>
      <c r="G101" s="32"/>
      <c r="H101" s="32"/>
      <c r="I101" s="285"/>
      <c r="J101"/>
      <c r="K101"/>
      <c r="L101"/>
      <c r="M101"/>
      <c r="N101"/>
      <c r="O101"/>
      <c r="P101"/>
      <c r="Q101"/>
    </row>
    <row r="102" spans="1:17" s="31" customFormat="1" ht="12.75" x14ac:dyDescent="0.2">
      <c r="A102" s="32"/>
      <c r="B102" s="533"/>
      <c r="C102" s="32"/>
      <c r="D102" s="32"/>
      <c r="E102" s="32"/>
      <c r="F102" s="32"/>
      <c r="G102" s="32"/>
      <c r="H102" s="32"/>
      <c r="I102" s="285"/>
      <c r="J102"/>
      <c r="K102"/>
      <c r="L102"/>
      <c r="M102"/>
      <c r="N102"/>
      <c r="O102"/>
      <c r="P102"/>
      <c r="Q102"/>
    </row>
    <row r="103" spans="1:17" s="31" customFormat="1" ht="12.75" x14ac:dyDescent="0.2">
      <c r="A103" s="32"/>
      <c r="B103" s="533"/>
      <c r="C103" s="32"/>
      <c r="D103" s="32"/>
      <c r="E103" s="32"/>
      <c r="F103" s="32"/>
      <c r="G103" s="32"/>
      <c r="H103" s="32"/>
      <c r="I103" s="285"/>
      <c r="J103"/>
      <c r="K103"/>
      <c r="L103"/>
      <c r="M103"/>
      <c r="N103"/>
      <c r="O103"/>
      <c r="P103"/>
      <c r="Q103"/>
    </row>
    <row r="104" spans="1:17" s="31" customFormat="1" ht="12.75" x14ac:dyDescent="0.2">
      <c r="A104" s="32"/>
      <c r="B104" s="32"/>
      <c r="C104" s="32"/>
      <c r="D104" s="32"/>
      <c r="E104" s="32"/>
      <c r="F104" s="32"/>
      <c r="G104" s="32"/>
      <c r="H104" s="32"/>
      <c r="I104" s="285"/>
      <c r="J104"/>
      <c r="K104"/>
      <c r="L104"/>
      <c r="M104"/>
      <c r="N104"/>
      <c r="O104"/>
      <c r="P104"/>
      <c r="Q104"/>
    </row>
    <row r="105" spans="1:17" ht="15" customHeight="1" x14ac:dyDescent="0.2">
      <c r="I105"/>
      <c r="J105"/>
      <c r="K105"/>
      <c r="L105"/>
      <c r="M105"/>
      <c r="N105"/>
      <c r="O105"/>
      <c r="P105"/>
      <c r="Q105"/>
    </row>
  </sheetData>
  <sheetProtection password="CD9E" sheet="1" objects="1" scenarios="1" selectLockedCells="1"/>
  <mergeCells count="3">
    <mergeCell ref="B12:C12"/>
    <mergeCell ref="D12:E12"/>
    <mergeCell ref="G12:H12"/>
  </mergeCells>
  <dataValidations count="1">
    <dataValidation type="list" allowBlank="1" showInputMessage="1" showErrorMessage="1" sqref="B100:B103">
      <formula1>ModelQuest</formula1>
    </dataValidation>
  </dataValidations>
  <hyperlinks>
    <hyperlink ref="A2" location="ExplNote!A1" display="Go to explanatory note"/>
    <hyperlink ref="A3" location="Cntry!A1" display="Go to country metadata"/>
    <hyperlink ref="A1" location="'List of tables'!A9" display="'List of tables'!A9"/>
  </hyperlinks>
  <pageMargins left="0.55118110236220474" right="0.55118110236220474" top="0.78740157480314965" bottom="0.78740157480314965" header="0.51181102362204722" footer="0.51181102362204722"/>
  <pageSetup paperSize="9" scale="48" orientation="portrait" r:id="rId1"/>
  <headerFooter alignWithMargins="0">
    <oddHeader>&amp;LCDH&amp;C &amp;F&amp;R&amp;A</oddHeader>
    <oddFooter>Page &amp;P of &amp;N</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indexed="43"/>
    <pageSetUpPr fitToPage="1"/>
  </sheetPr>
  <dimension ref="A1:N40"/>
  <sheetViews>
    <sheetView showGridLines="0" zoomScale="90" zoomScaleNormal="90" workbookViewId="0">
      <selection activeCell="B24" sqref="B24"/>
    </sheetView>
  </sheetViews>
  <sheetFormatPr baseColWidth="10" defaultColWidth="9.140625" defaultRowHeight="15" customHeight="1" x14ac:dyDescent="0.2"/>
  <cols>
    <col min="1" max="1" width="22.140625" style="31" customWidth="1"/>
    <col min="2" max="2" width="12.7109375" style="31" customWidth="1"/>
    <col min="3" max="3" width="6.7109375" style="31" customWidth="1"/>
    <col min="4" max="4" width="12.7109375" style="31" customWidth="1"/>
    <col min="5" max="5" width="6.7109375" style="31" customWidth="1"/>
    <col min="6" max="6" width="12.7109375" style="31" customWidth="1"/>
    <col min="7" max="7" width="6.7109375" style="31" customWidth="1"/>
    <col min="8" max="8" width="9.42578125" style="31" customWidth="1"/>
    <col min="9" max="9" width="12.7109375" style="31" customWidth="1"/>
    <col min="10" max="10" width="6.7109375" style="31" customWidth="1"/>
    <col min="11" max="11" width="11" style="31" customWidth="1"/>
    <col min="12" max="12" width="12.7109375" style="31" customWidth="1"/>
    <col min="13" max="13" width="6.7109375" style="31" customWidth="1"/>
    <col min="14" max="16384" width="9.140625" style="31"/>
  </cols>
  <sheetData>
    <row r="1" spans="1:14" s="66" customFormat="1" ht="12" customHeight="1" x14ac:dyDescent="0.2">
      <c r="A1" s="407" t="s">
        <v>6</v>
      </c>
    </row>
    <row r="2" spans="1:14" s="66" customFormat="1" ht="12" customHeight="1" x14ac:dyDescent="0.2">
      <c r="A2" s="408" t="s">
        <v>10</v>
      </c>
    </row>
    <row r="3" spans="1:14" s="66" customFormat="1" ht="12" customHeight="1" x14ac:dyDescent="0.2">
      <c r="A3" s="408" t="s">
        <v>7</v>
      </c>
    </row>
    <row r="4" spans="1:14" ht="12.75" x14ac:dyDescent="0.2">
      <c r="A4" s="30" t="s">
        <v>19</v>
      </c>
      <c r="B4" s="30"/>
      <c r="C4" s="30"/>
      <c r="D4" s="30"/>
      <c r="E4" s="30"/>
      <c r="F4" s="30"/>
      <c r="G4" s="30"/>
      <c r="H4" s="30"/>
      <c r="I4" s="30"/>
      <c r="J4" s="30"/>
      <c r="K4" s="30"/>
      <c r="L4" s="30"/>
      <c r="M4" s="30"/>
      <c r="N4" s="30"/>
    </row>
    <row r="5" spans="1:14" s="131" customFormat="1" ht="15" customHeight="1" x14ac:dyDescent="0.2"/>
    <row r="6" spans="1:14" ht="15" customHeight="1" x14ac:dyDescent="0.2">
      <c r="A6" s="32"/>
      <c r="B6" s="32"/>
      <c r="C6" s="32"/>
      <c r="D6" s="32"/>
      <c r="E6" s="32"/>
      <c r="F6" s="32"/>
      <c r="G6" s="32"/>
      <c r="H6" s="32"/>
      <c r="I6" s="32"/>
      <c r="J6" s="32"/>
      <c r="K6" s="32"/>
      <c r="L6" s="32"/>
      <c r="M6" s="32"/>
      <c r="N6" s="32"/>
    </row>
    <row r="7" spans="1:14" ht="15" customHeight="1" x14ac:dyDescent="0.25">
      <c r="A7" s="62" t="s">
        <v>787</v>
      </c>
      <c r="B7" s="32"/>
      <c r="C7" s="32"/>
      <c r="D7" s="32"/>
      <c r="E7" s="32"/>
      <c r="F7" s="32"/>
      <c r="G7" s="32"/>
      <c r="H7" s="32"/>
      <c r="I7" s="32"/>
      <c r="J7" s="32"/>
      <c r="K7" s="32"/>
      <c r="L7" s="32"/>
      <c r="M7" s="32"/>
      <c r="N7" s="32"/>
    </row>
    <row r="8" spans="1:14" ht="15" customHeight="1" x14ac:dyDescent="0.2">
      <c r="A8" s="63" t="s">
        <v>21</v>
      </c>
      <c r="B8" s="32"/>
      <c r="C8" s="32"/>
      <c r="D8" s="32"/>
      <c r="E8" s="32"/>
      <c r="F8" s="32"/>
      <c r="G8" s="32"/>
      <c r="H8" s="32"/>
      <c r="I8" s="32"/>
      <c r="J8" s="32"/>
      <c r="K8" s="32"/>
      <c r="L8" s="32"/>
      <c r="M8" s="32"/>
      <c r="N8" s="32"/>
    </row>
    <row r="9" spans="1:14" ht="15" customHeight="1" x14ac:dyDescent="0.2">
      <c r="A9" s="63"/>
      <c r="B9" s="32"/>
      <c r="C9" s="32"/>
      <c r="D9" s="32"/>
      <c r="E9" s="32"/>
      <c r="F9" s="32"/>
      <c r="G9" s="32"/>
      <c r="H9" s="32"/>
      <c r="I9" s="32"/>
      <c r="J9" s="32"/>
      <c r="K9" s="32"/>
      <c r="L9" s="32"/>
      <c r="M9" s="32"/>
      <c r="N9" s="32"/>
    </row>
    <row r="10" spans="1:14" ht="15" customHeight="1" x14ac:dyDescent="0.2">
      <c r="A10" s="293" t="s">
        <v>34</v>
      </c>
      <c r="B10" s="385">
        <v>2011</v>
      </c>
      <c r="C10" s="32"/>
      <c r="D10" s="32"/>
      <c r="E10" s="32"/>
      <c r="F10" s="32"/>
      <c r="G10" s="32"/>
      <c r="H10" s="32"/>
      <c r="I10" s="32"/>
      <c r="J10" s="32"/>
      <c r="K10" s="32"/>
      <c r="L10" s="32"/>
      <c r="M10" s="32"/>
      <c r="N10" s="32"/>
    </row>
    <row r="11" spans="1:14" ht="15" customHeight="1" x14ac:dyDescent="0.2">
      <c r="A11" s="35"/>
      <c r="B11" s="35"/>
      <c r="C11" s="35"/>
      <c r="D11" s="35"/>
      <c r="E11" s="35"/>
      <c r="F11" s="35"/>
      <c r="G11" s="35"/>
      <c r="H11" s="35"/>
      <c r="I11" s="35"/>
      <c r="J11" s="35"/>
      <c r="K11" s="35"/>
      <c r="L11" s="35"/>
      <c r="M11" s="542"/>
      <c r="N11" s="32"/>
    </row>
    <row r="12" spans="1:14" ht="15" customHeight="1" x14ac:dyDescent="0.2">
      <c r="A12" s="1699"/>
      <c r="B12" s="1692" t="s">
        <v>51</v>
      </c>
      <c r="C12" s="1693"/>
      <c r="D12" s="300" t="s">
        <v>50</v>
      </c>
      <c r="E12" s="300"/>
      <c r="F12" s="300"/>
      <c r="G12" s="300"/>
      <c r="H12" s="300"/>
      <c r="I12" s="301"/>
      <c r="J12" s="301"/>
      <c r="K12" s="302" t="s">
        <v>24</v>
      </c>
      <c r="L12" s="299"/>
      <c r="M12" s="303"/>
      <c r="N12" s="32"/>
    </row>
    <row r="13" spans="1:14" ht="15" customHeight="1" x14ac:dyDescent="0.2">
      <c r="A13" s="1699"/>
      <c r="B13" s="1694" t="s">
        <v>647</v>
      </c>
      <c r="C13" s="1695"/>
      <c r="D13" s="304" t="s">
        <v>35</v>
      </c>
      <c r="E13" s="304"/>
      <c r="F13" s="304"/>
      <c r="G13" s="304"/>
      <c r="H13" s="304"/>
      <c r="I13" s="1021"/>
      <c r="J13" s="1021"/>
      <c r="K13" s="305" t="s">
        <v>52</v>
      </c>
      <c r="L13" s="1689" t="s">
        <v>25</v>
      </c>
      <c r="M13" s="1690"/>
      <c r="N13" s="32"/>
    </row>
    <row r="14" spans="1:14" ht="42" customHeight="1" x14ac:dyDescent="0.2">
      <c r="A14" s="306"/>
      <c r="B14" s="1696" t="str">
        <f>Cntry!$D$8</f>
        <v>Chile</v>
      </c>
      <c r="C14" s="1697"/>
      <c r="D14" s="1691" t="s">
        <v>43</v>
      </c>
      <c r="E14" s="1691"/>
      <c r="F14" s="1691" t="s">
        <v>44</v>
      </c>
      <c r="G14" s="1691"/>
      <c r="H14" s="307" t="s">
        <v>45</v>
      </c>
      <c r="I14" s="1687" t="s">
        <v>42</v>
      </c>
      <c r="J14" s="1688"/>
      <c r="K14" s="308"/>
      <c r="L14" s="1024"/>
      <c r="M14" s="309"/>
      <c r="N14" s="32"/>
    </row>
    <row r="15" spans="1:14" ht="15" customHeight="1" x14ac:dyDescent="0.2">
      <c r="A15" s="40" t="s">
        <v>26</v>
      </c>
      <c r="B15" s="400">
        <v>380.19</v>
      </c>
      <c r="C15" s="641"/>
      <c r="D15" s="401">
        <v>94.38</v>
      </c>
      <c r="E15" s="1017"/>
      <c r="F15" s="402">
        <v>6.54</v>
      </c>
      <c r="G15" s="1019"/>
      <c r="H15" s="403"/>
      <c r="I15" s="404">
        <f>SUM(H15,F15,D15)</f>
        <v>100.92</v>
      </c>
      <c r="J15" s="403"/>
      <c r="K15" s="404"/>
      <c r="L15" s="1025">
        <f>SUM(I15,B15)</f>
        <v>481.11</v>
      </c>
      <c r="M15" s="1040"/>
      <c r="N15" s="32"/>
    </row>
    <row r="16" spans="1:14" ht="15" customHeight="1" x14ac:dyDescent="0.2">
      <c r="A16" s="40" t="s">
        <v>27</v>
      </c>
      <c r="B16" s="421">
        <v>2291.2800000000002</v>
      </c>
      <c r="C16" s="1036"/>
      <c r="D16" s="442">
        <v>476.86</v>
      </c>
      <c r="E16" s="557"/>
      <c r="F16" s="423">
        <v>12.15</v>
      </c>
      <c r="G16" s="1036"/>
      <c r="H16" s="424"/>
      <c r="I16" s="425">
        <f t="shared" ref="I16:I20" si="0">SUM(H16,F16,D16)</f>
        <v>489.01</v>
      </c>
      <c r="J16" s="424"/>
      <c r="K16" s="425"/>
      <c r="L16" s="1032">
        <f t="shared" ref="L16:L21" si="1">SUM(I16,B16)</f>
        <v>2780.29</v>
      </c>
      <c r="M16" s="1041"/>
      <c r="N16" s="32"/>
    </row>
    <row r="17" spans="1:14" ht="15" customHeight="1" x14ac:dyDescent="0.2">
      <c r="A17" s="40" t="s">
        <v>28</v>
      </c>
      <c r="B17" s="421">
        <v>1702.01</v>
      </c>
      <c r="C17" s="1036"/>
      <c r="D17" s="442">
        <v>337.32</v>
      </c>
      <c r="E17" s="557"/>
      <c r="F17" s="423">
        <v>11.72</v>
      </c>
      <c r="G17" s="1036"/>
      <c r="H17" s="424"/>
      <c r="I17" s="425">
        <f t="shared" si="0"/>
        <v>349.04</v>
      </c>
      <c r="J17" s="424"/>
      <c r="K17" s="425"/>
      <c r="L17" s="1032">
        <f t="shared" si="1"/>
        <v>2051.0500000000002</v>
      </c>
      <c r="M17" s="1041"/>
      <c r="N17" s="32"/>
    </row>
    <row r="18" spans="1:14" ht="15" customHeight="1" x14ac:dyDescent="0.2">
      <c r="A18" s="40" t="s">
        <v>29</v>
      </c>
      <c r="B18" s="421">
        <v>1341.32</v>
      </c>
      <c r="C18" s="1036"/>
      <c r="D18" s="442">
        <v>192.18</v>
      </c>
      <c r="E18" s="557"/>
      <c r="F18" s="423">
        <v>8.65</v>
      </c>
      <c r="G18" s="1036"/>
      <c r="H18" s="424"/>
      <c r="I18" s="425">
        <f t="shared" si="0"/>
        <v>200.83</v>
      </c>
      <c r="J18" s="424"/>
      <c r="K18" s="425"/>
      <c r="L18" s="1032">
        <f t="shared" si="1"/>
        <v>1542.1499999999999</v>
      </c>
      <c r="M18" s="1041"/>
      <c r="N18" s="32"/>
    </row>
    <row r="19" spans="1:14" ht="15" customHeight="1" x14ac:dyDescent="0.2">
      <c r="A19" s="40" t="s">
        <v>574</v>
      </c>
      <c r="B19" s="421">
        <v>691.17</v>
      </c>
      <c r="C19" s="1036"/>
      <c r="D19" s="442">
        <v>119.62</v>
      </c>
      <c r="E19" s="557"/>
      <c r="F19" s="423">
        <v>4.46</v>
      </c>
      <c r="G19" s="1036"/>
      <c r="H19" s="424"/>
      <c r="I19" s="425">
        <f t="shared" si="0"/>
        <v>124.08</v>
      </c>
      <c r="J19" s="424"/>
      <c r="K19" s="425"/>
      <c r="L19" s="1032">
        <f t="shared" si="1"/>
        <v>815.25</v>
      </c>
      <c r="M19" s="1041"/>
      <c r="N19" s="32"/>
    </row>
    <row r="20" spans="1:14" ht="15" customHeight="1" x14ac:dyDescent="0.2">
      <c r="A20" s="46" t="s">
        <v>24</v>
      </c>
      <c r="B20" s="427"/>
      <c r="C20" s="1037"/>
      <c r="D20" s="446"/>
      <c r="E20" s="559"/>
      <c r="F20" s="428"/>
      <c r="G20" s="1037"/>
      <c r="H20" s="429"/>
      <c r="I20" s="430">
        <f t="shared" si="0"/>
        <v>0</v>
      </c>
      <c r="J20" s="429"/>
      <c r="K20" s="430"/>
      <c r="L20" s="1033">
        <f t="shared" si="1"/>
        <v>0</v>
      </c>
      <c r="M20" s="1042"/>
      <c r="N20" s="32"/>
    </row>
    <row r="21" spans="1:14" ht="15" customHeight="1" x14ac:dyDescent="0.2">
      <c r="A21" s="50" t="s">
        <v>31</v>
      </c>
      <c r="B21" s="432">
        <f>SUM(B15:B20)</f>
        <v>6405.97</v>
      </c>
      <c r="C21" s="1038">
        <f t="shared" ref="C21:K21" si="2">SUM(C15:C20)</f>
        <v>0</v>
      </c>
      <c r="D21" s="1039">
        <f t="shared" si="2"/>
        <v>1220.3600000000001</v>
      </c>
      <c r="E21" s="1035"/>
      <c r="F21" s="433">
        <f t="shared" si="2"/>
        <v>43.52</v>
      </c>
      <c r="G21" s="1038"/>
      <c r="H21" s="434">
        <f t="shared" si="2"/>
        <v>0</v>
      </c>
      <c r="I21" s="435">
        <f t="shared" si="2"/>
        <v>1263.8799999999999</v>
      </c>
      <c r="J21" s="434">
        <f t="shared" si="2"/>
        <v>0</v>
      </c>
      <c r="K21" s="435">
        <f t="shared" si="2"/>
        <v>0</v>
      </c>
      <c r="L21" s="1034">
        <f t="shared" si="1"/>
        <v>7669.85</v>
      </c>
      <c r="M21" s="1043"/>
      <c r="N21" s="32"/>
    </row>
    <row r="22" spans="1:14" ht="15" customHeight="1" x14ac:dyDescent="0.2">
      <c r="A22" s="54" t="s">
        <v>575</v>
      </c>
      <c r="B22" s="32"/>
      <c r="C22" s="32"/>
      <c r="D22" s="32"/>
      <c r="E22" s="32"/>
      <c r="F22" s="32"/>
      <c r="G22" s="32"/>
      <c r="H22" s="32"/>
      <c r="I22" s="32"/>
      <c r="J22" s="32"/>
      <c r="K22" s="32"/>
      <c r="L22" s="32"/>
      <c r="M22" s="32"/>
      <c r="N22" s="32"/>
    </row>
    <row r="23" spans="1:14" ht="15" customHeight="1" x14ac:dyDescent="0.2">
      <c r="A23" s="32"/>
      <c r="B23" s="32"/>
      <c r="C23" s="32"/>
      <c r="D23" s="32"/>
      <c r="E23" s="32"/>
      <c r="F23" s="32"/>
      <c r="G23" s="32"/>
      <c r="H23" s="32"/>
      <c r="I23" s="32"/>
      <c r="J23" s="32"/>
      <c r="K23" s="32"/>
      <c r="L23" s="32"/>
      <c r="M23" s="32"/>
      <c r="N23" s="32"/>
    </row>
    <row r="24" spans="1:14" ht="15" customHeight="1" x14ac:dyDescent="0.2">
      <c r="A24" s="55" t="s">
        <v>32</v>
      </c>
      <c r="B24" s="56" t="s">
        <v>1065</v>
      </c>
      <c r="C24" s="56"/>
      <c r="D24" s="57"/>
      <c r="E24" s="57"/>
      <c r="F24" s="57"/>
      <c r="G24" s="57"/>
      <c r="H24" s="57"/>
      <c r="I24" s="57"/>
      <c r="J24" s="57"/>
      <c r="K24" s="57"/>
      <c r="L24" s="57"/>
      <c r="M24" s="57"/>
      <c r="N24" s="32"/>
    </row>
    <row r="25" spans="1:14" ht="15" customHeight="1" x14ac:dyDescent="0.2">
      <c r="A25" s="32"/>
      <c r="B25" s="58"/>
      <c r="C25" s="58"/>
      <c r="D25" s="59"/>
      <c r="E25" s="59"/>
      <c r="F25" s="59"/>
      <c r="G25" s="59"/>
      <c r="H25" s="59"/>
      <c r="I25" s="59"/>
      <c r="J25" s="59"/>
      <c r="K25" s="59"/>
      <c r="L25" s="59"/>
      <c r="M25" s="59"/>
      <c r="N25" s="32"/>
    </row>
    <row r="26" spans="1:14" ht="15" customHeight="1" x14ac:dyDescent="0.2">
      <c r="A26" s="32"/>
      <c r="B26" s="58"/>
      <c r="C26" s="58"/>
      <c r="D26" s="59"/>
      <c r="E26" s="59"/>
      <c r="F26" s="59"/>
      <c r="G26" s="59"/>
      <c r="H26" s="59"/>
      <c r="I26" s="59"/>
      <c r="J26" s="59"/>
      <c r="K26" s="59"/>
      <c r="L26" s="59"/>
      <c r="M26" s="59"/>
      <c r="N26" s="32"/>
    </row>
    <row r="27" spans="1:14" ht="15" customHeight="1" x14ac:dyDescent="0.2">
      <c r="A27" s="32"/>
      <c r="B27" s="58"/>
      <c r="C27" s="58"/>
      <c r="D27" s="59"/>
      <c r="E27" s="59"/>
      <c r="F27" s="59"/>
      <c r="G27" s="59"/>
      <c r="H27" s="59"/>
      <c r="I27" s="59"/>
      <c r="J27" s="59"/>
      <c r="K27" s="59"/>
      <c r="L27" s="59"/>
      <c r="M27" s="59"/>
      <c r="N27" s="32"/>
    </row>
    <row r="28" spans="1:14" ht="15" customHeight="1" x14ac:dyDescent="0.2">
      <c r="A28" s="32"/>
      <c r="B28" s="32"/>
      <c r="C28" s="32"/>
      <c r="D28" s="32"/>
      <c r="E28" s="32"/>
      <c r="F28" s="32"/>
      <c r="G28" s="32"/>
      <c r="H28" s="32"/>
      <c r="I28" s="32"/>
      <c r="J28" s="32"/>
      <c r="K28" s="32"/>
      <c r="L28" s="32"/>
      <c r="M28" s="32"/>
      <c r="N28" s="32"/>
    </row>
    <row r="29" spans="1:14" ht="15" customHeight="1" x14ac:dyDescent="0.2">
      <c r="A29" s="55" t="s">
        <v>33</v>
      </c>
      <c r="B29" s="1584" t="s">
        <v>1059</v>
      </c>
      <c r="C29" s="56"/>
      <c r="D29" s="57"/>
      <c r="E29" s="57"/>
      <c r="F29" s="57"/>
      <c r="G29" s="57"/>
      <c r="H29" s="57"/>
      <c r="I29" s="57"/>
      <c r="J29" s="57"/>
      <c r="K29" s="57"/>
      <c r="L29" s="57"/>
      <c r="M29" s="57"/>
      <c r="N29" s="32"/>
    </row>
    <row r="30" spans="1:14" ht="15" customHeight="1" x14ac:dyDescent="0.2">
      <c r="A30" s="32"/>
      <c r="B30" s="58"/>
      <c r="C30" s="58"/>
      <c r="D30" s="59"/>
      <c r="E30" s="59"/>
      <c r="F30" s="59"/>
      <c r="G30" s="59"/>
      <c r="H30" s="59"/>
      <c r="I30" s="59"/>
      <c r="J30" s="59"/>
      <c r="K30" s="59"/>
      <c r="L30" s="59"/>
      <c r="M30" s="59"/>
      <c r="N30" s="32"/>
    </row>
    <row r="31" spans="1:14" ht="15" customHeight="1" x14ac:dyDescent="0.2">
      <c r="A31" s="32"/>
      <c r="B31" s="58"/>
      <c r="C31" s="58"/>
      <c r="D31" s="59"/>
      <c r="E31" s="59"/>
      <c r="F31" s="59"/>
      <c r="G31" s="59"/>
      <c r="H31" s="59"/>
      <c r="I31" s="59"/>
      <c r="J31" s="59"/>
      <c r="K31" s="59"/>
      <c r="L31" s="59"/>
      <c r="M31" s="59"/>
      <c r="N31" s="32"/>
    </row>
    <row r="32" spans="1:14" ht="15" customHeight="1" x14ac:dyDescent="0.2">
      <c r="A32" s="32"/>
      <c r="B32" s="58"/>
      <c r="C32" s="58"/>
      <c r="D32" s="59"/>
      <c r="E32" s="59"/>
      <c r="F32" s="59"/>
      <c r="G32" s="59"/>
      <c r="H32" s="59"/>
      <c r="I32" s="59"/>
      <c r="J32" s="59"/>
      <c r="K32" s="59"/>
      <c r="L32" s="59"/>
      <c r="M32" s="59"/>
      <c r="N32" s="32"/>
    </row>
    <row r="33" spans="1:14" ht="15" customHeight="1" x14ac:dyDescent="0.2">
      <c r="A33" s="32"/>
      <c r="B33" s="32"/>
      <c r="C33" s="32"/>
      <c r="D33" s="32"/>
      <c r="E33" s="32"/>
      <c r="F33" s="32"/>
      <c r="G33" s="32"/>
      <c r="H33" s="32"/>
      <c r="I33" s="32"/>
      <c r="J33" s="32"/>
      <c r="K33" s="32"/>
      <c r="L33" s="32"/>
      <c r="M33" s="32"/>
      <c r="N33" s="32"/>
    </row>
    <row r="34" spans="1:14" ht="12.75" x14ac:dyDescent="0.2">
      <c r="A34" s="55" t="s">
        <v>637</v>
      </c>
      <c r="B34" s="32"/>
      <c r="C34" s="32"/>
      <c r="D34" s="32"/>
      <c r="E34" s="32"/>
      <c r="F34" s="32"/>
      <c r="G34" s="32"/>
      <c r="H34" s="32"/>
      <c r="I34" s="32"/>
      <c r="J34" s="32"/>
      <c r="K34" s="32"/>
      <c r="L34" s="32"/>
      <c r="M34" s="32"/>
      <c r="N34" s="32"/>
    </row>
    <row r="35" spans="1:14" ht="12.75" x14ac:dyDescent="0.2">
      <c r="A35" s="32"/>
      <c r="B35" s="32"/>
      <c r="C35" s="32"/>
      <c r="D35" s="32"/>
      <c r="E35" s="32"/>
      <c r="F35" s="32"/>
      <c r="G35" s="32"/>
      <c r="H35" s="32"/>
      <c r="I35" s="32"/>
      <c r="J35" s="32"/>
      <c r="K35" s="32"/>
      <c r="L35" s="32"/>
      <c r="M35" s="32"/>
      <c r="N35" s="32"/>
    </row>
    <row r="36" spans="1:14" ht="12.75" x14ac:dyDescent="0.2">
      <c r="A36" s="32"/>
      <c r="B36" s="532"/>
      <c r="C36" s="32"/>
      <c r="D36" s="32"/>
      <c r="E36" s="32"/>
      <c r="F36" s="32"/>
      <c r="G36" s="32"/>
      <c r="H36" s="32"/>
      <c r="I36" s="32"/>
      <c r="J36" s="32"/>
      <c r="K36" s="32"/>
      <c r="L36" s="32"/>
      <c r="M36" s="32"/>
      <c r="N36" s="32"/>
    </row>
    <row r="37" spans="1:14" ht="12.75" x14ac:dyDescent="0.2">
      <c r="A37" s="32"/>
      <c r="B37" s="533"/>
      <c r="C37" s="32"/>
      <c r="D37" s="32"/>
      <c r="E37" s="32"/>
      <c r="F37" s="32"/>
      <c r="G37" s="32"/>
      <c r="H37" s="32"/>
      <c r="I37" s="32"/>
      <c r="J37" s="32"/>
      <c r="K37" s="32"/>
      <c r="L37" s="32"/>
      <c r="M37" s="32"/>
      <c r="N37" s="32"/>
    </row>
    <row r="38" spans="1:14" ht="12.75" x14ac:dyDescent="0.2">
      <c r="A38" s="32"/>
      <c r="B38" s="533"/>
      <c r="C38" s="32"/>
      <c r="D38" s="32"/>
      <c r="E38" s="32"/>
      <c r="F38" s="32"/>
      <c r="G38" s="32"/>
      <c r="H38" s="32"/>
      <c r="I38" s="32"/>
      <c r="J38" s="32"/>
      <c r="K38" s="32"/>
      <c r="L38" s="32"/>
      <c r="M38" s="32"/>
      <c r="N38" s="32"/>
    </row>
    <row r="39" spans="1:14" ht="12.75" x14ac:dyDescent="0.2">
      <c r="A39" s="32"/>
      <c r="B39" s="533"/>
      <c r="C39" s="32"/>
      <c r="D39" s="32"/>
      <c r="E39" s="32"/>
      <c r="F39" s="32"/>
      <c r="G39" s="32"/>
      <c r="H39" s="32"/>
      <c r="I39" s="32"/>
      <c r="J39" s="32"/>
      <c r="K39" s="32"/>
      <c r="L39" s="32"/>
      <c r="M39" s="32"/>
      <c r="N39" s="32"/>
    </row>
    <row r="40" spans="1:14" ht="12.75" x14ac:dyDescent="0.2">
      <c r="A40" s="32"/>
      <c r="B40" s="32"/>
      <c r="C40" s="32"/>
      <c r="D40" s="32"/>
      <c r="E40" s="32"/>
      <c r="F40" s="32"/>
      <c r="G40" s="32"/>
      <c r="H40" s="32"/>
      <c r="I40" s="32"/>
      <c r="J40" s="32"/>
      <c r="K40" s="32"/>
      <c r="L40" s="32"/>
      <c r="M40" s="32"/>
      <c r="N40" s="32"/>
    </row>
  </sheetData>
  <sheetProtection password="CD9E" sheet="1" objects="1" scenarios="1" selectLockedCells="1"/>
  <mergeCells count="8">
    <mergeCell ref="A12:A13"/>
    <mergeCell ref="B12:C12"/>
    <mergeCell ref="B13:C13"/>
    <mergeCell ref="L13:M13"/>
    <mergeCell ref="B14:C14"/>
    <mergeCell ref="D14:E14"/>
    <mergeCell ref="F14:G14"/>
    <mergeCell ref="I14:J14"/>
  </mergeCells>
  <dataValidations count="1">
    <dataValidation type="list" allowBlank="1" showInputMessage="1" showErrorMessage="1" sqref="B36:B39">
      <formula1>ModelQuest</formula1>
    </dataValidation>
  </dataValidations>
  <hyperlinks>
    <hyperlink ref="A2" location="ExplNote!A1" display="Go to explanatory note"/>
    <hyperlink ref="A3" location="Cntry!A1" display="Go to country metadata"/>
    <hyperlink ref="A1" location="'List of tables'!A9" display="'List of tables'!A9"/>
  </hyperlinks>
  <pageMargins left="0.23622047244094491" right="0.23622047244094491" top="0.98425196850393704" bottom="0.98425196850393704" header="0.51181102362204722" footer="0.51181102362204722"/>
  <pageSetup paperSize="9" scale="63" orientation="landscape" r:id="rId1"/>
  <headerFooter alignWithMargins="0">
    <oddHeader>&amp;LCDH&amp;C &amp;F&amp;R&amp;A</oddHeader>
    <oddFooter>Page &amp;P of &amp;N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45</vt:i4>
      </vt:variant>
      <vt:variant>
        <vt:lpstr>Rangos con nombre</vt:lpstr>
      </vt:variant>
      <vt:variant>
        <vt:i4>7</vt:i4>
      </vt:variant>
    </vt:vector>
  </HeadingPairs>
  <TitlesOfParts>
    <vt:vector size="52" baseType="lpstr">
      <vt:lpstr>List of tables</vt:lpstr>
      <vt:lpstr>ExplNote</vt:lpstr>
      <vt:lpstr>Cntry</vt:lpstr>
      <vt:lpstr>Flags</vt:lpstr>
      <vt:lpstr>P1</vt:lpstr>
      <vt:lpstr>P2.1</vt:lpstr>
      <vt:lpstr>P2.2</vt:lpstr>
      <vt:lpstr>P3</vt:lpstr>
      <vt:lpstr>P4</vt:lpstr>
      <vt:lpstr>P5</vt:lpstr>
      <vt:lpstr>P6</vt:lpstr>
      <vt:lpstr>P7</vt:lpstr>
      <vt:lpstr>P8</vt:lpstr>
      <vt:lpstr>ED1</vt:lpstr>
      <vt:lpstr>ED2</vt:lpstr>
      <vt:lpstr>ED3</vt:lpstr>
      <vt:lpstr>ED4</vt:lpstr>
      <vt:lpstr>ED5</vt:lpstr>
      <vt:lpstr>ED6</vt:lpstr>
      <vt:lpstr>EMP1</vt:lpstr>
      <vt:lpstr>EMP2.1</vt:lpstr>
      <vt:lpstr>EMP2.2</vt:lpstr>
      <vt:lpstr>EMP2.3</vt:lpstr>
      <vt:lpstr>EMP3</vt:lpstr>
      <vt:lpstr>EMP4</vt:lpstr>
      <vt:lpstr>EMP5</vt:lpstr>
      <vt:lpstr>EMP6.1</vt:lpstr>
      <vt:lpstr>EMP6.2</vt:lpstr>
      <vt:lpstr>EMP7</vt:lpstr>
      <vt:lpstr>EMP8</vt:lpstr>
      <vt:lpstr>EMP9</vt:lpstr>
      <vt:lpstr>EMP10</vt:lpstr>
      <vt:lpstr>PERC1.1</vt:lpstr>
      <vt:lpstr>PERC1.2</vt:lpstr>
      <vt:lpstr>PERC2.1</vt:lpstr>
      <vt:lpstr>PERC2.2</vt:lpstr>
      <vt:lpstr>IMOB1</vt:lpstr>
      <vt:lpstr>IMOB2</vt:lpstr>
      <vt:lpstr>IMOB3</vt:lpstr>
      <vt:lpstr>IMOB4</vt:lpstr>
      <vt:lpstr>OMOB1</vt:lpstr>
      <vt:lpstr>OMOB2</vt:lpstr>
      <vt:lpstr>OUTP1</vt:lpstr>
      <vt:lpstr>OUTP2</vt:lpstr>
      <vt:lpstr>Tools</vt:lpstr>
      <vt:lpstr>CntryName</vt:lpstr>
      <vt:lpstr>CtzCov</vt:lpstr>
      <vt:lpstr>GeoCov</vt:lpstr>
      <vt:lpstr>Methodo</vt:lpstr>
      <vt:lpstr>ModelQuest</vt:lpstr>
      <vt:lpstr>Modules</vt:lpstr>
      <vt:lpstr>RCntryName</vt:lpstr>
    </vt:vector>
  </TitlesOfParts>
  <Company>OECD</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Mace_s</dc:creator>
  <cp:lastModifiedBy>Antonio Martner Sota</cp:lastModifiedBy>
  <cp:lastPrinted>2014-10-02T10:12:17Z</cp:lastPrinted>
  <dcterms:created xsi:type="dcterms:W3CDTF">2008-11-06T13:27:25Z</dcterms:created>
  <dcterms:modified xsi:type="dcterms:W3CDTF">2015-09-04T15:11:53Z</dcterms:modified>
</cp:coreProperties>
</file>