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questionnair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<sst xmlns="http://schemas.openxmlformats.org/spreadsheetml/2006/main" count="1920" uniqueCount="1630">
  <si>
    <t>majority</t>
  </si>
  <si>
    <t>movies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</si>
  <si>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</si>
  <si>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</si>
  <si>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</si>
  <si>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</si>
  <si>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</si>
  <si>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</si>
  <si>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</si>
  <si>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</si>
  <si>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</si>
  <si>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</si>
  <si>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</si>
  <si>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</si>
  <si>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</si>
  <si>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</si>
  <si>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</si>
  <si>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</si>
  <si>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</si>
  <si>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Sport</t>
  </si>
  <si>
    <t>Thriller</t>
  </si>
  <si>
    <t>War</t>
  </si>
  <si>
    <t>Western</t>
  </si>
  <si>
    <t>genre</t>
  </si>
  <si>
    <t>type</t>
  </si>
  <si>
    <t>genres</t>
  </si>
  <si>
    <t>genere</t>
  </si>
  <si>
    <t>genre(s)_</t>
  </si>
  <si>
    <t>basketball players</t>
  </si>
  <si>
    <t>year1start</t>
  </si>
  <si>
    <t>year</t>
  </si>
  <si>
    <t>prevYear</t>
  </si>
  <si>
    <t>finalyear</t>
  </si>
  <si>
    <t>dateOfDeath</t>
  </si>
  <si>
    <t>careerStart</t>
  </si>
  <si>
    <t>activeYearsEndDate</t>
  </si>
  <si>
    <t>deathDate</t>
  </si>
  <si>
    <t>startyear</t>
  </si>
  <si>
    <t>draftYear</t>
  </si>
  <si>
    <t>endyear</t>
  </si>
  <si>
    <t>years</t>
  </si>
  <si>
    <t>careerEnd</t>
  </si>
  <si>
    <t>activeYearsStartYear</t>
  </si>
  <si>
    <t>activeYearsStartDate</t>
  </si>
  <si>
    <t>turnedpro</t>
  </si>
  <si>
    <t>draftyear</t>
  </si>
  <si>
    <t>deathYear</t>
  </si>
  <si>
    <t>activeYearsEndYear</t>
  </si>
  <si>
    <t>debutyear</t>
  </si>
  <si>
    <t>debutdate</t>
  </si>
  <si>
    <t>draftedyear</t>
  </si>
  <si>
    <t>retired</t>
  </si>
  <si>
    <t>birthDate</t>
  </si>
  <si>
    <t>hallOfFame</t>
  </si>
  <si>
    <t>dateOfBirth</t>
  </si>
  <si>
    <t>halloffame</t>
  </si>
  <si>
    <t>endYear</t>
  </si>
  <si>
    <t>birthYear</t>
  </si>
  <si>
    <t>debut</t>
  </si>
  <si>
    <t>worldChampionTitleYear</t>
  </si>
  <si>
    <t>draft</t>
  </si>
  <si>
    <t>draftpick</t>
  </si>
  <si>
    <t>worldchampion</t>
  </si>
  <si>
    <t>firstseason</t>
  </si>
  <si>
    <t>turnedPro</t>
  </si>
  <si>
    <t>debutDate</t>
  </si>
  <si>
    <t>debutYear</t>
  </si>
  <si>
    <t>wines</t>
  </si>
  <si>
    <t>USA</t>
  </si>
  <si>
    <t>France</t>
  </si>
  <si>
    <t>Italy</t>
  </si>
  <si>
    <t>Argentina</t>
  </si>
  <si>
    <t>Spain</t>
  </si>
  <si>
    <t>Chile</t>
  </si>
  <si>
    <t>Australia</t>
  </si>
  <si>
    <t>Germany</t>
  </si>
  <si>
    <t>Portugal</t>
  </si>
  <si>
    <t>New Zealand</t>
  </si>
  <si>
    <t>South Africa</t>
  </si>
  <si>
    <t>Austria</t>
  </si>
  <si>
    <t>Greece</t>
  </si>
  <si>
    <t>Canada</t>
  </si>
  <si>
    <t>Israel</t>
  </si>
  <si>
    <t>Uruguay</t>
  </si>
  <si>
    <t>Bulgaria</t>
  </si>
  <si>
    <t>Hungary</t>
  </si>
  <si>
    <t>Mexico</t>
  </si>
  <si>
    <t>Switzerland</t>
  </si>
  <si>
    <t>Lebanon</t>
  </si>
  <si>
    <t>Japan</t>
  </si>
  <si>
    <t>Georgia</t>
  </si>
  <si>
    <t>Morocco</t>
  </si>
  <si>
    <t>Slovenia</t>
  </si>
  <si>
    <t>regions</t>
  </si>
  <si>
    <t>wineRegion</t>
  </si>
  <si>
    <t>origin</t>
  </si>
  <si>
    <t>country</t>
  </si>
  <si>
    <t>location</t>
  </si>
  <si>
    <t>locationCountry</t>
  </si>
  <si>
    <t>sourceCountry</t>
  </si>
  <si>
    <t>wineYears</t>
  </si>
  <si>
    <t>date</t>
  </si>
  <si>
    <t>firstVintage</t>
  </si>
  <si>
    <t>Agiorgitiko</t>
  </si>
  <si>
    <t>Aglianico</t>
  </si>
  <si>
    <t>Albarino</t>
  </si>
  <si>
    <t>Albariño</t>
  </si>
  <si>
    <t>Alicante Bouschet</t>
  </si>
  <si>
    <t>Amarone</t>
  </si>
  <si>
    <t>Anglianico</t>
  </si>
  <si>
    <t>Arneis</t>
  </si>
  <si>
    <t>Baco Noir</t>
  </si>
  <si>
    <t>Barbera</t>
  </si>
  <si>
    <t>Biancolella</t>
  </si>
  <si>
    <t>Black Corinth</t>
  </si>
  <si>
    <t>Black Muscat</t>
  </si>
  <si>
    <t>Blanc Du Bois</t>
  </si>
  <si>
    <t>Blaufränkish</t>
  </si>
  <si>
    <t>Blauportugueser</t>
  </si>
  <si>
    <t>Blend</t>
  </si>
  <si>
    <t>Blend - Other</t>
  </si>
  <si>
    <t>Blend - Red</t>
  </si>
  <si>
    <t>Blend - Sparkling</t>
  </si>
  <si>
    <t>Blend - White</t>
  </si>
  <si>
    <t>Blush</t>
  </si>
  <si>
    <t>Bonarda</t>
  </si>
  <si>
    <t>Bordeaux Blend</t>
  </si>
  <si>
    <t>Bordeaux Red Blend</t>
  </si>
  <si>
    <t>Bordeaux White Blend</t>
  </si>
  <si>
    <t>Brunello di Montalcino</t>
  </si>
  <si>
    <t>Cabernet</t>
  </si>
  <si>
    <t>Cabernet Franc</t>
  </si>
  <si>
    <t>Cabernet Sauvignon</t>
  </si>
  <si>
    <t>Cabernet Sauvignon Blend</t>
  </si>
  <si>
    <t>Cabernet Sauvignon/Merlot</t>
  </si>
  <si>
    <t>Cannonau</t>
  </si>
  <si>
    <t>Carignan</t>
  </si>
  <si>
    <t>Carignane</t>
  </si>
  <si>
    <t>Carmenere</t>
  </si>
  <si>
    <t>Carmenre</t>
  </si>
  <si>
    <t>Carmenère</t>
  </si>
  <si>
    <t>Catawba</t>
  </si>
  <si>
    <t>Cayuga</t>
  </si>
  <si>
    <t>Cayuga White</t>
  </si>
  <si>
    <t>Cesanese</t>
  </si>
  <si>
    <t>Chambourcin</t>
  </si>
  <si>
    <t>Champagne</t>
  </si>
  <si>
    <t>Champagne Blend</t>
  </si>
  <si>
    <t>Chancellor</t>
  </si>
  <si>
    <t>Chancellor Noir</t>
  </si>
  <si>
    <t>Charbono</t>
  </si>
  <si>
    <t>Chardonel</t>
  </si>
  <si>
    <t>ChardonnayChenin Blanc</t>
  </si>
  <si>
    <t>Chianti Red Blend</t>
  </si>
  <si>
    <t>Cinsault</t>
  </si>
  <si>
    <t>Columbia Valley</t>
  </si>
  <si>
    <t>Concord</t>
  </si>
  <si>
    <t>Cortese</t>
  </si>
  <si>
    <t>Corvina</t>
  </si>
  <si>
    <t>Counoise</t>
  </si>
  <si>
    <t>Cuvee</t>
  </si>
  <si>
    <t>DeChaunac</t>
  </si>
  <si>
    <t>Delaware</t>
  </si>
  <si>
    <t>Diamond</t>
  </si>
  <si>
    <t>Dolcetto</t>
  </si>
  <si>
    <t>Dornfelder</t>
  </si>
  <si>
    <t>Early Burgundy</t>
  </si>
  <si>
    <t>Falanghina</t>
  </si>
  <si>
    <t>FavoriteFernão Pires</t>
  </si>
  <si>
    <t>Fiano</t>
  </si>
  <si>
    <t>Fleur Sauvage</t>
  </si>
  <si>
    <t>Framboise</t>
  </si>
  <si>
    <t>Fredonia</t>
  </si>
  <si>
    <t>French Colombard</t>
  </si>
  <si>
    <t>Frontenac</t>
  </si>
  <si>
    <t>Frontenac Gris</t>
  </si>
  <si>
    <t>Fruit</t>
  </si>
  <si>
    <t>Fruit Cuvee</t>
  </si>
  <si>
    <t>Fumé Blanc</t>
  </si>
  <si>
    <t>Furmint</t>
  </si>
  <si>
    <t>Gamay</t>
  </si>
  <si>
    <t>Garganega</t>
  </si>
  <si>
    <t>Garnacha</t>
  </si>
  <si>
    <t>Garnacha Blanca</t>
  </si>
  <si>
    <t>Gewurztraminer</t>
  </si>
  <si>
    <t>Godello</t>
  </si>
  <si>
    <t>Gold</t>
  </si>
  <si>
    <t>Graciano</t>
  </si>
  <si>
    <t>Grenache</t>
  </si>
  <si>
    <t>Grenache Blanc</t>
  </si>
  <si>
    <t>Grenache Noir</t>
  </si>
  <si>
    <t>Grenache/Syrah</t>
  </si>
  <si>
    <t>Grignolino</t>
  </si>
  <si>
    <t>Grillo</t>
  </si>
  <si>
    <t>Grüner Veltliner</t>
  </si>
  <si>
    <t>Huxelrebe</t>
  </si>
  <si>
    <t>Iona</t>
  </si>
  <si>
    <t>Island Belle</t>
  </si>
  <si>
    <t>Ives</t>
  </si>
  <si>
    <t>Kerner</t>
  </si>
  <si>
    <t>La CrescentLacrima</t>
  </si>
  <si>
    <t>Lagrein</t>
  </si>
  <si>
    <t>Lambrusco</t>
  </si>
  <si>
    <t>Lemberger</t>
  </si>
  <si>
    <t>Lenoir</t>
  </si>
  <si>
    <t>Lodi</t>
  </si>
  <si>
    <t>Léon Millot</t>
  </si>
  <si>
    <t>Madeline Angevine</t>
  </si>
  <si>
    <t>Malbec</t>
  </si>
  <si>
    <t>Malvasia</t>
  </si>
  <si>
    <t>Malvasia Bianca</t>
  </si>
  <si>
    <t>MalvasiaMourvèdre</t>
  </si>
  <si>
    <t>Marechal Foch</t>
  </si>
  <si>
    <t>Marsanne</t>
  </si>
  <si>
    <t>Marselan</t>
  </si>
  <si>
    <t>Maréchal Foch</t>
  </si>
  <si>
    <t>Melon de Bourgogne</t>
  </si>
  <si>
    <t>Merlot</t>
  </si>
  <si>
    <t>Mission</t>
  </si>
  <si>
    <t>Mller-Thurgau</t>
  </si>
  <si>
    <t>Monastrell</t>
  </si>
  <si>
    <t>Montepulciano</t>
  </si>
  <si>
    <t>Montestefano</t>
  </si>
  <si>
    <t>Moorooroo Shiraz</t>
  </si>
  <si>
    <t>Moscato</t>
  </si>
  <si>
    <t>Moscato Bianco</t>
  </si>
  <si>
    <t>Mourvedre</t>
  </si>
  <si>
    <t>Mourvèdre</t>
  </si>
  <si>
    <t>Muscadine</t>
  </si>
  <si>
    <t>Muscat</t>
  </si>
  <si>
    <t>Muscat Blanc</t>
  </si>
  <si>
    <t>Muscat Blend</t>
  </si>
  <si>
    <t>Muscat Canelli</t>
  </si>
  <si>
    <t>Muscat Goldert Grand Cru</t>
  </si>
  <si>
    <t>Muscat Of Alexandria</t>
  </si>
  <si>
    <t>Muscato</t>
  </si>
  <si>
    <t>Müller-Thurgau</t>
  </si>
  <si>
    <t>Nebbiolo</t>
  </si>
  <si>
    <t>Nero d'Avola</t>
  </si>
  <si>
    <t>Niagara</t>
  </si>
  <si>
    <t>Noble</t>
  </si>
  <si>
    <t>Noiret</t>
  </si>
  <si>
    <t>Norton</t>
  </si>
  <si>
    <t>Olivella</t>
  </si>
  <si>
    <t>Orange Muscat</t>
  </si>
  <si>
    <t>Ortega</t>
  </si>
  <si>
    <t>Pallagrello Bianco</t>
  </si>
  <si>
    <t>Palomino</t>
  </si>
  <si>
    <t>Passerina</t>
  </si>
  <si>
    <t>Pecorino</t>
  </si>
  <si>
    <t>Pelaverga</t>
  </si>
  <si>
    <t>Petit Manseng</t>
  </si>
  <si>
    <t>Petit Verdot</t>
  </si>
  <si>
    <t>Petite Sirah</t>
  </si>
  <si>
    <t>Picpoul</t>
  </si>
  <si>
    <t>Pinot Blanc</t>
  </si>
  <si>
    <t>Pinot Grigio</t>
  </si>
  <si>
    <t>Pinot Gris</t>
  </si>
  <si>
    <t>Pinot Nero</t>
  </si>
  <si>
    <t>Pinot Noir</t>
  </si>
  <si>
    <t>Pinot Noir Précoce</t>
  </si>
  <si>
    <t>Pinotage</t>
  </si>
  <si>
    <t>Port</t>
  </si>
  <si>
    <t>Port Blend</t>
  </si>
  <si>
    <t>Portugueser Weissherbst</t>
  </si>
  <si>
    <t>Primitivo</t>
  </si>
  <si>
    <t>Proprietary Blend</t>
  </si>
  <si>
    <t>Proprietary Red</t>
  </si>
  <si>
    <t>Prosecco</t>
  </si>
  <si>
    <t>Red Blend</t>
  </si>
  <si>
    <t>Red-Blend</t>
  </si>
  <si>
    <t>Refosco</t>
  </si>
  <si>
    <t>Rhone Red Blend</t>
  </si>
  <si>
    <t>Rhone White Blend</t>
  </si>
  <si>
    <t>Ribolla Gialla</t>
  </si>
  <si>
    <t>Riesling</t>
  </si>
  <si>
    <t>Rioja Red Blend</t>
  </si>
  <si>
    <t>Rose</t>
  </si>
  <si>
    <t>Rose Wine</t>
  </si>
  <si>
    <t>Roussanne</t>
  </si>
  <si>
    <t>Ruby Cabernet</t>
  </si>
  <si>
    <t>Sagrantino</t>
  </si>
  <si>
    <t>Sangiovese</t>
  </si>
  <si>
    <t>Sangiovese Grosso</t>
  </si>
  <si>
    <t>Santa Ynez Valley</t>
  </si>
  <si>
    <t>Sauvignon Blanc</t>
  </si>
  <si>
    <t>Sauvignon Gris</t>
  </si>
  <si>
    <t>Scheurebe</t>
  </si>
  <si>
    <t>Semillon</t>
  </si>
  <si>
    <t>Seyval</t>
  </si>
  <si>
    <t>Seyval Blanc</t>
  </si>
  <si>
    <t>Sherry</t>
  </si>
  <si>
    <t>Shiraz / Syrah</t>
  </si>
  <si>
    <t>Siegerrebe</t>
  </si>
  <si>
    <t>Silvaner</t>
  </si>
  <si>
    <t>Souzão</t>
  </si>
  <si>
    <t>St. Croix</t>
  </si>
  <si>
    <t>Super Tuscan</t>
  </si>
  <si>
    <t>Sylvaner</t>
  </si>
  <si>
    <t>Symphony</t>
  </si>
  <si>
    <t>Syrah</t>
  </si>
  <si>
    <t>Syrah / Shiraz</t>
  </si>
  <si>
    <t>Sémillon</t>
  </si>
  <si>
    <t>Tannat</t>
  </si>
  <si>
    <t>Tempranillo</t>
  </si>
  <si>
    <t>Teroldego</t>
  </si>
  <si>
    <t>Tocai Friulano</t>
  </si>
  <si>
    <t>Torrontes</t>
  </si>
  <si>
    <t>Torrontés</t>
  </si>
  <si>
    <t>Touriga</t>
  </si>
  <si>
    <t>Touriga Nacional</t>
  </si>
  <si>
    <t>Traminette</t>
  </si>
  <si>
    <t>Trebbiano</t>
  </si>
  <si>
    <t>Trine</t>
  </si>
  <si>
    <t>Ugni Blanc</t>
  </si>
  <si>
    <t>Verdejo</t>
  </si>
  <si>
    <t>Verdelho</t>
  </si>
  <si>
    <t>Verdicchio</t>
  </si>
  <si>
    <t>Vergennes</t>
  </si>
  <si>
    <t>Vermentino</t>
  </si>
  <si>
    <t>Vernaccia</t>
  </si>
  <si>
    <t>Vidal</t>
  </si>
  <si>
    <t>Vidal Blanc</t>
  </si>
  <si>
    <t>Vignoles</t>
  </si>
  <si>
    <t>Viognier</t>
  </si>
  <si>
    <t>Volare</t>
  </si>
  <si>
    <t>White Riesling</t>
  </si>
  <si>
    <t>White Zinfandel</t>
  </si>
  <si>
    <t>Zinfandel</t>
  </si>
  <si>
    <t>Zweigelt</t>
  </si>
  <si>
    <t>grapes</t>
  </si>
  <si>
    <t>growingGrape</t>
  </si>
  <si>
    <t>varietals</t>
  </si>
  <si>
    <t>varietal</t>
  </si>
  <si>
    <t>pedigree</t>
  </si>
  <si>
    <t>music albums</t>
  </si>
  <si>
    <t>Electronic</t>
  </si>
  <si>
    <t>Rock</t>
  </si>
  <si>
    <t>Pop</t>
  </si>
  <si>
    <t>Funk / Soul</t>
  </si>
  <si>
    <t>Hip Hop</t>
  </si>
  <si>
    <t>Jazz</t>
  </si>
  <si>
    <t>Folk, World, &amp; Country</t>
  </si>
  <si>
    <t>Reggae</t>
  </si>
  <si>
    <t>Stage &amp; Screen</t>
  </si>
  <si>
    <t>Classical</t>
  </si>
  <si>
    <t>Blues</t>
  </si>
  <si>
    <t>Latin</t>
  </si>
  <si>
    <t>Non-Music</t>
  </si>
  <si>
    <t>Children's</t>
  </si>
  <si>
    <t>Brass &amp; Military</t>
  </si>
  <si>
    <t>stylisticOrigins</t>
  </si>
  <si>
    <t>stylisticOrigin</t>
  </si>
  <si>
    <t>musicSubgenre</t>
  </si>
  <si>
    <t>subgenres</t>
  </si>
  <si>
    <t>style</t>
  </si>
  <si>
    <t>musicFusionGenre</t>
  </si>
  <si>
    <t>musicGenre</t>
  </si>
  <si>
    <t>musicalStyle</t>
  </si>
  <si>
    <t>genre.</t>
  </si>
  <si>
    <t>fusionGenres</t>
  </si>
  <si>
    <t>styles</t>
  </si>
  <si>
    <t>tablets and readers</t>
  </si>
  <si>
    <t>Abacus24-7</t>
  </si>
  <si>
    <t>Acer</t>
  </si>
  <si>
    <t>Advanced Drainage Systems</t>
  </si>
  <si>
    <t>AGPtek</t>
  </si>
  <si>
    <t>Aiwa</t>
  </si>
  <si>
    <t>All Entertainment</t>
  </si>
  <si>
    <t>Aluratek</t>
  </si>
  <si>
    <t>Amazon</t>
  </si>
  <si>
    <t>Amazon Imaging</t>
  </si>
  <si>
    <t>American Essentials</t>
  </si>
  <si>
    <t>Amigo</t>
  </si>
  <si>
    <t>Android</t>
  </si>
  <si>
    <t>APEX Electronics</t>
  </si>
  <si>
    <t>Apple</t>
  </si>
  <si>
    <t>Archos</t>
  </si>
  <si>
    <t>Arnova</t>
  </si>
  <si>
    <t>Ashley Pittman</t>
  </si>
  <si>
    <t>Asus</t>
  </si>
  <si>
    <t>Avatar Systems</t>
  </si>
  <si>
    <t>AXESS</t>
  </si>
  <si>
    <t>Azend Group</t>
  </si>
  <si>
    <t>Azpen Innovation</t>
  </si>
  <si>
    <t>Barnes and Noble</t>
  </si>
  <si>
    <t>BlackBerry</t>
  </si>
  <si>
    <t>Blair</t>
  </si>
  <si>
    <t>Bookeen</t>
  </si>
  <si>
    <t>Brand Fusion</t>
  </si>
  <si>
    <t>Buffalo</t>
  </si>
  <si>
    <t>Business Division</t>
  </si>
  <si>
    <t>Canon</t>
  </si>
  <si>
    <t>Cendyne</t>
  </si>
  <si>
    <t>Cisco</t>
  </si>
  <si>
    <t>ClickN KIDS</t>
  </si>
  <si>
    <t>Coach</t>
  </si>
  <si>
    <t>Coby</t>
  </si>
  <si>
    <t>Computers America</t>
  </si>
  <si>
    <t>Cowon</t>
  </si>
  <si>
    <t>Craig Electronics</t>
  </si>
  <si>
    <t>Creative Labs</t>
  </si>
  <si>
    <t>Cross</t>
  </si>
  <si>
    <t>Cuisinart</t>
  </si>
  <si>
    <t>Curtis</t>
  </si>
  <si>
    <t>Curtis International</t>
  </si>
  <si>
    <t>CV Products</t>
  </si>
  <si>
    <t>David Shaw Silverware</t>
  </si>
  <si>
    <t>Dawn</t>
  </si>
  <si>
    <t>Dell</t>
  </si>
  <si>
    <t>Delta Faucets</t>
  </si>
  <si>
    <t>Digital Products</t>
  </si>
  <si>
    <t>Digix</t>
  </si>
  <si>
    <t>Double Power</t>
  </si>
  <si>
    <t>Dragon Systems</t>
  </si>
  <si>
    <t>DT Research</t>
  </si>
  <si>
    <t>Dual</t>
  </si>
  <si>
    <t>E-Fong</t>
  </si>
  <si>
    <t>EAST Clothing</t>
  </si>
  <si>
    <t>Ectaco</t>
  </si>
  <si>
    <t>Ematic</t>
  </si>
  <si>
    <t>Emerson</t>
  </si>
  <si>
    <t>Energy</t>
  </si>
  <si>
    <t>Envizen</t>
  </si>
  <si>
    <t>Ergoguys</t>
  </si>
  <si>
    <t>eVGA</t>
  </si>
  <si>
    <t>EWT</t>
  </si>
  <si>
    <t>Focus</t>
  </si>
  <si>
    <t>Freestyle</t>
  </si>
  <si>
    <t>Fuhu Inc.</t>
  </si>
  <si>
    <t>Fujitsu</t>
  </si>
  <si>
    <t>FX</t>
  </si>
  <si>
    <t>Galaxy</t>
  </si>
  <si>
    <t>Game Technologies</t>
  </si>
  <si>
    <t>GBX</t>
  </si>
  <si>
    <t>GCC Tech.</t>
  </si>
  <si>
    <t>Gear</t>
  </si>
  <si>
    <t>Generic</t>
  </si>
  <si>
    <t>GigaByte</t>
  </si>
  <si>
    <t>GoldenRAM</t>
  </si>
  <si>
    <t>Google</t>
  </si>
  <si>
    <t>Great Plains</t>
  </si>
  <si>
    <t>Hammer Snowboards &amp; Skis</t>
  </si>
  <si>
    <t>HANNspree</t>
  </si>
  <si>
    <t>High Tech</t>
  </si>
  <si>
    <t>Hipstreet</t>
  </si>
  <si>
    <t>HP (Hewlett-Packard)</t>
  </si>
  <si>
    <t>HQRP</t>
  </si>
  <si>
    <t>HTC</t>
  </si>
  <si>
    <t>Huawei</t>
  </si>
  <si>
    <t>Hyper</t>
  </si>
  <si>
    <t>IBM</t>
  </si>
  <si>
    <t>IBP</t>
  </si>
  <si>
    <t>ICE</t>
  </si>
  <si>
    <t>Image</t>
  </si>
  <si>
    <t>Insignia Solutions</t>
  </si>
  <si>
    <t>Intel</t>
  </si>
  <si>
    <t>International Solutions</t>
  </si>
  <si>
    <t>ipega</t>
  </si>
  <si>
    <t>iRiver</t>
  </si>
  <si>
    <t>iView Multimedia Ltd</t>
  </si>
  <si>
    <t>Jane</t>
  </si>
  <si>
    <t>Kata</t>
  </si>
  <si>
    <t>Kobo</t>
  </si>
  <si>
    <t>Kocaso</t>
  </si>
  <si>
    <t>Kurio</t>
  </si>
  <si>
    <t>Le Pan</t>
  </si>
  <si>
    <t>Leader</t>
  </si>
  <si>
    <t>Legend Quality Wood Floor</t>
  </si>
  <si>
    <t>Lenovo</t>
  </si>
  <si>
    <t>LG</t>
  </si>
  <si>
    <t>Life</t>
  </si>
  <si>
    <t>Logitech</t>
  </si>
  <si>
    <t>Luxor</t>
  </si>
  <si>
    <t>M Tech</t>
  </si>
  <si>
    <t>Mach Speed</t>
  </si>
  <si>
    <t>Matsunichi</t>
  </si>
  <si>
    <t>MAX</t>
  </si>
  <si>
    <t>MaxWest USA</t>
  </si>
  <si>
    <t>Maylong</t>
  </si>
  <si>
    <t>Memorex</t>
  </si>
  <si>
    <t>Micro</t>
  </si>
  <si>
    <t>Micro Solutions Enterpris</t>
  </si>
  <si>
    <t>Microsoft</t>
  </si>
  <si>
    <t>MOMA</t>
  </si>
  <si>
    <t>Monster</t>
  </si>
  <si>
    <t>Monster Cable</t>
  </si>
  <si>
    <t>Motorola</t>
  </si>
  <si>
    <t>MSI</t>
  </si>
  <si>
    <t>Nabi</t>
  </si>
  <si>
    <t>Nabis</t>
  </si>
  <si>
    <t>Naxa</t>
  </si>
  <si>
    <t>Neff Appliances</t>
  </si>
  <si>
    <t>New Balance</t>
  </si>
  <si>
    <t>NextBook</t>
  </si>
  <si>
    <t>Noble Mount</t>
  </si>
  <si>
    <t>Nokia</t>
  </si>
  <si>
    <t>Onda Yerba Mate</t>
  </si>
  <si>
    <t>Oregon Scientific</t>
  </si>
  <si>
    <t>Panasonic</t>
  </si>
  <si>
    <t>Pandigital</t>
  </si>
  <si>
    <t>Phoenix</t>
  </si>
  <si>
    <t>Pioneer</t>
  </si>
  <si>
    <t>PiPO</t>
  </si>
  <si>
    <t>Polaroid</t>
  </si>
  <si>
    <t>Power Acoustik</t>
  </si>
  <si>
    <t>Power Probe</t>
  </si>
  <si>
    <t>Prestige</t>
  </si>
  <si>
    <t>ProScan</t>
  </si>
  <si>
    <t>Pyle</t>
  </si>
  <si>
    <t>Quantum</t>
  </si>
  <si>
    <t>Radian</t>
  </si>
  <si>
    <t>RCA</t>
  </si>
  <si>
    <t>Reef</t>
  </si>
  <si>
    <t>RhinoTek</t>
  </si>
  <si>
    <t>rooCASE</t>
  </si>
  <si>
    <t>Ruby</t>
  </si>
  <si>
    <t>Samsung</t>
  </si>
  <si>
    <t>Sanei</t>
  </si>
  <si>
    <t>Sentron</t>
  </si>
  <si>
    <t>Sharp</t>
  </si>
  <si>
    <t>Sharper Image</t>
  </si>
  <si>
    <t>Silicon Valley Peripheral</t>
  </si>
  <si>
    <t>SKYTEX</t>
  </si>
  <si>
    <t>Sonim</t>
  </si>
  <si>
    <t>Sony</t>
  </si>
  <si>
    <t>Star Manufacturing</t>
  </si>
  <si>
    <t>Stinger</t>
  </si>
  <si>
    <t>SumacLife</t>
  </si>
  <si>
    <t>Sungale</t>
  </si>
  <si>
    <t>Supersonic</t>
  </si>
  <si>
    <t>Supersonic Software</t>
  </si>
  <si>
    <t>Sylvania</t>
  </si>
  <si>
    <t>T-Max</t>
  </si>
  <si>
    <t>TAB</t>
  </si>
  <si>
    <t>TallyGenicom</t>
  </si>
  <si>
    <t>Team Products</t>
  </si>
  <si>
    <t>Tiger Interactive</t>
  </si>
  <si>
    <t>Time</t>
  </si>
  <si>
    <t>Tiny Computers</t>
  </si>
  <si>
    <t>Tivax</t>
  </si>
  <si>
    <t>Toshiba</t>
  </si>
  <si>
    <t>Toy Watch</t>
  </si>
  <si>
    <t>Value Plus</t>
  </si>
  <si>
    <t>Velocity</t>
  </si>
  <si>
    <t>Velocity Micro</t>
  </si>
  <si>
    <t>Venstar</t>
  </si>
  <si>
    <t>Venus</t>
  </si>
  <si>
    <t>Vera Bradley</t>
  </si>
  <si>
    <t>VIA</t>
  </si>
  <si>
    <t>ViewSonic</t>
  </si>
  <si>
    <t>Vinci</t>
  </si>
  <si>
    <t>Vision</t>
  </si>
  <si>
    <t>Visual Land</t>
  </si>
  <si>
    <t>vitalASC</t>
  </si>
  <si>
    <t>Vivitar</t>
  </si>
  <si>
    <t>Vizio</t>
  </si>
  <si>
    <t>Wacom</t>
  </si>
  <si>
    <t>Weil Paris</t>
  </si>
  <si>
    <t>Workshop</t>
  </si>
  <si>
    <t>Xelio</t>
  </si>
  <si>
    <t>XOVision</t>
  </si>
  <si>
    <t>name</t>
  </si>
  <si>
    <t>manufacturer</t>
  </si>
  <si>
    <t>airports</t>
  </si>
  <si>
    <t>Abruzzo</t>
  </si>
  <si>
    <t>Albenga, Savona</t>
  </si>
  <si>
    <t>Alghero, Sassari</t>
  </si>
  <si>
    <t>Ancona</t>
  </si>
  <si>
    <t>Aosta</t>
  </si>
  <si>
    <t>Arezzo</t>
  </si>
  <si>
    <t>Asiago, Vicenza</t>
  </si>
  <si>
    <t>Aviano, Pordenone</t>
  </si>
  <si>
    <t>Bari</t>
  </si>
  <si>
    <t>Belluno</t>
  </si>
  <si>
    <t>Bergamo</t>
  </si>
  <si>
    <t>Biella</t>
  </si>
  <si>
    <t>Bologna</t>
  </si>
  <si>
    <t>Bolzano</t>
  </si>
  <si>
    <t>Brescia</t>
  </si>
  <si>
    <t>Brindisi / Salento</t>
  </si>
  <si>
    <t>Cagliari</t>
  </si>
  <si>
    <t>Cameri, Novara</t>
  </si>
  <si>
    <t>Campoformido, Udine</t>
  </si>
  <si>
    <t>Capua</t>
  </si>
  <si>
    <t>Carpi</t>
  </si>
  <si>
    <t>Caserta</t>
  </si>
  <si>
    <t>Catania</t>
  </si>
  <si>
    <t>Centocelle (it), Rome</t>
  </si>
  <si>
    <t>Cervia, Ravenna</t>
  </si>
  <si>
    <t>Codroipo, Udine</t>
  </si>
  <si>
    <t>Comiso</t>
  </si>
  <si>
    <t>Cremona</t>
  </si>
  <si>
    <t>Crotone</t>
  </si>
  <si>
    <t>Cuneo</t>
  </si>
  <si>
    <t>Decimomannu, Cagliari</t>
  </si>
  <si>
    <t>Ferrara</t>
  </si>
  <si>
    <t>Florence (Firenze)</t>
  </si>
  <si>
    <t>Foggia</t>
  </si>
  <si>
    <t>Foligno</t>
  </si>
  <si>
    <t>Forlì</t>
  </si>
  <si>
    <t>Frosinone</t>
  </si>
  <si>
    <t>Genoa (Genova) / Sestri Ponente</t>
  </si>
  <si>
    <t>Ghedi, Brescia</t>
  </si>
  <si>
    <t>Gioia del Colle, Bari</t>
  </si>
  <si>
    <t>Grosseto</t>
  </si>
  <si>
    <t>Guidonia Montecelio, Rome</t>
  </si>
  <si>
    <t>Lamezia Terme, Catanzaro</t>
  </si>
  <si>
    <t>Lampedusa</t>
  </si>
  <si>
    <t>Latina</t>
  </si>
  <si>
    <t>Lecce</t>
  </si>
  <si>
    <t>Lucca</t>
  </si>
  <si>
    <t>Lugo di Romagna, Ravenna</t>
  </si>
  <si>
    <t>Marina di Campo, Elba</t>
  </si>
  <si>
    <t>Martina Franca, Taranto</t>
  </si>
  <si>
    <t>Milan</t>
  </si>
  <si>
    <t>Modena</t>
  </si>
  <si>
    <t>Naples</t>
  </si>
  <si>
    <t>Olbia, Olbia-Tempio</t>
  </si>
  <si>
    <t>Oristano</t>
  </si>
  <si>
    <t>Padua (Padova)</t>
  </si>
  <si>
    <t>Palermo</t>
  </si>
  <si>
    <t>Pantelleria, Trapani</t>
  </si>
  <si>
    <t>Parma</t>
  </si>
  <si>
    <t>Perugia</t>
  </si>
  <si>
    <t>Pescara</t>
  </si>
  <si>
    <t>Piacenza</t>
  </si>
  <si>
    <t>Pisa</t>
  </si>
  <si>
    <t>Pisticci</t>
  </si>
  <si>
    <t>Pomezia, Rome</t>
  </si>
  <si>
    <t>Pontedera, Pisa</t>
  </si>
  <si>
    <t>Ravenna</t>
  </si>
  <si>
    <t>Reggio Calabria</t>
  </si>
  <si>
    <t>Reggio Emilia</t>
  </si>
  <si>
    <t>Rieti</t>
  </si>
  <si>
    <t>Rimini</t>
  </si>
  <si>
    <t>Rome</t>
  </si>
  <si>
    <t>Ronchi dei Legionari / Trieste</t>
  </si>
  <si>
    <t>Salerno</t>
  </si>
  <si>
    <t>Sarzana, La Spezia</t>
  </si>
  <si>
    <t>Siena</t>
  </si>
  <si>
    <t>Sigonella</t>
  </si>
  <si>
    <t>Taranto</t>
  </si>
  <si>
    <t>Toblach (Dobbiaco)</t>
  </si>
  <si>
    <t>Tortolì / Arbatax, Ogliastra</t>
  </si>
  <si>
    <t>Trapani</t>
  </si>
  <si>
    <t>Trento</t>
  </si>
  <si>
    <t>Treviso</t>
  </si>
  <si>
    <t>Turin (Torino)</t>
  </si>
  <si>
    <t>Varese</t>
  </si>
  <si>
    <t>Venice (Venezia)</t>
  </si>
  <si>
    <t>Vergiate, Varese</t>
  </si>
  <si>
    <t>Verona</t>
  </si>
  <si>
    <t>Vicenza</t>
  </si>
  <si>
    <t>Viterbo</t>
  </si>
  <si>
    <t>Voghera, Pavia</t>
  </si>
  <si>
    <t>city</t>
  </si>
  <si>
    <t>cityServed</t>
  </si>
  <si>
    <t>animals</t>
  </si>
  <si>
    <t>Acanthocephala</t>
  </si>
  <si>
    <t>Acoelomorpha</t>
  </si>
  <si>
    <t>Annelida</t>
  </si>
  <si>
    <t>Arthropoda</t>
  </si>
  <si>
    <t>Brachiopoda</t>
  </si>
  <si>
    <t>Bryozoa</t>
  </si>
  <si>
    <t>Chaetognatha</t>
  </si>
  <si>
    <t>Chordata</t>
  </si>
  <si>
    <t>Cnidaria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</si>
  <si>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</si>
  <si>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</si>
  <si>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</si>
  <si>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</si>
  <si>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</si>
  <si>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</si>
  <si>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</si>
  <si>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</si>
  <si>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</si>
  <si>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Micrognathozoa</t>
  </si>
  <si>
    <t>Mollusca</t>
  </si>
  <si>
    <t>Nematoda</t>
  </si>
  <si>
    <t>Nematomorpha</t>
  </si>
  <si>
    <t>Nemertea</t>
  </si>
  <si>
    <t>Onychophora</t>
  </si>
  <si>
    <t>Orthonectida</t>
  </si>
  <si>
    <t>Phoronida</t>
  </si>
  <si>
    <t>Placozoa</t>
  </si>
  <si>
    <t>Platyhelminthes</t>
  </si>
  <si>
    <t>Porifera</t>
  </si>
  <si>
    <t>Priapulida</t>
  </si>
  <si>
    <t>Rhombozoa</t>
  </si>
  <si>
    <t>Rotifera</t>
  </si>
  <si>
    <t>Sipuncula</t>
  </si>
  <si>
    <t>Tardigrada</t>
  </si>
  <si>
    <t>Xenoturbellida</t>
  </si>
  <si>
    <t>phylum</t>
  </si>
  <si>
    <t>Cretaceous</t>
  </si>
  <si>
    <t>Jurassic</t>
  </si>
  <si>
    <t>Triassic</t>
  </si>
  <si>
    <t>period</t>
  </si>
  <si>
    <t>fossilRange</t>
  </si>
  <si>
    <t>oldestFossil</t>
  </si>
  <si>
    <t>extinct</t>
  </si>
  <si>
    <t>youngestFossil</t>
  </si>
  <si>
    <t>Bahamas</t>
  </si>
  <si>
    <t>Belgium</t>
  </si>
  <si>
    <t>Belize</t>
  </si>
  <si>
    <t>Bosnia and Herzegovina</t>
  </si>
  <si>
    <t>Brazil</t>
  </si>
  <si>
    <t>Cameroon</t>
  </si>
  <si>
    <t>China</t>
  </si>
  <si>
    <t>Croatia</t>
  </si>
  <si>
    <t>Cuba</t>
  </si>
  <si>
    <t>Czech Republic</t>
  </si>
  <si>
    <t>Democratic Republic of the Congo</t>
  </si>
  <si>
    <t>Dominica</t>
  </si>
  <si>
    <t>Dominican Republic</t>
  </si>
  <si>
    <t>Estonia</t>
  </si>
  <si>
    <t>Finland</t>
  </si>
  <si>
    <t>Gabon</t>
  </si>
  <si>
    <t>Great Britain  England</t>
  </si>
  <si>
    <t>Great Britain  Scotland</t>
  </si>
  <si>
    <t>Guyana</t>
  </si>
  <si>
    <t>Haiti</t>
  </si>
  <si>
    <t>Iceland</t>
  </si>
  <si>
    <t>Iran</t>
  </si>
  <si>
    <t>Ireland</t>
  </si>
  <si>
    <t>Jamaica</t>
  </si>
  <si>
    <t>Latvia</t>
  </si>
  <si>
    <t>Libya</t>
  </si>
  <si>
    <t>Lithuania</t>
  </si>
  <si>
    <t>Macedonia</t>
  </si>
  <si>
    <t>Mali</t>
  </si>
  <si>
    <t>Montenegro</t>
  </si>
  <si>
    <t>Netherlands</t>
  </si>
  <si>
    <t>Nigeria</t>
  </si>
  <si>
    <t>Norway</t>
  </si>
  <si>
    <t>Panama</t>
  </si>
  <si>
    <t>Poland</t>
  </si>
  <si>
    <t>Puerto Rico</t>
  </si>
  <si>
    <t>Qatar</t>
  </si>
  <si>
    <t>Romania</t>
  </si>
  <si>
    <t>Russia</t>
  </si>
  <si>
    <t>Senegal</t>
  </si>
  <si>
    <t>Serbia</t>
  </si>
  <si>
    <t>Slovakia</t>
  </si>
  <si>
    <t>South Korea</t>
  </si>
  <si>
    <t>South Sudan</t>
  </si>
  <si>
    <t>Sudan</t>
  </si>
  <si>
    <t>Sweden</t>
  </si>
  <si>
    <t>Tanzania</t>
  </si>
  <si>
    <t>Trinidad and Tobago</t>
  </si>
  <si>
    <t>Turkey</t>
  </si>
  <si>
    <t>Ukraine</t>
  </si>
  <si>
    <t>United States</t>
  </si>
  <si>
    <t>U.S. Virgin Islands</t>
  </si>
  <si>
    <t>Venezuela</t>
  </si>
  <si>
    <t>placeOfBirth</t>
  </si>
  <si>
    <t>birthPlace</t>
  </si>
  <si>
    <t>team</t>
  </si>
  <si>
    <t>nationalteam</t>
  </si>
  <si>
    <t>nationality</t>
  </si>
  <si>
    <t>deathPlace</t>
  </si>
  <si>
    <t>nat</t>
  </si>
  <si>
    <t>nationalTeam</t>
  </si>
  <si>
    <t>stateOfOrigin</t>
  </si>
  <si>
    <t>ntlTeam</t>
  </si>
  <si>
    <t>homecountry</t>
  </si>
  <si>
    <t>league</t>
  </si>
  <si>
    <t>birthplace</t>
  </si>
  <si>
    <t>playedFor</t>
  </si>
  <si>
    <t>leagues</t>
  </si>
  <si>
    <t>nationalteams</t>
  </si>
  <si>
    <t>playerTeams</t>
  </si>
  <si>
    <t>countryRepresented</t>
  </si>
  <si>
    <t>Center</t>
  </si>
  <si>
    <t>Center/Forward</t>
  </si>
  <si>
    <t>Forward</t>
  </si>
  <si>
    <t>Forward/Center</t>
  </si>
  <si>
    <t>Forward/Guard</t>
  </si>
  <si>
    <t>Guard</t>
  </si>
  <si>
    <t>Guard/Forward</t>
  </si>
  <si>
    <t>pos</t>
  </si>
  <si>
    <t>position</t>
  </si>
  <si>
    <t>playerPositions</t>
  </si>
  <si>
    <t>currentpositionplain</t>
  </si>
  <si>
    <t>playerPosition</t>
  </si>
  <si>
    <t>currentPosition</t>
  </si>
  <si>
    <t>Atlanta Hawks</t>
  </si>
  <si>
    <t>Baltimore</t>
  </si>
  <si>
    <t>Baltimore Bullets</t>
  </si>
  <si>
    <t>Boston Celtics</t>
  </si>
  <si>
    <t>Buffalo Braves</t>
  </si>
  <si>
    <t>Capital</t>
  </si>
  <si>
    <t>Charlotte Hornets</t>
  </si>
  <si>
    <t>Chicago Bulls</t>
  </si>
  <si>
    <t>Cincinnati Royals</t>
  </si>
  <si>
    <t>Cleveland Cavaliers</t>
  </si>
  <si>
    <t>Detroit Pistons</t>
  </si>
  <si>
    <t>Golden State Warriors</t>
  </si>
  <si>
    <t>Houston Rockets</t>
  </si>
  <si>
    <t>Kansas City Kings</t>
  </si>
  <si>
    <t>Kansas City-Omaha</t>
  </si>
  <si>
    <t>Los Angeles Clippers</t>
  </si>
  <si>
    <t>Los Angeles Lakers</t>
  </si>
  <si>
    <t>Miami Heat</t>
  </si>
  <si>
    <t>Milwaukee</t>
  </si>
  <si>
    <t>Milwaukee Bucks</t>
  </si>
  <si>
    <t>Minneapolis</t>
  </si>
  <si>
    <t>Minneapolis Lakers</t>
  </si>
  <si>
    <t>New Orleans</t>
  </si>
  <si>
    <t>New York Knicks</t>
  </si>
  <si>
    <t>New York Nets</t>
  </si>
  <si>
    <t>Orlando Magic</t>
  </si>
  <si>
    <t>Philadelphia</t>
  </si>
  <si>
    <t>Philadelphia 76ers</t>
  </si>
  <si>
    <t>Philadelphia Warriors</t>
  </si>
  <si>
    <t>Phoenix Suns</t>
  </si>
  <si>
    <t>Portland Trail Blazers</t>
  </si>
  <si>
    <t>San Antonio Spurs</t>
  </si>
  <si>
    <t>San Diego</t>
  </si>
  <si>
    <t>San Francisco</t>
  </si>
  <si>
    <t>San Francisco Warriors</t>
  </si>
  <si>
    <t>Seattle SuperSonics</t>
  </si>
  <si>
    <t>St. Louis Hawks</t>
  </si>
  <si>
    <t>Syracuse Nationals</t>
  </si>
  <si>
    <t>Toronto Raptors</t>
  </si>
  <si>
    <t>Utah Jazz</t>
  </si>
  <si>
    <t>Washington Bullets</t>
  </si>
  <si>
    <t>Washington Capitols</t>
  </si>
  <si>
    <t>Washington Wizards</t>
  </si>
  <si>
    <t>teams</t>
  </si>
  <si>
    <t>cteam</t>
  </si>
  <si>
    <t>draftTeam</t>
  </si>
  <si>
    <t>formerTeams</t>
  </si>
  <si>
    <t>formerTeam</t>
  </si>
  <si>
    <t>club</t>
  </si>
  <si>
    <t>draftteam</t>
  </si>
  <si>
    <t>pickedBy</t>
  </si>
  <si>
    <t>playingTeams</t>
  </si>
  <si>
    <t>pastteams</t>
  </si>
  <si>
    <t>currentTeam</t>
  </si>
  <si>
    <t>debutteam</t>
  </si>
  <si>
    <t>finalteam</t>
  </si>
  <si>
    <t>clubs</t>
  </si>
  <si>
    <t>formerteams</t>
  </si>
  <si>
    <t>debutTeam</t>
  </si>
  <si>
    <t>currentclub</t>
  </si>
  <si>
    <t>currentteam</t>
  </si>
  <si>
    <t>previousClubs</t>
  </si>
  <si>
    <t>Denmark</t>
  </si>
  <si>
    <t>Luxembourg</t>
  </si>
  <si>
    <t>Manchukuo</t>
  </si>
  <si>
    <t>Republic of China</t>
  </si>
  <si>
    <t>Republic of the Congo</t>
  </si>
  <si>
    <t>Saint Vincent and the Grenadines</t>
  </si>
  <si>
    <t>Soviet Union</t>
  </si>
  <si>
    <t>Sudan (now  South Sudan)</t>
  </si>
  <si>
    <t>Weimar Republic</t>
  </si>
  <si>
    <t>West Germany</t>
  </si>
  <si>
    <t>placeOfDeath</t>
  </si>
  <si>
    <t>countryofbirth</t>
  </si>
  <si>
    <t>nationaliity</t>
  </si>
  <si>
    <t>placebirth</t>
  </si>
  <si>
    <t>books</t>
  </si>
  <si>
    <t>Bossidy, Larry</t>
  </si>
  <si>
    <t>Dell, Michael</t>
  </si>
  <si>
    <t>Eisner, Michael</t>
  </si>
  <si>
    <t>Gates, Bill</t>
  </si>
  <si>
    <t>Grove, Andrew</t>
  </si>
  <si>
    <t>Iacocca, Lee</t>
  </si>
  <si>
    <t>Kroc, Ray</t>
  </si>
  <si>
    <t>Monaghan, Tom</t>
  </si>
  <si>
    <t>Packard, David</t>
  </si>
  <si>
    <t>R. M. Lala</t>
  </si>
  <si>
    <t>Rodgers, TJ</t>
  </si>
  <si>
    <t>Rosenberg, William</t>
  </si>
  <si>
    <t>Schultz, Howard</t>
  </si>
  <si>
    <t>Sloan, Alfred</t>
  </si>
  <si>
    <t>Stewart, Martha</t>
  </si>
  <si>
    <t>Thomas, Dave</t>
  </si>
  <si>
    <t>Walton, Sam</t>
  </si>
  <si>
    <t>Watson, Jr., Thomas J.</t>
  </si>
  <si>
    <t>Welch, Jack</t>
  </si>
  <si>
    <t>author</t>
  </si>
  <si>
    <t>releaseDate</t>
  </si>
  <si>
    <t>pubDate</t>
  </si>
  <si>
    <t>englishPubDate</t>
  </si>
  <si>
    <t>englishReleaseDate</t>
  </si>
  <si>
    <t>publicationDate</t>
  </si>
  <si>
    <t>released</t>
  </si>
  <si>
    <t>origdate</t>
  </si>
  <si>
    <t>completionDate</t>
  </si>
  <si>
    <t>publishDate</t>
  </si>
  <si>
    <t>launchDate</t>
  </si>
  <si>
    <t>firstPublicationDate</t>
  </si>
  <si>
    <t>firstPublicationYear</t>
  </si>
  <si>
    <t>originalreldate</t>
  </si>
  <si>
    <t>published</t>
  </si>
  <si>
    <t>publDate</t>
  </si>
  <si>
    <t>Chinese</t>
  </si>
  <si>
    <t>Dutch</t>
  </si>
  <si>
    <t>English</t>
  </si>
  <si>
    <t>French</t>
  </si>
  <si>
    <t>German</t>
  </si>
  <si>
    <t>Italian</t>
  </si>
  <si>
    <t>Norwegian</t>
  </si>
  <si>
    <t>Portuguese</t>
  </si>
  <si>
    <t>Russian</t>
  </si>
  <si>
    <t>Spanish</t>
  </si>
  <si>
    <t>Swedish</t>
  </si>
  <si>
    <t>language</t>
  </si>
  <si>
    <t>translations</t>
  </si>
  <si>
    <t>languages</t>
  </si>
  <si>
    <t>ethnicity</t>
  </si>
  <si>
    <t>officialLanguages</t>
  </si>
  <si>
    <t>language(s)_</t>
  </si>
  <si>
    <t>origlanguage</t>
  </si>
  <si>
    <t>origLang</t>
  </si>
  <si>
    <t>lang</t>
  </si>
  <si>
    <t>originalLanguage</t>
  </si>
  <si>
    <t>Agatha Christie</t>
  </si>
  <si>
    <t>Anna Sewell</t>
  </si>
  <si>
    <t>Anne Frank</t>
  </si>
  <si>
    <t>Antoine de Saint-Exupéry</t>
  </si>
  <si>
    <t>Beatrix Potter</t>
  </si>
  <si>
    <t>Cao Xueqin</t>
  </si>
  <si>
    <t>Carlo Collodi</t>
  </si>
  <si>
    <t>Charles Dickens</t>
  </si>
  <si>
    <t>Charles M. Sheldon</t>
  </si>
  <si>
    <t>Colleen McCullough</t>
  </si>
  <si>
    <t>C. S. Lewis</t>
  </si>
  <si>
    <t>Dan Brown</t>
  </si>
  <si>
    <t>Dr. Benjamin Spock</t>
  </si>
  <si>
    <t>E.B. White</t>
  </si>
  <si>
    <t>Elbert Hubbard</t>
  </si>
  <si>
    <t>Ellen G. White</t>
  </si>
  <si>
    <t>Eric Carle</t>
  </si>
  <si>
    <t>Gabriel García Márquez</t>
  </si>
  <si>
    <t>Hal Lindsey, C. C. Carlson</t>
  </si>
  <si>
    <t>Harper Lee</t>
  </si>
  <si>
    <t>H. Rider Haggard</t>
  </si>
  <si>
    <t>Jack Higgins</t>
  </si>
  <si>
    <t>Jacqueline Susann</t>
  </si>
  <si>
    <t>J. D. Salinger</t>
  </si>
  <si>
    <t>Jeffrey Archer</t>
  </si>
  <si>
    <t>J. K. Rowling</t>
  </si>
  <si>
    <t>Johanna Spyri</t>
  </si>
  <si>
    <t>Jostein Gaarder</t>
  </si>
  <si>
    <t>J. P. Donleavy</t>
  </si>
  <si>
    <t>J. R. R. Tolkien</t>
  </si>
  <si>
    <t>Leo Tolstoy</t>
  </si>
  <si>
    <t>Louise Hay</t>
  </si>
  <si>
    <t>Lucy Maud Montgomery</t>
  </si>
  <si>
    <t>Margaret Mitchell</t>
  </si>
  <si>
    <t>Napoleon Hill</t>
  </si>
  <si>
    <t>Nikolai Ostrovsky</t>
  </si>
  <si>
    <t>Paulo Coelho</t>
  </si>
  <si>
    <t>Richard Adams</t>
  </si>
  <si>
    <t>Richard Bach</t>
  </si>
  <si>
    <t>Rick Warren</t>
  </si>
  <si>
    <t>Robert James Waller</t>
  </si>
  <si>
    <t>Shere Hite</t>
  </si>
  <si>
    <t>Stieg Larsson</t>
  </si>
  <si>
    <t>Umberto Eco</t>
  </si>
  <si>
    <t>V. C. Andrews</t>
  </si>
  <si>
    <t>Vladimir Nabokov</t>
  </si>
  <si>
    <t>Wayne Dyer</t>
  </si>
  <si>
    <t>William Bradford Huie</t>
  </si>
  <si>
    <t>writer</t>
  </si>
  <si>
    <t>creator</t>
  </si>
  <si>
    <t>companies</t>
  </si>
  <si>
    <t>India</t>
  </si>
  <si>
    <t>Saudi Arabia</t>
  </si>
  <si>
    <t>Singapore</t>
  </si>
  <si>
    <t>Taiwan</t>
  </si>
  <si>
    <t>United Kingdom</t>
  </si>
  <si>
    <t>foundationPlace</t>
  </si>
  <si>
    <t>areaServed</t>
  </si>
  <si>
    <t>headquarter</t>
  </si>
  <si>
    <t>foundation</t>
  </si>
  <si>
    <t>headquarters</t>
  </si>
  <si>
    <t>locations</t>
  </si>
  <si>
    <t>serviceArea</t>
  </si>
  <si>
    <t>storeLocations</t>
  </si>
  <si>
    <t>locationCountries</t>
  </si>
  <si>
    <t>locationCounty</t>
  </si>
  <si>
    <t>countryOfOrigin</t>
  </si>
  <si>
    <t>nationalOrigin</t>
  </si>
  <si>
    <t>Aerospace &amp;amp; Defence</t>
  </si>
  <si>
    <t>Agricultural equipment</t>
  </si>
  <si>
    <t>Aluminium</t>
  </si>
  <si>
    <t>Automotive</t>
  </si>
  <si>
    <t>Automotive components</t>
  </si>
  <si>
    <t>Automotive, Electronics</t>
  </si>
  <si>
    <t>Building materials</t>
  </si>
  <si>
    <t>Chemicals</t>
  </si>
  <si>
    <t>Construction equipment</t>
  </si>
  <si>
    <t>Consumer durables</t>
  </si>
  <si>
    <t>Consumer goods</t>
  </si>
  <si>
    <t>Cosmetics</t>
  </si>
  <si>
    <t>Defence</t>
  </si>
  <si>
    <t>Electrical cable</t>
  </si>
  <si>
    <t>Electronics</t>
  </si>
  <si>
    <t>Engineering, various</t>
  </si>
  <si>
    <t>Food &amp;amp; Beverages</t>
  </si>
  <si>
    <t>Luxury goods</t>
  </si>
  <si>
    <t>Metals</t>
  </si>
  <si>
    <t>Personal care products</t>
  </si>
  <si>
    <t>Pharmaceuticals</t>
  </si>
  <si>
    <t>Pharmaceuticals, Medical equipment</t>
  </si>
  <si>
    <t>Photographic equipment</t>
  </si>
  <si>
    <t>Pulp &amp;amp; Paper</t>
  </si>
  <si>
    <t>Shipbuilding</t>
  </si>
  <si>
    <t>Steel</t>
  </si>
  <si>
    <t>Telecommunications equipment</t>
  </si>
  <si>
    <t>Telecommunications equipment, Electronics</t>
  </si>
  <si>
    <t>Tobacco</t>
  </si>
  <si>
    <t>Tyres</t>
  </si>
  <si>
    <t>products</t>
  </si>
  <si>
    <t>industry</t>
  </si>
  <si>
    <t>product</t>
  </si>
  <si>
    <t>services</t>
  </si>
  <si>
    <t>service</t>
  </si>
  <si>
    <t>companyType</t>
  </si>
  <si>
    <t>industries</t>
  </si>
  <si>
    <t>governments</t>
  </si>
  <si>
    <t>Democratic</t>
  </si>
  <si>
    <t>Federalist</t>
  </si>
  <si>
    <t>Independent</t>
  </si>
  <si>
    <t>Republican</t>
  </si>
  <si>
    <t>Whig</t>
  </si>
  <si>
    <t>party</t>
  </si>
  <si>
    <t>otherParty</t>
  </si>
  <si>
    <t>afterParty</t>
  </si>
  <si>
    <t>politicalGroups</t>
  </si>
  <si>
    <t>politicalPartyInLegislature</t>
  </si>
  <si>
    <t>politicalPartyOfLeader</t>
  </si>
  <si>
    <t>loser</t>
  </si>
  <si>
    <t>politicalParty</t>
  </si>
  <si>
    <t>winner</t>
  </si>
  <si>
    <t>leaderParty</t>
  </si>
  <si>
    <t>legislature</t>
  </si>
  <si>
    <t>oppositionParty</t>
  </si>
  <si>
    <t>politicalView</t>
  </si>
  <si>
    <t>formationYear</t>
  </si>
  <si>
    <t>formed</t>
  </si>
  <si>
    <t>formation</t>
  </si>
  <si>
    <t>formationDate</t>
  </si>
  <si>
    <t>established</t>
  </si>
  <si>
    <t>startDate</t>
  </si>
  <si>
    <t>formedyear</t>
  </si>
  <si>
    <t>start</t>
  </si>
  <si>
    <t>establishedDate</t>
  </si>
  <si>
    <t>yearEnd</t>
  </si>
  <si>
    <t>yearStart</t>
  </si>
  <si>
    <t>dissolutionYear</t>
  </si>
  <si>
    <t>statYear</t>
  </si>
  <si>
    <t>dissolutionDate</t>
  </si>
  <si>
    <t>lastElection</t>
  </si>
  <si>
    <t>lastElectionDate</t>
  </si>
  <si>
    <t>Abraham Lincoln</t>
  </si>
  <si>
    <t>Andrew Jackson</t>
  </si>
  <si>
    <t>Andrew Johnson</t>
  </si>
  <si>
    <t>Barack Obama</t>
  </si>
  <si>
    <t>Benjamin Harrison</t>
  </si>
  <si>
    <t>Bill Clinton</t>
  </si>
  <si>
    <t>Calvin Coolidge</t>
  </si>
  <si>
    <t>Chester A. Arthur</t>
  </si>
  <si>
    <t>Dwight D. Eisenhower</t>
  </si>
  <si>
    <t>Franklin D. Roosevelt</t>
  </si>
  <si>
    <t>Franklin Pierce</t>
  </si>
  <si>
    <t>George H. W. Bush</t>
  </si>
  <si>
    <t>George Washington</t>
  </si>
  <si>
    <t>George W. Bush</t>
  </si>
  <si>
    <t>Gerald Ford</t>
  </si>
  <si>
    <t>Grover Cleveland</t>
  </si>
  <si>
    <t>Harry S. Truman</t>
  </si>
  <si>
    <t>Herbert Hoover</t>
  </si>
  <si>
    <t>James A. Garfield</t>
  </si>
  <si>
    <t>James Buchanan</t>
  </si>
  <si>
    <t>James K. Polk</t>
  </si>
  <si>
    <t>James Madison</t>
  </si>
  <si>
    <t>James Monroe</t>
  </si>
  <si>
    <t>Jimmy Carter</t>
  </si>
  <si>
    <t>John Adams</t>
  </si>
  <si>
    <t>John F. Kennedy</t>
  </si>
  <si>
    <t>John Quincy Adams</t>
  </si>
  <si>
    <t>John Tyler</t>
  </si>
  <si>
    <t>Lyndon B. Johnson</t>
  </si>
  <si>
    <t>Martin Van Buren</t>
  </si>
  <si>
    <t>Millard Fillmore</t>
  </si>
  <si>
    <t>Richard Nixon</t>
  </si>
  <si>
    <t>Ronald Reagan</t>
  </si>
  <si>
    <t>Rutherford B. Hayes</t>
  </si>
  <si>
    <t>Theodore Roosevelt</t>
  </si>
  <si>
    <t>Thomas Jefferson</t>
  </si>
  <si>
    <t>Ulysses S. Grant</t>
  </si>
  <si>
    <t>Warren G. Harding</t>
  </si>
  <si>
    <t>William Henry Harrison</t>
  </si>
  <si>
    <t>William Howard Taft</t>
  </si>
  <si>
    <t>William McKinley</t>
  </si>
  <si>
    <t>Woodrow Wilson</t>
  </si>
  <si>
    <t>Zachary Taylor</t>
  </si>
  <si>
    <t>signedpresident</t>
  </si>
  <si>
    <t>president</t>
  </si>
  <si>
    <t>successor</t>
  </si>
  <si>
    <t>Canningite and Whig</t>
  </si>
  <si>
    <t>Coalition</t>
  </si>
  <si>
    <t>Conservative</t>
  </si>
  <si>
    <t>Conservative and Unionist</t>
  </si>
  <si>
    <t>Labour</t>
  </si>
  <si>
    <t>Liberal</t>
  </si>
  <si>
    <t>National</t>
  </si>
  <si>
    <t>Tory</t>
  </si>
  <si>
    <t>Whig and Peelite</t>
  </si>
  <si>
    <t>otherparty</t>
  </si>
  <si>
    <t>opponents</t>
  </si>
  <si>
    <t>ideology</t>
  </si>
  <si>
    <t>leader</t>
  </si>
  <si>
    <t>minister</t>
  </si>
  <si>
    <t>2ndparty</t>
  </si>
  <si>
    <t>government</t>
  </si>
  <si>
    <t>governmentType</t>
  </si>
  <si>
    <t>partyName</t>
  </si>
  <si>
    <t>Andrew Bonar Law</t>
  </si>
  <si>
    <t>Arthur Balfour</t>
  </si>
  <si>
    <t>Benjamin Disraeli</t>
  </si>
  <si>
    <t>Clement Attlee</t>
  </si>
  <si>
    <t>David Cameron</t>
  </si>
  <si>
    <t>David Lloyd George</t>
  </si>
  <si>
    <t>Edward Heath</t>
  </si>
  <si>
    <t>George Canning</t>
  </si>
  <si>
    <t>George Grenville</t>
  </si>
  <si>
    <t>Gordon Brown</t>
  </si>
  <si>
    <t>Harold Macmillan</t>
  </si>
  <si>
    <t>Harold Wilson</t>
  </si>
  <si>
    <t>Henry Addington</t>
  </si>
  <si>
    <t>Henry Pelham</t>
  </si>
  <si>
    <t>Herbert Henry Asquith</t>
  </si>
  <si>
    <t>James Callaghan</t>
  </si>
  <si>
    <t>John Major</t>
  </si>
  <si>
    <t>Lord John Russell</t>
  </si>
  <si>
    <t>Lord North</t>
  </si>
  <si>
    <t>Margaret Thatcher</t>
  </si>
  <si>
    <t>Neville Chamberlain</t>
  </si>
  <si>
    <t>Ramsay MacDonald</t>
  </si>
  <si>
    <t>Robert Harley</t>
  </si>
  <si>
    <t>Sir Alec Douglas-Home</t>
  </si>
  <si>
    <t>Sir Anthony Eden</t>
  </si>
  <si>
    <t>Sir Henry Campbell-Bannerman</t>
  </si>
  <si>
    <t>Sir Robert Peel</t>
  </si>
  <si>
    <t>Sir Robert Walpole</t>
  </si>
  <si>
    <t>Sir Winston Churchill</t>
  </si>
  <si>
    <t>Spencer Perceval</t>
  </si>
  <si>
    <t>Stanley Baldwin</t>
  </si>
  <si>
    <t>The Duke of Devonshire</t>
  </si>
  <si>
    <t>The Duke of Grafton</t>
  </si>
  <si>
    <t>The Duke of Newcastle</t>
  </si>
  <si>
    <t>The Duke of Portland</t>
  </si>
  <si>
    <t>The Duke of Wellington</t>
  </si>
  <si>
    <t>The Earl Grey</t>
  </si>
  <si>
    <t>The Earl of Aberdeen</t>
  </si>
  <si>
    <t>The Earl of Bute</t>
  </si>
  <si>
    <t>The Earl of Chatham</t>
  </si>
  <si>
    <t>The Earl of Derby</t>
  </si>
  <si>
    <t>The Earl of Godolphin</t>
  </si>
  <si>
    <t>The Earl of Liverpool</t>
  </si>
  <si>
    <t>The Earl of Rosebery</t>
  </si>
  <si>
    <t>The Earl of Shelburne</t>
  </si>
  <si>
    <t>The Earl of Wilmington</t>
  </si>
  <si>
    <t>The Earl Russell</t>
  </si>
  <si>
    <t>The Earl Stanhope</t>
  </si>
  <si>
    <t>The Lord Grenville</t>
  </si>
  <si>
    <t>The Marquess of Rockingham</t>
  </si>
  <si>
    <t>The Marquess of Salisbury</t>
  </si>
  <si>
    <t>The Viscount Goderich</t>
  </si>
  <si>
    <t>The Viscount Melbourne</t>
  </si>
  <si>
    <t>The Viscount Townshend</t>
  </si>
  <si>
    <t>Tony Blair</t>
  </si>
  <si>
    <t>Viscount Palmerston</t>
  </si>
  <si>
    <t>William Ewart Gladstone</t>
  </si>
  <si>
    <t>William Pitt the Younger</t>
  </si>
  <si>
    <t>Winston Churchill</t>
  </si>
  <si>
    <t>predecessor</t>
  </si>
  <si>
    <t>primeminister</t>
  </si>
  <si>
    <t>primeMinister</t>
  </si>
  <si>
    <t>chairperson</t>
  </si>
  <si>
    <t>Alfonso Bedoya</t>
  </si>
  <si>
    <t>Ali MacGraw</t>
  </si>
  <si>
    <t>Al Jolson</t>
  </si>
  <si>
    <t>Al Pacino</t>
  </si>
  <si>
    <t>Andy Serkis</t>
  </si>
  <si>
    <t>Anthony Hopkins</t>
  </si>
  <si>
    <t>Anthony Perkins</t>
  </si>
  <si>
    <t>Arnold Schwarzenegger</t>
  </si>
  <si>
    <t>Barbra Streisand</t>
  </si>
  <si>
    <t>Basil Rathbone</t>
  </si>
  <si>
    <t>Bela Lugosi</t>
  </si>
  <si>
    <t>Bette Davis</t>
  </si>
  <si>
    <t>Bill Murray</t>
  </si>
  <si>
    <t>Brandon De Wilde</t>
  </si>
  <si>
    <t>Bud Abbott</t>
  </si>
  <si>
    <t>Charlton Heston</t>
  </si>
  <si>
    <t>Cher</t>
  </si>
  <si>
    <t>Clark Gable</t>
  </si>
  <si>
    <t>Claude Rains</t>
  </si>
  <si>
    <t>Clint Eastwood</t>
  </si>
  <si>
    <t>Colin Clive</t>
  </si>
  <si>
    <t>Cuba Gooding, Jr.</t>
  </si>
  <si>
    <t>Diane Keaton</t>
  </si>
  <si>
    <t>Dustin Hoffman</t>
  </si>
  <si>
    <t>Edward G. Robinson</t>
  </si>
  <si>
    <t>Estelle Reiner</t>
  </si>
  <si>
    <t>Faye Dunaway</t>
  </si>
  <si>
    <t>Gary Cooper</t>
  </si>
  <si>
    <t>Gloria Swanson</t>
  </si>
  <si>
    <t>Greta Garbo</t>
  </si>
  <si>
    <t>Groucho Marx</t>
  </si>
  <si>
    <t>Haley Joel Osment</t>
  </si>
  <si>
    <t>Harrison Ford</t>
  </si>
  <si>
    <t>Humphrey Bogart</t>
  </si>
  <si>
    <t>Ingrid Bergman</t>
  </si>
  <si>
    <t>Jack Nicholson</t>
  </si>
  <si>
    <t>James Cagney</t>
  </si>
  <si>
    <t>Joe E. Brown</t>
  </si>
  <si>
    <t>Joe Mantell</t>
  </si>
  <si>
    <t>John Belushi</t>
  </si>
  <si>
    <t>Judy Garland</t>
  </si>
  <si>
    <t>Katharine Hepburn</t>
  </si>
  <si>
    <t>Keir Dullea</t>
  </si>
  <si>
    <t>Lauren Bacall</t>
  </si>
  <si>
    <t>Laurence Olivier</t>
  </si>
  <si>
    <t>Leonardo DiCaprio</t>
  </si>
  <si>
    <t>Mae West</t>
  </si>
  <si>
    <t>Margaret Hamilton</t>
  </si>
  <si>
    <t>Marlon Brando</t>
  </si>
  <si>
    <t>Michael Douglas</t>
  </si>
  <si>
    <t>Oliver Hardy</t>
  </si>
  <si>
    <t>Orson Welles</t>
  </si>
  <si>
    <t>Patrick Swayze</t>
  </si>
  <si>
    <t>Pat Welsh</t>
  </si>
  <si>
    <t>Peter Finch</t>
  </si>
  <si>
    <t>Peter Sellers</t>
  </si>
  <si>
    <t>Ray Liotta (voice)</t>
  </si>
  <si>
    <t>Renée Zellweger</t>
  </si>
  <si>
    <t>Robert Armstrong</t>
  </si>
  <si>
    <t>Robert De Niro</t>
  </si>
  <si>
    <t>Robert Duvall</t>
  </si>
  <si>
    <t>Robert Hays and Leslie Nielsen</t>
  </si>
  <si>
    <t>Robin Williams</t>
  </si>
  <si>
    <t>Rosalind Russell</t>
  </si>
  <si>
    <t>Roy Scheider</t>
  </si>
  <si>
    <t>Sean Connery</t>
  </si>
  <si>
    <t>Sidney Poitier</t>
  </si>
  <si>
    <t>Strother Martin</t>
  </si>
  <si>
    <t>Sylvester Stallone</t>
  </si>
  <si>
    <t>Tom Cruise and Anthony Edwards</t>
  </si>
  <si>
    <t>Tom Hanks</t>
  </si>
  <si>
    <t>Vivien Leigh</t>
  </si>
  <si>
    <t>Walter Brooke</t>
  </si>
  <si>
    <t>Warner Baxter</t>
  </si>
  <si>
    <t>Warren Beatty</t>
  </si>
  <si>
    <t>starring</t>
  </si>
  <si>
    <t>recorded</t>
  </si>
  <si>
    <t>firstAired</t>
  </si>
  <si>
    <t>release</t>
  </si>
  <si>
    <t>lastAired</t>
  </si>
  <si>
    <t>originalairdate</t>
  </si>
  <si>
    <t>firstAirDate</t>
  </si>
  <si>
    <t>Annie Hall</t>
  </si>
  <si>
    <t>Benjamin Braddock</t>
  </si>
  <si>
    <t>Blanche DuBois</t>
  </si>
  <si>
    <t>Captain</t>
  </si>
  <si>
    <t>Capt. Geoffrey T. Spaulding</t>
  </si>
  <si>
    <t>Capt. Louis Renault</t>
  </si>
  <si>
    <t>Carl Denham</t>
  </si>
  <si>
    <t>Carl Spackler</t>
  </si>
  <si>
    <t>Carol Anne Freeling</t>
  </si>
  <si>
    <t>Charles Foster Kane</t>
  </si>
  <si>
    <t>Charlotte Vale</t>
  </si>
  <si>
    <t>Clyde Barrow</t>
  </si>
  <si>
    <t>Cole Sear</t>
  </si>
  <si>
    <t>Col. Nathan R. Jessup</t>
  </si>
  <si>
    <t>Count Dracula</t>
  </si>
  <si>
    <t>Customer</t>
  </si>
  <si>
    <t>Dave Bowman</t>
  </si>
  <si>
    <t>Det. Robert Thorn</t>
  </si>
  <si>
    <t>Dexter</t>
  </si>
  <si>
    <t>Dorothy Boyd</t>
  </si>
  <si>
    <t>Dorothy Gale</t>
  </si>
  <si>
    <t>Dr. Christian Szell</t>
  </si>
  <si>
    <t>E.T.</t>
  </si>
  <si>
    <t>Ethel Thayer</t>
  </si>
  <si>
    <t>Fanny Brice</t>
  </si>
  <si>
    <t>Forrest Gump</t>
  </si>
  <si>
    <t>George M. Cohan</t>
  </si>
  <si>
    <t>George Taylor</t>
  </si>
  <si>
    <t>Gollum</t>
  </si>
  <si>
    <t>Gordon Gekko</t>
  </si>
  <si>
    <t>Grusinskaya</t>
  </si>
  <si>
    <t>Hannibal Lecter</t>
  </si>
  <si>
    <t>Han Solo</t>
  </si>
  <si>
    <t>Harry Callahan</t>
  </si>
  <si>
    <t>Henry Frankenstein</t>
  </si>
  <si>
    <t>Howard Beale</t>
  </si>
  <si>
    <t>Ilsa Lund</t>
  </si>
  <si>
    <t>Jack Dawson</t>
  </si>
  <si>
    <t>Jack Torrance</t>
  </si>
  <si>
    <t>Jakie Rabinowitz/Jack Robin</t>
  </si>
  <si>
    <t>James Bond</t>
  </si>
  <si>
    <t>Jennifer Cavilleri Barrett</t>
  </si>
  <si>
    <t>Jim Lovell</t>
  </si>
  <si>
    <t>Jimmy Dugan</t>
  </si>
  <si>
    <t>Joan Crawford</t>
  </si>
  <si>
    <t>Joey Starrett</t>
  </si>
  <si>
    <t>John Keating</t>
  </si>
  <si>
    <t>Johnny Castle</t>
  </si>
  <si>
    <t>Julian Marsh</t>
  </si>
  <si>
    <t>Knute Rockne</t>
  </si>
  <si>
    <t>Lady Lou</t>
  </si>
  <si>
    <t>Lawrence Walsh</t>
  </si>
  <si>
    <t>Loretta Castorini</t>
  </si>
  <si>
    <t>Lou Gehrig</t>
  </si>
  <si>
    <t>Lt. Col. Bill Kilgore</t>
  </si>
  <si>
    <t>Mame Dennis</t>
  </si>
  <si>
    <t>Margo Channing</t>
  </si>
  <si>
    <t>Martin Brody</t>
  </si>
  <si>
    <t>Michael Corleone</t>
  </si>
  <si>
    <t>Mr. Maguire</t>
  </si>
  <si>
    <t>Norma Desmond</t>
  </si>
  <si>
    <t>Norman Bates</t>
  </si>
  <si>
    <t>Oliver</t>
  </si>
  <si>
    <t>Osgood Fielding III</t>
  </si>
  <si>
    <t>President Merkin Muffley</t>
  </si>
  <si>
    <t>Rhett Butler</t>
  </si>
  <si>
    <t>Rick Blaine</t>
  </si>
  <si>
    <t>Rocky Balboa</t>
  </si>
  <si>
    <t>Rod Tidwell</t>
  </si>
  <si>
    <t>Rosa Moline</t>
  </si>
  <si>
    <t>Sam Spade</t>
  </si>
  <si>
    <t>Sherlock Holmes</t>
  </si>
  <si>
    <t>Shoeless Joe Jackson</t>
  </si>
  <si>
    <t>Sonny Wortzik</t>
  </si>
  <si>
    <t>Stanley Kowalski</t>
  </si>
  <si>
    <t>Ted Striker and Dr. Rumack</t>
  </si>
  <si>
    <t>Terry Malloy</t>
  </si>
  <si>
    <t>The Terminator</t>
  </si>
  <si>
    <t>Tony Montana</t>
  </si>
  <si>
    <t>Travis Bickle</t>
  </si>
  <si>
    <t>Virgil Tibbs</t>
  </si>
  <si>
    <t>Vito Corleone</t>
  </si>
  <si>
    <t>Wicked Witch of the West</t>
  </si>
  <si>
    <t>20th Century Fox</t>
  </si>
  <si>
    <t>Allied Artists</t>
  </si>
  <si>
    <t>Columbia</t>
  </si>
  <si>
    <t>Columbia Pictures</t>
  </si>
  <si>
    <t>Disney</t>
  </si>
  <si>
    <t>Pixar</t>
  </si>
  <si>
    <t>DreamWorks</t>
  </si>
  <si>
    <t>Horizon</t>
  </si>
  <si>
    <t>ITC Entertainment</t>
  </si>
  <si>
    <t>Metro-Goldwyn-Mayer</t>
  </si>
  <si>
    <t>Miramax</t>
  </si>
  <si>
    <t>New Line Cinema</t>
  </si>
  <si>
    <t>Orion Pictures</t>
  </si>
  <si>
    <t>Paramount</t>
  </si>
  <si>
    <t>RKO</t>
  </si>
  <si>
    <t>Triangle</t>
  </si>
  <si>
    <t>United Artists</t>
  </si>
  <si>
    <t>Universal</t>
  </si>
  <si>
    <t>Warner Brothers</t>
  </si>
  <si>
    <t>studio</t>
  </si>
  <si>
    <t>distributor</t>
  </si>
  <si>
    <t>producer</t>
  </si>
  <si>
    <t>productionCompany</t>
  </si>
  <si>
    <t>distributedBy</t>
  </si>
  <si>
    <t>owningCompany</t>
  </si>
  <si>
    <t>owner</t>
  </si>
  <si>
    <t>distributors</t>
  </si>
  <si>
    <t>Alexander Dovzhenko</t>
  </si>
  <si>
    <t>Carl Theodor Dreyer</t>
  </si>
  <si>
    <t>Charles Chaplin</t>
  </si>
  <si>
    <t>D. W. Griffith</t>
  </si>
  <si>
    <t>Erich von Stroheim</t>
  </si>
  <si>
    <t>F.W. Murnau</t>
  </si>
  <si>
    <t>Jean Renoir</t>
  </si>
  <si>
    <t>Robert Wiene</t>
  </si>
  <si>
    <t>Sergei Eisenstein</t>
  </si>
  <si>
    <t>Vittorio De Sica</t>
  </si>
  <si>
    <t>Vsevolod Pudovkin</t>
  </si>
  <si>
    <t>director</t>
  </si>
  <si>
    <t>firstdate</t>
  </si>
  <si>
    <t>relyear</t>
  </si>
  <si>
    <t>recordDate</t>
  </si>
  <si>
    <t>recordedIn</t>
  </si>
  <si>
    <t>airdate</t>
  </si>
  <si>
    <t>launch</t>
  </si>
  <si>
    <t>firstReleaseDate</t>
  </si>
  <si>
    <t>latestReleaseVersion</t>
  </si>
  <si>
    <t>Shania Twain</t>
  </si>
  <si>
    <t>Led Zeppelin</t>
  </si>
  <si>
    <t>Meat Loaf</t>
  </si>
  <si>
    <t>Alanis Morissette</t>
  </si>
  <si>
    <t>The Beatles</t>
  </si>
  <si>
    <t>Eagles</t>
  </si>
  <si>
    <t>Mariah Carey</t>
  </si>
  <si>
    <t>Bruce Springsteen</t>
  </si>
  <si>
    <t>Celine Dion</t>
  </si>
  <si>
    <t>Dire Straits</t>
  </si>
  <si>
    <t>Whitney Houston</t>
  </si>
  <si>
    <t>James Horner</t>
  </si>
  <si>
    <t>Madonna</t>
  </si>
  <si>
    <t>Metallica</t>
  </si>
  <si>
    <t>Michael Jackson</t>
  </si>
  <si>
    <t>Pink Floyd</t>
  </si>
  <si>
    <t>Santana</t>
  </si>
  <si>
    <t>Guns and Roses</t>
  </si>
  <si>
    <t>associatedBand</t>
  </si>
  <si>
    <t>artist</t>
  </si>
  <si>
    <t>associatedMusicalArtist</t>
  </si>
  <si>
    <t>musicalBand</t>
  </si>
  <si>
    <t>musicalArtist</t>
  </si>
  <si>
    <t>musicComposer</t>
  </si>
  <si>
    <t>recordedBy</t>
  </si>
  <si>
    <t>writer(s)_</t>
  </si>
  <si>
    <t>musicBy</t>
  </si>
  <si>
    <t>bandName</t>
  </si>
  <si>
    <t>musical instruments</t>
  </si>
  <si>
    <t>Ancient civilizations</t>
  </si>
  <si>
    <t>Ancient Rome</t>
  </si>
  <si>
    <t>Arabia</t>
  </si>
  <si>
    <t>Armenia</t>
  </si>
  <si>
    <t>Azerbaijan</t>
  </si>
  <si>
    <t>Azerbaijan, Iran</t>
  </si>
  <si>
    <t>Balkans, Southeast Europe</t>
  </si>
  <si>
    <t>Bolivia</t>
  </si>
  <si>
    <t>Cambodia</t>
  </si>
  <si>
    <t>Catalonia</t>
  </si>
  <si>
    <t>Celtic</t>
  </si>
  <si>
    <t>Central Europe</t>
  </si>
  <si>
    <t>England</t>
  </si>
  <si>
    <t>Ethiopia</t>
  </si>
  <si>
    <t>Etruscan</t>
  </si>
  <si>
    <t>Europe</t>
  </si>
  <si>
    <t>Ghana</t>
  </si>
  <si>
    <t>Hawaii</t>
  </si>
  <si>
    <t>Indonesia/Philippines</t>
  </si>
  <si>
    <t>Korea</t>
  </si>
  <si>
    <t>Laos</t>
  </si>
  <si>
    <t>Latin America</t>
  </si>
  <si>
    <t>Madagascar</t>
  </si>
  <si>
    <t>North America</t>
  </si>
  <si>
    <t>Northern Africa</t>
  </si>
  <si>
    <t>North India</t>
  </si>
  <si>
    <t>Peru</t>
  </si>
  <si>
    <t>Philippines</t>
  </si>
  <si>
    <t>Polynesia</t>
  </si>
  <si>
    <t>Polynesia, Africa, East Asia</t>
  </si>
  <si>
    <t>Sardinia</t>
  </si>
  <si>
    <t>Scandinavia</t>
  </si>
  <si>
    <t>Sicily</t>
  </si>
  <si>
    <t>South-Africa</t>
  </si>
  <si>
    <t>South America</t>
  </si>
  <si>
    <t>South India</t>
  </si>
  <si>
    <t>Thailand</t>
  </si>
  <si>
    <t>Tibet</t>
  </si>
  <si>
    <t>US</t>
  </si>
  <si>
    <t>Vietnam</t>
  </si>
  <si>
    <t>Western Europe</t>
  </si>
  <si>
    <t>Western Europe/North America</t>
  </si>
  <si>
    <t>culturalOrigins</t>
  </si>
  <si>
    <t>countries</t>
  </si>
  <si>
    <t>origins</t>
  </si>
  <si>
    <t>politicians</t>
  </si>
  <si>
    <t>Democratic-Republican</t>
  </si>
  <si>
    <t>National Union</t>
  </si>
  <si>
    <t>television shows</t>
  </si>
  <si>
    <t>Barbara Adler</t>
  </si>
  <si>
    <t>Brenda Hsueh</t>
  </si>
  <si>
    <t>Carter Bays</t>
  </si>
  <si>
    <t>Chris Harris</t>
  </si>
  <si>
    <t>Chris Marcil</t>
  </si>
  <si>
    <t>Chris Miller</t>
  </si>
  <si>
    <t>Chuck Tatham</t>
  </si>
  <si>
    <t>Craig Gerard</t>
  </si>
  <si>
    <t>Craig Thomas</t>
  </si>
  <si>
    <t>Dan Gregor</t>
  </si>
  <si>
    <t>David Hemingson</t>
  </si>
  <si>
    <t>Doug Mand</t>
  </si>
  <si>
    <t>Eric Falconer</t>
  </si>
  <si>
    <t>George Sloan</t>
  </si>
  <si>
    <t>Gloria Calderon Kellett</t>
  </si>
  <si>
    <t>Greg Malins</t>
  </si>
  <si>
    <t>Ira Ungerleider</t>
  </si>
  <si>
    <t>Jamie Rhonheimer</t>
  </si>
  <si>
    <t>Jennifer Hendriks</t>
  </si>
  <si>
    <t>Joe Kelly</t>
  </si>
  <si>
    <t>Jonathan Groff</t>
  </si>
  <si>
    <t>Kourtney Kang</t>
  </si>
  <si>
    <t>Kristen Newman</t>
  </si>
  <si>
    <t>Maria Farrari</t>
  </si>
  <si>
    <t>Martynas Prusevicius</t>
  </si>
  <si>
    <t>Matthew Zinman</t>
  </si>
  <si>
    <t>Matt Kuhn</t>
  </si>
  <si>
    <t>Matt Sorrentino</t>
  </si>
  <si>
    <t>Phil Lord</t>
  </si>
  <si>
    <t>Rachel Axler</t>
  </si>
  <si>
    <t>Robia Rashid</t>
  </si>
  <si>
    <t>Romanski</t>
  </si>
  <si>
    <t>Sam Johnson</t>
  </si>
  <si>
    <t>Stephen Lloyd</t>
  </si>
  <si>
    <t>Tami Sagher</t>
  </si>
  <si>
    <t>Theresa Mulligan Rosenthal</t>
  </si>
  <si>
    <t>Tom Ruprecht</t>
  </si>
  <si>
    <t>writtenby</t>
  </si>
  <si>
    <t>seriesep</t>
  </si>
  <si>
    <t>numberOfEpisodes</t>
  </si>
  <si>
    <t>numEpisodes</t>
  </si>
  <si>
    <t>numberOfSeasons</t>
  </si>
  <si>
    <t>episodenumber</t>
  </si>
  <si>
    <t>episode</t>
  </si>
  <si>
    <t>episodes</t>
  </si>
  <si>
    <t>episodeNumber</t>
  </si>
  <si>
    <t>numSeasons</t>
  </si>
  <si>
    <t>episodeNo</t>
  </si>
  <si>
    <t>seasonNumber</t>
  </si>
  <si>
    <t>numberEpisodes</t>
  </si>
  <si>
    <t>numSeason</t>
  </si>
  <si>
    <t>no.OfEpisodes</t>
  </si>
  <si>
    <t>no.OfSeason</t>
  </si>
  <si>
    <t>numEpisode</t>
  </si>
  <si>
    <t>Pilot</t>
  </si>
  <si>
    <t>Purple Giraffe</t>
  </si>
  <si>
    <t>Sweet Taste of Liberty</t>
  </si>
  <si>
    <t>Return of the Shirt</t>
  </si>
  <si>
    <t>Okay Awesome</t>
  </si>
  <si>
    <t>Slutty Pumpkin</t>
  </si>
  <si>
    <t>Matchmaker</t>
  </si>
  <si>
    <t>The Duel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</si>
  <si>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</si>
  <si>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</si>
  <si>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</si>
  <si>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</si>
  <si>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</si>
  <si>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</si>
  <si>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</si>
  <si>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</si>
  <si>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Life Among the Gorillas</t>
  </si>
  <si>
    <t>Nothing Good Happens After 2 A.M.</t>
  </si>
  <si>
    <t>Mary the Paralegal</t>
  </si>
  <si>
    <t>Best Prom Ever</t>
  </si>
  <si>
    <t>Milk</t>
  </si>
  <si>
    <t>Come On</t>
  </si>
  <si>
    <t>Where Were We?</t>
  </si>
  <si>
    <t>The Scorpion and the Toad</t>
  </si>
  <si>
    <t>Brunch</t>
  </si>
  <si>
    <t>Ted Mosby: Architect</t>
  </si>
  <si>
    <t>World's Greatest Couple</t>
  </si>
  <si>
    <t>Aldrin Justice</t>
  </si>
  <si>
    <t>Swarley</t>
  </si>
  <si>
    <t>Atlantic City</t>
  </si>
  <si>
    <t>Slap Bet</t>
  </si>
  <si>
    <t>Single Stamina</t>
  </si>
  <si>
    <t>How Lily Stole Christmas</t>
  </si>
  <si>
    <t>First Time in New York</t>
  </si>
  <si>
    <t>Columns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</si>
  <si>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</si>
  <si>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</si>
  <si>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</si>
  <si>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</si>
  <si>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</si>
  <si>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</si>
  <si>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</si>
  <si>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</si>
  <si>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</si>
  <si>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</si>
  <si>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</si>
  <si>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</si>
  <si>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Little Boys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</si>
  <si>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</si>
  <si>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</si>
  <si>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</si>
  <si>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</si>
  <si>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</si>
  <si>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</si>
  <si>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</si>
  <si>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</si>
  <si>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</si>
  <si>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</si>
  <si>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</si>
  <si>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</si>
  <si>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</si>
  <si>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</si>
  <si>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</si>
  <si>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</si>
  <si>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</si>
  <si>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</si>
  <si>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</si>
  <si>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</si>
  <si>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</si>
  <si>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</si>
  <si>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</si>
  <si>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Woooo!</t>
  </si>
  <si>
    <t>The Naked Man</t>
  </si>
  <si>
    <t>The Fight</t>
  </si>
  <si>
    <t>Little Minnesota</t>
  </si>
  <si>
    <t>Benefits</t>
  </si>
  <si>
    <t>Three Days of Snow</t>
  </si>
  <si>
    <t>The Possimpible</t>
  </si>
  <si>
    <t>The Stinsons</t>
  </si>
  <si>
    <t>Sorry, Bro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</si>
  <si>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</si>
  <si>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</si>
  <si>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</si>
  <si>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</si>
  <si>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</si>
  <si>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</si>
  <si>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</si>
  <si>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</si>
  <si>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title</t>
  </si>
  <si>
    <t>showName</t>
  </si>
  <si>
    <t>englishtitle</t>
  </si>
  <si>
    <t>episodetitle</t>
  </si>
  <si>
    <t>Michael Shea</t>
  </si>
  <si>
    <t>Neil Patrick Harris</t>
  </si>
  <si>
    <t>Pamela Fryman</t>
  </si>
  <si>
    <t>Rob Greenberg</t>
  </si>
  <si>
    <t>directedby</t>
  </si>
  <si>
    <t>number</t>
  </si>
  <si>
    <t>numberinseries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</si>
</sst>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4">
    <fill>
      <patternFill patternType="none"/>
    </fill>
    <fill>
      <patternFill patternType="gray125"/>
    </fill>
    <fill>
      <patternFill patternType="solid">
        <fgColor rgb="00FFFF99"/>
        <bgColor rgb="00FFFFCC"/>
      </patternFill>
    </fill>
    <fill>
      <patternFill patternType="solid">
        <fgColor rgb="0099FF99"/>
        <bgColor rgb="00CCFF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tru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false" applyBorder="true" applyFont="true" applyProtection="false" borderId="2" fillId="0" fontId="0" numFmtId="164" xfId="0"/>
    <xf applyAlignment="false" applyBorder="true" applyFont="false" applyProtection="false" borderId="2" fillId="0" fontId="0" numFmtId="164" xfId="0"/>
    <xf applyAlignment="false" applyBorder="true" applyFont="false" applyProtection="false" borderId="3" fillId="0" fontId="0" numFmtId="164" xfId="0"/>
    <xf applyAlignment="false" applyBorder="true" applyFont="true" applyProtection="false" borderId="4" fillId="2" fontId="0" numFmtId="164" xfId="0"/>
    <xf applyAlignment="false" applyBorder="true" applyFont="true" applyProtection="false" borderId="0" fillId="2" fontId="0" numFmtId="164" xfId="0"/>
    <xf applyAlignment="false" applyBorder="true" applyFont="true" applyProtection="false" borderId="5" fillId="2" fontId="0" numFmtId="164" xfId="0"/>
    <xf applyAlignment="false" applyBorder="true" applyFont="false" applyProtection="false" borderId="0" fillId="2" fontId="0" numFmtId="164" xfId="0"/>
    <xf applyAlignment="false" applyBorder="true" applyFont="false" applyProtection="false" borderId="5" fillId="2" fontId="0" numFmtId="164" xfId="0"/>
    <xf applyAlignment="false" applyBorder="true" applyFont="false" applyProtection="false" borderId="4" fillId="0" fontId="0" numFmtId="164" xfId="0"/>
    <xf applyAlignment="false" applyBorder="true" applyFont="false" applyProtection="false" borderId="0" fillId="3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false" applyBorder="true" applyFont="true" applyProtection="false" borderId="7" fillId="0" fontId="0" numFmtId="164" xfId="0"/>
    <xf applyAlignment="false" applyBorder="true" applyFont="false" applyProtection="false" borderId="7" fillId="3" fontId="0" numFmtId="164" xfId="0"/>
    <xf applyAlignment="false" applyBorder="true" applyFont="false" applyProtection="false" borderId="8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07"/>
  <sheetViews>
    <sheetView colorId="64" defaultGridColor="true" rightToLeft="false" showFormulas="false" showGridLines="true" showOutlineSymbols="true" showRowColHeaders="true" showZeros="true" tabSelected="true" topLeftCell="A685" view="normal" windowProtection="false" workbookViewId="0" zoomScale="100" zoomScaleNormal="100" zoomScalePageLayoutView="100">
      <selection activeCell="A696" activeCellId="0" pane="topLeft" sqref="A696"/>
    </sheetView>
  </sheetViews>
  <cols>
    <col collapsed="false" hidden="false" max="1" min="1" style="1" width="35.1843137254902"/>
    <col collapsed="false" hidden="false" max="2" min="2" style="1" width="28.8509803921569"/>
    <col collapsed="false" hidden="false" max="3" min="3" style="1" width="20.1254901960784"/>
    <col collapsed="false" hidden="false" max="4" min="4" style="1" width="22.9176470588235"/>
    <col collapsed="false" hidden="false" max="5" min="5" style="1" width="28.3882352941176"/>
    <col collapsed="false" hidden="false" max="1025" min="6" style="1" width="11.5764705882353"/>
  </cols>
  <sheetData>
    <row collapsed="false" customFormat="false" customHeight="true" hidden="false" ht="12.1" outlineLevel="0" r="1">
      <c r="A1" s="1" t="s">
        <v>0</v>
      </c>
    </row>
    <row collapsed="false" customFormat="false" customHeight="true" hidden="false" ht="12.1" outlineLevel="0" r="3">
      <c r="A3" s="2" t="n">
        <v>1689442184</v>
      </c>
      <c r="B3" s="3" t="s">
        <v>1</v>
      </c>
      <c r="C3" s="3" t="str">
        <f aca="false">HYPERLINK("http://www.imdb.com/genre", "View context")</f>
        <v>View context</v>
      </c>
      <c r="D3" s="4"/>
      <c r="E3" s="5"/>
    </row>
    <row collapsed="false" customFormat="false" customHeight="true" hidden="false" ht="12.1" outlineLevel="0" r="4">
      <c r="A4" s="6" t="s">
        <v>2</v>
      </c>
      <c r="B4" s="7" t="s">
        <v>3</v>
      </c>
      <c r="C4" s="7" t="s">
        <v>4</v>
      </c>
      <c r="D4" s="7" t="s">
        <v>5</v>
      </c>
      <c r="E4" s="8" t="s">
        <v>6</v>
      </c>
    </row>
    <row collapsed="false" customFormat="false" customHeight="true" hidden="false" ht="12.1" outlineLevel="0" r="5">
      <c r="A5" s="6" t="s">
        <v>7</v>
      </c>
      <c r="B5" s="7" t="s">
        <v>8</v>
      </c>
      <c r="C5" s="7" t="s">
        <v>9</v>
      </c>
      <c r="D5" s="7" t="s">
        <v>10</v>
      </c>
      <c r="E5" s="8" t="s">
        <v>11</v>
      </c>
    </row>
    <row collapsed="false" customFormat="false" customHeight="true" hidden="false" ht="13.9" outlineLevel="0" r="6">
      <c r="A6" s="6" t="s">
        <v>12</v>
      </c>
      <c r="B6" s="7" t="s">
        <v>13</v>
      </c>
      <c r="C6" s="7" t="s">
        <v>14</v>
      </c>
      <c r="D6" s="7" t="s">
        <v>15</v>
      </c>
      <c r="E6" s="8" t="s">
        <v>16</v>
      </c>
    </row>
    <row collapsed="false" customFormat="false" customHeight="true" hidden="false" ht="13.9" outlineLevel="0" r="7">
      <c r="A7" s="6" t="s">
        <v>17</v>
      </c>
      <c r="B7" s="7" t="s">
        <v>18</v>
      </c>
      <c r="C7" s="7" t="s">
        <v>19</v>
      </c>
      <c r="D7" s="7" t="s">
        <v>20</v>
      </c>
      <c r="E7" s="8" t="s">
        <v>21</v>
      </c>
    </row>
    <row collapsed="false" customFormat="false" customHeight="true" hidden="false" ht="12.1" outlineLevel="0" r="8">
      <c r="A8" s="6" t="s">
        <v>22</v>
      </c>
      <c r="B8" s="9"/>
      <c r="C8" s="9"/>
      <c r="D8" s="9"/>
      <c r="E8" s="10"/>
    </row>
    <row collapsed="false" customFormat="false" customHeight="true" hidden="false" ht="12.1" outlineLevel="0" r="9">
      <c r="A9" s="11" t="str">
        <f aca="false">HYPERLINK("http://dbpedia.org/property/genre")</f>
        <v>http://dbpedia.org/property/genre</v>
      </c>
      <c r="B9" s="1" t="s">
        <v>23</v>
      </c>
      <c r="C9" s="12"/>
      <c r="D9" s="1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  <c r="E9" s="13"/>
    </row>
    <row collapsed="false" customFormat="false" customHeight="true" hidden="false" ht="12.1" outlineLevel="0" r="10">
      <c r="A10" s="11" t="str">
        <f aca="false">HYPERLINK("http://dbpedia.org/ontology/genre")</f>
        <v>http://dbpedia.org/ontology/genre</v>
      </c>
      <c r="B10" s="1" t="s">
        <v>23</v>
      </c>
      <c r="C10" s="12"/>
      <c r="D10" s="1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  <c r="E10" s="13"/>
    </row>
    <row collapsed="false" customFormat="false" customHeight="true" hidden="false" ht="12.1" outlineLevel="0" r="11">
      <c r="A11" s="11" t="str">
        <f aca="false">HYPERLINK("http://dbpedia.org/property/type")</f>
        <v>http://dbpedia.org/property/type</v>
      </c>
      <c r="B11" s="1" t="s">
        <v>24</v>
      </c>
      <c r="C11" s="12"/>
      <c r="D11" s="1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  <c r="E11" s="13"/>
    </row>
    <row collapsed="false" customFormat="false" customHeight="true" hidden="false" ht="12.1" outlineLevel="0" r="12">
      <c r="A12" s="11" t="str">
        <f aca="false">HYPERLINK("http://dbpedia.org/property/genres")</f>
        <v>http://dbpedia.org/property/genres</v>
      </c>
      <c r="B12" s="1" t="s">
        <v>25</v>
      </c>
      <c r="C12" s="12"/>
      <c r="D12" s="1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  <c r="E12" s="13"/>
    </row>
    <row collapsed="false" customFormat="false" customHeight="true" hidden="false" ht="13.9" outlineLevel="0" r="13">
      <c r="A13" s="11" t="str">
        <f aca="false">HYPERLINK("http://dbpedia.org/property/genere")</f>
        <v>http://dbpedia.org/property/genere</v>
      </c>
      <c r="B13" s="1" t="s">
        <v>26</v>
      </c>
      <c r="C13" s="12"/>
      <c r="D13" s="1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  <c r="E13" s="13"/>
    </row>
    <row collapsed="false" customFormat="false" customHeight="true" hidden="false" ht="12.1" outlineLevel="0" r="14">
      <c r="A14" s="14" t="str">
        <f aca="false">HYPERLINK("http://dbpedia.org/property/genre(s)_")</f>
        <v>http://dbpedia.org/property/genre(s)_</v>
      </c>
      <c r="B14" s="15" t="s">
        <v>27</v>
      </c>
      <c r="C14" s="16"/>
      <c r="D14" s="15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  <c r="E14" s="17"/>
    </row>
    <row collapsed="false" customFormat="false" customHeight="true" hidden="false" ht="12.1" outlineLevel="0" r="16">
      <c r="A16" s="2" t="n">
        <v>1744816435</v>
      </c>
      <c r="B16" s="3" t="s">
        <v>28</v>
      </c>
      <c r="C16" s="3" t="str">
        <f aca="false">HYPERLINK("http://www.allstarnba.es/players/players-by-draft-pick.htm", "View context")</f>
        <v>View context</v>
      </c>
      <c r="D16" s="4"/>
      <c r="E16" s="5"/>
    </row>
    <row collapsed="false" customFormat="false" customHeight="true" hidden="false" ht="12.1" outlineLevel="0" r="17">
      <c r="A17" s="6" t="n">
        <v>1948</v>
      </c>
      <c r="B17" s="7" t="n">
        <v>1949</v>
      </c>
      <c r="C17" s="7" t="n">
        <v>1950</v>
      </c>
      <c r="D17" s="7" t="n">
        <v>1951</v>
      </c>
      <c r="E17" s="8" t="n">
        <v>1952</v>
      </c>
    </row>
    <row collapsed="false" customFormat="false" customHeight="true" hidden="false" ht="12.1" outlineLevel="0" r="18">
      <c r="A18" s="6" t="n">
        <v>1953</v>
      </c>
      <c r="B18" s="7" t="n">
        <v>1954</v>
      </c>
      <c r="C18" s="7" t="n">
        <v>1955</v>
      </c>
      <c r="D18" s="7" t="n">
        <v>1956</v>
      </c>
      <c r="E18" s="8" t="n">
        <v>1957</v>
      </c>
    </row>
    <row collapsed="false" customFormat="false" customHeight="true" hidden="false" ht="12.1" outlineLevel="0" r="19">
      <c r="A19" s="6" t="n">
        <v>1958</v>
      </c>
      <c r="B19" s="7" t="n">
        <v>1959</v>
      </c>
      <c r="C19" s="7" t="n">
        <v>1960</v>
      </c>
      <c r="D19" s="7" t="n">
        <v>1961</v>
      </c>
      <c r="E19" s="8" t="n">
        <v>1962</v>
      </c>
    </row>
    <row collapsed="false" customFormat="false" customHeight="true" hidden="false" ht="12.1" outlineLevel="0" r="20">
      <c r="A20" s="6" t="n">
        <v>1963</v>
      </c>
      <c r="B20" s="7" t="n">
        <v>1964</v>
      </c>
      <c r="C20" s="7" t="n">
        <v>1965</v>
      </c>
      <c r="D20" s="7" t="n">
        <v>1966</v>
      </c>
      <c r="E20" s="8" t="n">
        <v>1967</v>
      </c>
    </row>
    <row collapsed="false" customFormat="false" customHeight="true" hidden="false" ht="12.1" outlineLevel="0" r="21">
      <c r="A21" s="6" t="n">
        <v>1968</v>
      </c>
      <c r="B21" s="7" t="n">
        <v>1969</v>
      </c>
      <c r="C21" s="7" t="n">
        <v>1970</v>
      </c>
      <c r="D21" s="7" t="n">
        <v>1971</v>
      </c>
      <c r="E21" s="8" t="n">
        <v>1972</v>
      </c>
    </row>
    <row collapsed="false" customFormat="false" customHeight="true" hidden="false" ht="12.1" outlineLevel="0" r="22">
      <c r="A22" s="6" t="n">
        <v>1973</v>
      </c>
      <c r="B22" s="7" t="n">
        <v>1974</v>
      </c>
      <c r="C22" s="7" t="n">
        <v>1975</v>
      </c>
      <c r="D22" s="7" t="n">
        <v>1976</v>
      </c>
      <c r="E22" s="8" t="n">
        <v>1977</v>
      </c>
    </row>
    <row collapsed="false" customFormat="false" customHeight="true" hidden="false" ht="12.1" outlineLevel="0" r="23">
      <c r="A23" s="6" t="n">
        <v>1978</v>
      </c>
      <c r="B23" s="7" t="n">
        <v>1979</v>
      </c>
      <c r="C23" s="7" t="n">
        <v>1980</v>
      </c>
      <c r="D23" s="7" t="n">
        <v>1981</v>
      </c>
      <c r="E23" s="8" t="n">
        <v>1982</v>
      </c>
    </row>
    <row collapsed="false" customFormat="false" customHeight="true" hidden="false" ht="12.1" outlineLevel="0" r="24">
      <c r="A24" s="6" t="n">
        <v>1983</v>
      </c>
      <c r="B24" s="7" t="n">
        <v>1984</v>
      </c>
      <c r="C24" s="7" t="n">
        <v>1985</v>
      </c>
      <c r="D24" s="7" t="n">
        <v>1986</v>
      </c>
      <c r="E24" s="8" t="n">
        <v>1987</v>
      </c>
    </row>
    <row collapsed="false" customFormat="false" customHeight="true" hidden="false" ht="12.1" outlineLevel="0" r="25">
      <c r="A25" s="6" t="n">
        <v>1988</v>
      </c>
      <c r="B25" s="7" t="n">
        <v>1989</v>
      </c>
      <c r="C25" s="7" t="n">
        <v>1990</v>
      </c>
      <c r="D25" s="7" t="n">
        <v>1991</v>
      </c>
      <c r="E25" s="8" t="n">
        <v>1992</v>
      </c>
    </row>
    <row collapsed="false" customFormat="false" customHeight="true" hidden="false" ht="12.1" outlineLevel="0" r="26">
      <c r="A26" s="6" t="n">
        <v>1993</v>
      </c>
      <c r="B26" s="7" t="n">
        <v>1994</v>
      </c>
      <c r="C26" s="7" t="n">
        <v>1995</v>
      </c>
      <c r="D26" s="7" t="n">
        <v>1996</v>
      </c>
      <c r="E26" s="8" t="n">
        <v>1997</v>
      </c>
    </row>
    <row collapsed="false" customFormat="false" customHeight="true" hidden="false" ht="12.1" outlineLevel="0" r="27">
      <c r="A27" s="6" t="n">
        <v>1998</v>
      </c>
      <c r="B27" s="7" t="n">
        <v>1999</v>
      </c>
      <c r="C27" s="7" t="n">
        <v>2000</v>
      </c>
      <c r="D27" s="7" t="n">
        <v>2001</v>
      </c>
      <c r="E27" s="8" t="n">
        <v>2002</v>
      </c>
    </row>
    <row collapsed="false" customFormat="false" customHeight="true" hidden="false" ht="12.1" outlineLevel="0" r="28">
      <c r="A28" s="6" t="n">
        <v>2003</v>
      </c>
      <c r="B28" s="7" t="n">
        <v>2004</v>
      </c>
      <c r="C28" s="7" t="n">
        <v>2005</v>
      </c>
      <c r="D28" s="7" t="n">
        <v>2006</v>
      </c>
      <c r="E28" s="8" t="n">
        <v>2007</v>
      </c>
    </row>
    <row collapsed="false" customFormat="false" customHeight="true" hidden="false" ht="12.1" outlineLevel="0" r="29">
      <c r="A29" s="6" t="n">
        <v>2008</v>
      </c>
      <c r="B29" s="7" t="n">
        <v>2009</v>
      </c>
      <c r="C29" s="7" t="n">
        <v>2010</v>
      </c>
      <c r="D29" s="7" t="n">
        <v>2011</v>
      </c>
      <c r="E29" s="8" t="n">
        <v>2012</v>
      </c>
    </row>
    <row collapsed="false" customFormat="false" customHeight="true" hidden="false" ht="12.1" outlineLevel="0" r="30">
      <c r="A30" s="11" t="str">
        <f aca="false">HYPERLINK("http://dbpedia.org/property/year1start")</f>
        <v>http://dbpedia.org/property/year1start</v>
      </c>
      <c r="B30" s="1" t="s">
        <v>29</v>
      </c>
      <c r="C30" s="12"/>
      <c r="D30" s="1" t="str">
        <f aca="false">HYPERLINK("http://dbpedia.org/sparql?default-graph-uri=http%3A%2F%2Fdbpedia.org&amp;query=select+distinct+%3Fsubject+%3Fobject+where+{%3Fsubject+%3Chttp%3A%2F%2Fdbpedia.org%2Fproperty%2Fyear1start%3E+%3Fobject}+LIMIT+100&amp;format=text%2Fhtml&amp;timeout=30000&amp;debug=on", "View on DBPedia")</f>
        <v>View on DBPedia</v>
      </c>
      <c r="E30" s="13"/>
    </row>
    <row collapsed="false" customFormat="false" customHeight="true" hidden="false" ht="12.1" outlineLevel="0" r="31">
      <c r="A31" s="11" t="str">
        <f aca="false">HYPERLINK("http://dbpedia.org/property/year")</f>
        <v>http://dbpedia.org/property/year</v>
      </c>
      <c r="B31" s="1" t="s">
        <v>30</v>
      </c>
      <c r="C31" s="12"/>
      <c r="D31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31" s="13"/>
    </row>
    <row collapsed="false" customFormat="false" customHeight="true" hidden="false" ht="13.9" outlineLevel="0" r="32">
      <c r="A32" s="11" t="str">
        <f aca="false">HYPERLINK("http://dbpedia.org/property/prevYear")</f>
        <v>http://dbpedia.org/property/prevYear</v>
      </c>
      <c r="B32" s="1" t="s">
        <v>31</v>
      </c>
      <c r="C32" s="12"/>
      <c r="D32" s="1" t="str">
        <f aca="false"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  <c r="E32" s="13"/>
    </row>
    <row collapsed="false" customFormat="false" customHeight="true" hidden="false" ht="13.9" outlineLevel="0" r="33">
      <c r="A33" s="11" t="str">
        <f aca="false">HYPERLINK("http://dbpedia.org/property/finalyear")</f>
        <v>http://dbpedia.org/property/finalyear</v>
      </c>
      <c r="B33" s="1" t="s">
        <v>32</v>
      </c>
      <c r="C33" s="12"/>
      <c r="D33" s="1" t="str">
        <f aca="false"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  <c r="E33" s="13"/>
    </row>
    <row collapsed="false" customFormat="false" customHeight="true" hidden="false" ht="13.9" outlineLevel="0" r="34">
      <c r="A34" s="11" t="str">
        <f aca="false">HYPERLINK("http://dbpedia.org/property/dateOfDeath")</f>
        <v>http://dbpedia.org/property/dateOfDeath</v>
      </c>
      <c r="B34" s="1" t="s">
        <v>33</v>
      </c>
      <c r="C34" s="12"/>
      <c r="D34" s="1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  <c r="E34" s="13"/>
    </row>
    <row collapsed="false" customFormat="false" customHeight="true" hidden="false" ht="13.9" outlineLevel="0" r="35">
      <c r="A35" s="11" t="str">
        <f aca="false">HYPERLINK("http://dbpedia.org/property/careerStart")</f>
        <v>http://dbpedia.org/property/careerStart</v>
      </c>
      <c r="B35" s="1" t="s">
        <v>34</v>
      </c>
      <c r="C35" s="12"/>
      <c r="D35" s="1" t="str">
        <f aca="false">HYPERLINK("http://dbpedia.org/sparql?default-graph-uri=http%3A%2F%2Fdbpedia.org&amp;query=select+distinct+%3Fsubject+%3Fobject+where+{%3Fsubject+%3Chttp%3A%2F%2Fdbpedia.org%2Fproperty%2FcareerStart%3E+%3Fobject}+LIMIT+100&amp;format=text%2Fhtml&amp;timeout=30000&amp;debug=on", "View on DBPedia")</f>
        <v>View on DBPedia</v>
      </c>
      <c r="E35" s="13"/>
    </row>
    <row collapsed="false" customFormat="false" customHeight="true" hidden="false" ht="13.9" outlineLevel="0" r="36">
      <c r="A36" s="11" t="str">
        <f aca="false">HYPERLINK("http://dbpedia.org/ontology/activeYearsEndDate")</f>
        <v>http://dbpedia.org/ontology/activeYearsEndDate</v>
      </c>
      <c r="B36" s="1" t="s">
        <v>35</v>
      </c>
      <c r="C36" s="12"/>
      <c r="D36" s="1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  <c r="E36" s="13"/>
    </row>
    <row collapsed="false" customFormat="false" customHeight="true" hidden="false" ht="13.9" outlineLevel="0" r="37">
      <c r="A37" s="11" t="str">
        <f aca="false">HYPERLINK("http://dbpedia.org/property/deathDate")</f>
        <v>http://dbpedia.org/property/deathDate</v>
      </c>
      <c r="B37" s="1" t="s">
        <v>36</v>
      </c>
      <c r="C37" s="12"/>
      <c r="D37" s="1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  <c r="E37" s="13"/>
    </row>
    <row collapsed="false" customFormat="false" customHeight="true" hidden="false" ht="13.9" outlineLevel="0" r="38">
      <c r="A38" s="11" t="str">
        <f aca="false">HYPERLINK("http://dbpedia.org/ontology/deathDate")</f>
        <v>http://dbpedia.org/ontology/deathDate</v>
      </c>
      <c r="B38" s="1" t="s">
        <v>36</v>
      </c>
      <c r="C38" s="12"/>
      <c r="D38" s="1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  <c r="E38" s="13"/>
    </row>
    <row collapsed="false" customFormat="false" customHeight="true" hidden="false" ht="13.9" outlineLevel="0" r="39">
      <c r="A39" s="11" t="str">
        <f aca="false">HYPERLINK("http://dbpedia.org/property/startyear")</f>
        <v>http://dbpedia.org/property/startyear</v>
      </c>
      <c r="B39" s="1" t="s">
        <v>37</v>
      </c>
      <c r="C39" s="12"/>
      <c r="D39" s="1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  <c r="E39" s="13"/>
    </row>
    <row collapsed="false" customFormat="false" customHeight="true" hidden="false" ht="13.9" outlineLevel="0" r="40">
      <c r="A40" s="11" t="str">
        <f aca="false">HYPERLINK("http://dbpedia.org/ontology/draftYear")</f>
        <v>http://dbpedia.org/ontology/draftYear</v>
      </c>
      <c r="B40" s="1" t="s">
        <v>38</v>
      </c>
      <c r="C40" s="12"/>
      <c r="D40" s="1" t="str">
        <f aca="false">HYPERLINK("http://dbpedia.org/sparql?default-graph-uri=http%3A%2F%2Fdbpedia.org&amp;query=select+distinct+%3Fsubject+%3Fobject+where+{%3Fsubject+%3Chttp%3A%2F%2Fdbpedia.org%2Fontology%2FdraftYear%3E+%3Fobject}+LIMIT+100&amp;format=text%2Fhtml&amp;timeout=30000&amp;debug=on", "View on DBPedia")</f>
        <v>View on DBPedia</v>
      </c>
      <c r="E40" s="13"/>
    </row>
    <row collapsed="false" customFormat="false" customHeight="true" hidden="false" ht="12.1" outlineLevel="0" r="41">
      <c r="A41" s="11" t="str">
        <f aca="false">HYPERLINK("http://dbpedia.org/ontology/year")</f>
        <v>http://dbpedia.org/ontology/year</v>
      </c>
      <c r="B41" s="1" t="s">
        <v>30</v>
      </c>
      <c r="C41" s="12"/>
      <c r="D41" s="1" t="str">
        <f aca="false"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  <c r="E41" s="13"/>
    </row>
    <row collapsed="false" customFormat="false" customHeight="true" hidden="false" ht="13.9" outlineLevel="0" r="42">
      <c r="A42" s="11" t="str">
        <f aca="false">HYPERLINK("http://dbpedia.org/property/endyear")</f>
        <v>http://dbpedia.org/property/endyear</v>
      </c>
      <c r="B42" s="1" t="s">
        <v>39</v>
      </c>
      <c r="C42" s="12"/>
      <c r="D42" s="1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  <c r="E42" s="13"/>
    </row>
    <row collapsed="false" customFormat="false" customHeight="true" hidden="false" ht="12.1" outlineLevel="0" r="43">
      <c r="A43" s="11" t="str">
        <f aca="false">HYPERLINK("http://dbpedia.org/property/years")</f>
        <v>http://dbpedia.org/property/years</v>
      </c>
      <c r="B43" s="1" t="s">
        <v>40</v>
      </c>
      <c r="C43" s="12"/>
      <c r="D43" s="1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r="E43" s="13"/>
    </row>
    <row collapsed="false" customFormat="false" customHeight="true" hidden="false" ht="13.9" outlineLevel="0" r="44">
      <c r="A44" s="11" t="str">
        <f aca="false">HYPERLINK("http://dbpedia.org/property/careerEnd")</f>
        <v>http://dbpedia.org/property/careerEnd</v>
      </c>
      <c r="B44" s="1" t="s">
        <v>41</v>
      </c>
      <c r="C44" s="12"/>
      <c r="D44" s="1" t="str">
        <f aca="false">HYPERLINK("http://dbpedia.org/sparql?default-graph-uri=http%3A%2F%2Fdbpedia.org&amp;query=select+distinct+%3Fsubject+%3Fobject+where+{%3Fsubject+%3Chttp%3A%2F%2Fdbpedia.org%2Fproperty%2FcareerEnd%3E+%3Fobject}+LIMIT+100&amp;format=text%2Fhtml&amp;timeout=30000&amp;debug=on", "View on DBPedia")</f>
        <v>View on DBPedia</v>
      </c>
      <c r="E44" s="13"/>
    </row>
    <row collapsed="false" customFormat="false" customHeight="true" hidden="false" ht="13.9" outlineLevel="0" r="45">
      <c r="A45" s="11" t="str">
        <f aca="false">HYPERLINK("http://dbpedia.org/ontology/activeYearsStartYear")</f>
        <v>http://dbpedia.org/ontology/activeYearsStartYear</v>
      </c>
      <c r="B45" s="1" t="s">
        <v>42</v>
      </c>
      <c r="C45" s="12"/>
      <c r="D45" s="1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  <c r="E45" s="13"/>
    </row>
    <row collapsed="false" customFormat="false" customHeight="true" hidden="false" ht="13.9" outlineLevel="0" r="46">
      <c r="A46" s="11" t="str">
        <f aca="false">HYPERLINK("http://dbpedia.org/ontology/activeYearsStartDate")</f>
        <v>http://dbpedia.org/ontology/activeYearsStartDate</v>
      </c>
      <c r="B46" s="1" t="s">
        <v>43</v>
      </c>
      <c r="C46" s="12"/>
      <c r="D46" s="1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  <c r="E46" s="13"/>
    </row>
    <row collapsed="false" customFormat="false" customHeight="true" hidden="false" ht="13.9" outlineLevel="0" r="47">
      <c r="A47" s="11" t="str">
        <f aca="false">HYPERLINK("http://dbpedia.org/property/turnedpro")</f>
        <v>http://dbpedia.org/property/turnedpro</v>
      </c>
      <c r="B47" s="1" t="s">
        <v>44</v>
      </c>
      <c r="C47" s="12"/>
      <c r="D47" s="1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  <c r="E47" s="13"/>
    </row>
    <row collapsed="false" customFormat="false" customHeight="true" hidden="false" ht="13.9" outlineLevel="0" r="48">
      <c r="A48" s="11" t="str">
        <f aca="false">HYPERLINK("http://dbpedia.org/property/draftyear")</f>
        <v>http://dbpedia.org/property/draftyear</v>
      </c>
      <c r="B48" s="1" t="s">
        <v>45</v>
      </c>
      <c r="C48" s="12"/>
      <c r="D48" s="1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  <c r="E48" s="13"/>
    </row>
    <row collapsed="false" customFormat="false" customHeight="true" hidden="false" ht="13.9" outlineLevel="0" r="49">
      <c r="A49" s="11" t="str">
        <f aca="false">HYPERLINK("http://dbpedia.org/ontology/deathYear")</f>
        <v>http://dbpedia.org/ontology/deathYear</v>
      </c>
      <c r="B49" s="1" t="s">
        <v>46</v>
      </c>
      <c r="C49" s="12"/>
      <c r="D49" s="1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  <c r="E49" s="13"/>
    </row>
    <row collapsed="false" customFormat="false" customHeight="true" hidden="false" ht="13.9" outlineLevel="0" r="50">
      <c r="A50" s="11" t="str">
        <f aca="false">HYPERLINK("http://dbpedia.org/ontology/activeYearsEndYear")</f>
        <v>http://dbpedia.org/ontology/activeYearsEndYear</v>
      </c>
      <c r="B50" s="1" t="s">
        <v>47</v>
      </c>
      <c r="C50" s="12"/>
      <c r="D50" s="1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  <c r="E50" s="13"/>
    </row>
    <row collapsed="false" customFormat="false" customHeight="true" hidden="false" ht="13.9" outlineLevel="0" r="51">
      <c r="A51" s="11" t="str">
        <f aca="false">HYPERLINK("http://dbpedia.org/property/draftYear")</f>
        <v>http://dbpedia.org/property/draftYear</v>
      </c>
      <c r="B51" s="1" t="s">
        <v>38</v>
      </c>
      <c r="C51" s="12"/>
      <c r="D51" s="1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  <c r="E51" s="13"/>
    </row>
    <row collapsed="false" customFormat="false" customHeight="true" hidden="false" ht="13.9" outlineLevel="0" r="52">
      <c r="A52" s="11" t="str">
        <f aca="false">HYPERLINK("http://dbpedia.org/property/debutyear")</f>
        <v>http://dbpedia.org/property/debutyear</v>
      </c>
      <c r="B52" s="1" t="s">
        <v>48</v>
      </c>
      <c r="C52" s="12"/>
      <c r="D52" s="1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  <c r="E52" s="13"/>
    </row>
    <row collapsed="false" customFormat="false" customHeight="true" hidden="false" ht="13.9" outlineLevel="0" r="53">
      <c r="A53" s="11" t="str">
        <f aca="false">HYPERLINK("http://dbpedia.org/property/debutdate")</f>
        <v>http://dbpedia.org/property/debutdate</v>
      </c>
      <c r="B53" s="1" t="s">
        <v>49</v>
      </c>
      <c r="C53" s="12"/>
      <c r="D53" s="1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  <c r="E53" s="13"/>
    </row>
    <row collapsed="false" customFormat="false" customHeight="true" hidden="false" ht="13.9" outlineLevel="0" r="54">
      <c r="A54" s="11" t="str">
        <f aca="false">HYPERLINK("http://dbpedia.org/property/draftedyear")</f>
        <v>http://dbpedia.org/property/draftedyear</v>
      </c>
      <c r="B54" s="1" t="s">
        <v>50</v>
      </c>
      <c r="C54" s="12"/>
      <c r="D54" s="1" t="str">
        <f aca="false">HYPERLINK("http://dbpedia.org/sparql?default-graph-uri=http%3A%2F%2Fdbpedia.org&amp;query=select+distinct+%3Fsubject+%3Fobject+where+{%3Fsubject+%3Chttp%3A%2F%2Fdbpedia.org%2Fproperty%2Fdraftedyear%3E+%3Fobject}+LIMIT+100&amp;format=text%2Fhtml&amp;timeout=30000&amp;debug=on", "View on DBPedia")</f>
        <v>View on DBPedia</v>
      </c>
      <c r="E54" s="13"/>
    </row>
    <row collapsed="false" customFormat="false" customHeight="true" hidden="false" ht="12.1" outlineLevel="0" r="55">
      <c r="A55" s="11" t="str">
        <f aca="false">HYPERLINK("http://dbpedia.org/property/retired")</f>
        <v>http://dbpedia.org/property/retired</v>
      </c>
      <c r="B55" s="1" t="s">
        <v>51</v>
      </c>
      <c r="C55" s="12"/>
      <c r="D55" s="1" t="str">
        <f aca="false"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  <c r="E55" s="13"/>
    </row>
    <row collapsed="false" customFormat="false" customHeight="true" hidden="false" ht="13.9" outlineLevel="0" r="56">
      <c r="A56" s="11" t="str">
        <f aca="false">HYPERLINK("http://dbpedia.org/ontology/birthDate")</f>
        <v>http://dbpedia.org/ontology/birthDate</v>
      </c>
      <c r="B56" s="1" t="s">
        <v>52</v>
      </c>
      <c r="C56" s="12"/>
      <c r="D56" s="1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  <c r="E56" s="13"/>
    </row>
    <row collapsed="false" customFormat="false" customHeight="true" hidden="false" ht="13.9" outlineLevel="0" r="57">
      <c r="A57" s="11" t="str">
        <f aca="false">HYPERLINK("http://dbpedia.org/ontology/hallOfFame")</f>
        <v>http://dbpedia.org/ontology/hallOfFame</v>
      </c>
      <c r="B57" s="1" t="s">
        <v>53</v>
      </c>
      <c r="C57" s="12"/>
      <c r="D57" s="1" t="str">
        <f aca="false">HYPERLINK("http://dbpedia.org/sparql?default-graph-uri=http%3A%2F%2Fdbpedia.org&amp;query=select+distinct+%3Fsubject+%3Fobject+where+{%3Fsubject+%3Chttp%3A%2F%2Fdbpedia.org%2Fontology%2FhallOfFame%3E+%3Fobject}+LIMIT+100&amp;format=text%2Fhtml&amp;timeout=30000&amp;debug=on", "View on DBPedia")</f>
        <v>View on DBPedia</v>
      </c>
      <c r="E57" s="13"/>
    </row>
    <row collapsed="false" customFormat="false" customHeight="true" hidden="false" ht="13.9" outlineLevel="0" r="58">
      <c r="A58" s="11" t="str">
        <f aca="false">HYPERLINK("http://dbpedia.org/property/dateOfBirth")</f>
        <v>http://dbpedia.org/property/dateOfBirth</v>
      </c>
      <c r="B58" s="1" t="s">
        <v>54</v>
      </c>
      <c r="C58" s="12"/>
      <c r="D58" s="1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  <c r="E58" s="13"/>
    </row>
    <row collapsed="false" customFormat="false" customHeight="true" hidden="false" ht="13.9" outlineLevel="0" r="59">
      <c r="A59" s="11" t="str">
        <f aca="false">HYPERLINK("http://dbpedia.org/property/halloffame")</f>
        <v>http://dbpedia.org/property/halloffame</v>
      </c>
      <c r="B59" s="1" t="s">
        <v>55</v>
      </c>
      <c r="C59" s="12"/>
      <c r="D59" s="1" t="str">
        <f aca="false">HYPERLINK("http://dbpedia.org/sparql?default-graph-uri=http%3A%2F%2Fdbpedia.org&amp;query=select+distinct+%3Fsubject+%3Fobject+where+{%3Fsubject+%3Chttp%3A%2F%2Fdbpedia.org%2Fproperty%2Fhalloffame%3E+%3Fobject}+LIMIT+100&amp;format=text%2Fhtml&amp;timeout=30000&amp;debug=on", "View on DBPedia")</f>
        <v>View on DBPedia</v>
      </c>
      <c r="E59" s="13"/>
    </row>
    <row collapsed="false" customFormat="false" customHeight="true" hidden="false" ht="13.9" outlineLevel="0" r="60">
      <c r="A60" s="11" t="str">
        <f aca="false">HYPERLINK("http://dbpedia.org/property/endYear")</f>
        <v>http://dbpedia.org/property/endYear</v>
      </c>
      <c r="B60" s="1" t="s">
        <v>56</v>
      </c>
      <c r="C60" s="12"/>
      <c r="D60" s="1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  <c r="E60" s="13"/>
    </row>
    <row collapsed="false" customFormat="false" customHeight="true" hidden="false" ht="13.9" outlineLevel="0" r="61">
      <c r="A61" s="11" t="str">
        <f aca="false">HYPERLINK("http://dbpedia.org/ontology/birthYear")</f>
        <v>http://dbpedia.org/ontology/birthYear</v>
      </c>
      <c r="B61" s="1" t="s">
        <v>57</v>
      </c>
      <c r="C61" s="12"/>
      <c r="D61" s="1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  <c r="E61" s="13"/>
    </row>
    <row collapsed="false" customFormat="false" customHeight="true" hidden="false" ht="12.1" outlineLevel="0" r="62">
      <c r="A62" s="11" t="str">
        <f aca="false">HYPERLINK("http://dbpedia.org/property/debut")</f>
        <v>http://dbpedia.org/property/debut</v>
      </c>
      <c r="B62" s="1" t="s">
        <v>58</v>
      </c>
      <c r="C62" s="12"/>
      <c r="D62" s="1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  <c r="E62" s="13"/>
    </row>
    <row collapsed="false" customFormat="false" customHeight="true" hidden="false" ht="13.9" outlineLevel="0" r="63">
      <c r="A63" s="11" t="str">
        <f aca="false">HYPERLINK("http://dbpedia.org/ontology/worldChampionTitleYear")</f>
        <v>http://dbpedia.org/ontology/worldChampionTitleYear</v>
      </c>
      <c r="B63" s="1" t="s">
        <v>59</v>
      </c>
      <c r="C63" s="12"/>
      <c r="D63" s="1" t="str">
        <f aca="false">HYPERLINK("http://dbpedia.org/sparql?default-graph-uri=http%3A%2F%2Fdbpedia.org&amp;query=select+distinct+%3Fsubject+%3Fobject+where+{%3Fsubject+%3Chttp%3A%2F%2Fdbpedia.org%2Fontology%2FworldChampionTitleYear%3E+%3Fobject}+LIMIT+100&amp;format=text%2Fhtml&amp;timeout=30000&amp;debug=on", "View on DBPedia")</f>
        <v>View on DBPedia</v>
      </c>
      <c r="E63" s="13"/>
    </row>
    <row collapsed="false" customFormat="false" customHeight="true" hidden="false" ht="12.1" outlineLevel="0" r="64">
      <c r="A64" s="11" t="str">
        <f aca="false">HYPERLINK("http://dbpedia.org/property/draft")</f>
        <v>http://dbpedia.org/property/draft</v>
      </c>
      <c r="B64" s="1" t="s">
        <v>60</v>
      </c>
      <c r="C64" s="12"/>
      <c r="D64" s="1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  <c r="E64" s="13"/>
    </row>
    <row collapsed="false" customFormat="false" customHeight="true" hidden="false" ht="12.1" outlineLevel="0" r="65">
      <c r="A65" s="11" t="str">
        <f aca="false">HYPERLINK("http://dbpedia.org/ontology/draft")</f>
        <v>http://dbpedia.org/ontology/draft</v>
      </c>
      <c r="B65" s="1" t="s">
        <v>60</v>
      </c>
      <c r="C65" s="12"/>
      <c r="D65" s="1" t="str">
        <f aca="false">HYPERLINK("http://dbpedia.org/sparql?default-graph-uri=http%3A%2F%2Fdbpedia.org&amp;query=select+distinct+%3Fsubject+%3Fobject+where+{%3Fsubject+%3Chttp%3A%2F%2Fdbpedia.org%2Fontology%2Fdraft%3E+%3Fobject}+LIMIT+100&amp;format=text%2Fhtml&amp;timeout=30000&amp;debug=on", "View on DBPedia")</f>
        <v>View on DBPedia</v>
      </c>
      <c r="E65" s="13"/>
    </row>
    <row collapsed="false" customFormat="false" customHeight="true" hidden="false" ht="13.9" outlineLevel="0" r="66">
      <c r="A66" s="11" t="str">
        <f aca="false">HYPERLINK("http://dbpedia.org/property/draftpick")</f>
        <v>http://dbpedia.org/property/draftpick</v>
      </c>
      <c r="B66" s="1" t="s">
        <v>61</v>
      </c>
      <c r="C66" s="12"/>
      <c r="D66" s="1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  <c r="E66" s="13"/>
    </row>
    <row collapsed="false" customFormat="false" customHeight="true" hidden="false" ht="13.9" outlineLevel="0" r="67">
      <c r="A67" s="11" t="str">
        <f aca="false">HYPERLINK("http://dbpedia.org/property/worldchampion")</f>
        <v>http://dbpedia.org/property/worldchampion</v>
      </c>
      <c r="B67" s="1" t="s">
        <v>62</v>
      </c>
      <c r="C67" s="12"/>
      <c r="D67" s="1" t="str">
        <f aca="false">HYPERLINK("http://dbpedia.org/sparql?default-graph-uri=http%3A%2F%2Fdbpedia.org&amp;query=select+distinct+%3Fsubject+%3Fobject+where+{%3Fsubject+%3Chttp%3A%2F%2Fdbpedia.org%2Fproperty%2Fworldchampion%3E+%3Fobject}+LIMIT+100&amp;format=text%2Fhtml&amp;timeout=30000&amp;debug=on", "View on DBPedia")</f>
        <v>View on DBPedia</v>
      </c>
      <c r="E67" s="13"/>
    </row>
    <row collapsed="false" customFormat="false" customHeight="true" hidden="false" ht="12.1" outlineLevel="0" r="68">
      <c r="A68" s="11" t="str">
        <f aca="false">HYPERLINK("http://dbpedia.org/ontology/debut")</f>
        <v>http://dbpedia.org/ontology/debut</v>
      </c>
      <c r="B68" s="1" t="s">
        <v>58</v>
      </c>
      <c r="C68" s="12"/>
      <c r="D68" s="1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  <c r="E68" s="13"/>
    </row>
    <row collapsed="false" customFormat="false" customHeight="true" hidden="false" ht="13.9" outlineLevel="0" r="69">
      <c r="A69" s="11" t="str">
        <f aca="false">HYPERLINK("http://dbpedia.org/property/firstseason")</f>
        <v>http://dbpedia.org/property/firstseason</v>
      </c>
      <c r="B69" s="1" t="s">
        <v>63</v>
      </c>
      <c r="C69" s="12"/>
      <c r="D69" s="1" t="str">
        <f aca="false"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  <c r="E69" s="13"/>
    </row>
    <row collapsed="false" customFormat="false" customHeight="true" hidden="false" ht="13.9" outlineLevel="0" r="70">
      <c r="A70" s="11" t="str">
        <f aca="false">HYPERLINK("http://dbpedia.org/property/turnedPro")</f>
        <v>http://dbpedia.org/property/turnedPro</v>
      </c>
      <c r="B70" s="1" t="s">
        <v>64</v>
      </c>
      <c r="C70" s="12"/>
      <c r="D70" s="1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  <c r="E70" s="13"/>
    </row>
    <row collapsed="false" customFormat="false" customHeight="true" hidden="false" ht="13.9" outlineLevel="0" r="71">
      <c r="A71" s="11" t="str">
        <f aca="false">HYPERLINK("http://dbpedia.org/property/debutDate")</f>
        <v>http://dbpedia.org/property/debutDate</v>
      </c>
      <c r="B71" s="1" t="s">
        <v>65</v>
      </c>
      <c r="C71" s="12"/>
      <c r="D71" s="1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  <c r="E71" s="13"/>
    </row>
    <row collapsed="false" customFormat="false" customHeight="true" hidden="false" ht="13.9" outlineLevel="0" r="72">
      <c r="A72" s="14" t="str">
        <f aca="false">HYPERLINK("http://dbpedia.org/property/debutYear")</f>
        <v>http://dbpedia.org/property/debutYear</v>
      </c>
      <c r="B72" s="15" t="s">
        <v>66</v>
      </c>
      <c r="C72" s="16"/>
      <c r="D72" s="15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  <c r="E72" s="17"/>
    </row>
    <row collapsed="false" customFormat="false" customHeight="true" hidden="false" ht="12.1" outlineLevel="0" r="74">
      <c r="A74" s="2" t="n">
        <v>268043830</v>
      </c>
      <c r="B74" s="3" t="s">
        <v>67</v>
      </c>
      <c r="C74" s="3" t="str">
        <f aca="false">HYPERLINK("http://www.amazon.com/gp/search/other/ref=lp_2983386011_sa_p_n_style_browse-bin?rh=n%3A16310101%2Cn%3A!16310211%2Cn%3A2983386011&amp;bbn=2983386011&amp;pickerToList=style_browse-bin&amp;ie=UTF8&amp;qid=1398240361", "View context")</f>
        <v>View context</v>
      </c>
      <c r="D74" s="4"/>
      <c r="E74" s="5"/>
    </row>
    <row collapsed="false" customFormat="false" customHeight="true" hidden="false" ht="12.1" outlineLevel="0" r="75">
      <c r="A75" s="6" t="s">
        <v>68</v>
      </c>
      <c r="B75" s="7" t="s">
        <v>69</v>
      </c>
      <c r="C75" s="7" t="s">
        <v>70</v>
      </c>
      <c r="D75" s="7" t="s">
        <v>71</v>
      </c>
      <c r="E75" s="8" t="s">
        <v>72</v>
      </c>
    </row>
    <row collapsed="false" customFormat="false" customHeight="true" hidden="false" ht="13.9" outlineLevel="0" r="76">
      <c r="A76" s="6" t="s">
        <v>73</v>
      </c>
      <c r="B76" s="7" t="s">
        <v>74</v>
      </c>
      <c r="C76" s="7" t="s">
        <v>75</v>
      </c>
      <c r="D76" s="7" t="s">
        <v>76</v>
      </c>
      <c r="E76" s="8" t="s">
        <v>77</v>
      </c>
    </row>
    <row collapsed="false" customFormat="false" customHeight="true" hidden="false" ht="12.1" outlineLevel="0" r="77">
      <c r="A77" s="6" t="s">
        <v>78</v>
      </c>
      <c r="B77" s="7" t="s">
        <v>79</v>
      </c>
      <c r="C77" s="7" t="s">
        <v>80</v>
      </c>
      <c r="D77" s="7" t="s">
        <v>81</v>
      </c>
      <c r="E77" s="8" t="s">
        <v>82</v>
      </c>
    </row>
    <row collapsed="false" customFormat="false" customHeight="true" hidden="false" ht="12.1" outlineLevel="0" r="78">
      <c r="A78" s="6" t="s">
        <v>83</v>
      </c>
      <c r="B78" s="7" t="s">
        <v>84</v>
      </c>
      <c r="C78" s="7" t="s">
        <v>85</v>
      </c>
      <c r="D78" s="7" t="s">
        <v>86</v>
      </c>
      <c r="E78" s="8" t="s">
        <v>87</v>
      </c>
    </row>
    <row collapsed="false" customFormat="false" customHeight="true" hidden="false" ht="12.1" outlineLevel="0" r="79">
      <c r="A79" s="6" t="s">
        <v>88</v>
      </c>
      <c r="B79" s="7" t="s">
        <v>89</v>
      </c>
      <c r="C79" s="7" t="s">
        <v>90</v>
      </c>
      <c r="D79" s="7" t="s">
        <v>91</v>
      </c>
      <c r="E79" s="8" t="s">
        <v>92</v>
      </c>
    </row>
    <row collapsed="false" customFormat="false" customHeight="true" hidden="false" ht="12.1" outlineLevel="0" r="80">
      <c r="A80" s="11" t="str">
        <f aca="false">HYPERLINK("http://dbpedia.org/property/regions")</f>
        <v>http://dbpedia.org/property/regions</v>
      </c>
      <c r="B80" s="1" t="s">
        <v>93</v>
      </c>
      <c r="C80" s="12"/>
      <c r="D80" s="1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  <c r="E80" s="13"/>
    </row>
    <row collapsed="false" customFormat="false" customHeight="true" hidden="false" ht="13.9" outlineLevel="0" r="81">
      <c r="A81" s="11" t="str">
        <f aca="false">HYPERLINK("http://dbpedia.org/ontology/wineRegion")</f>
        <v>http://dbpedia.org/ontology/wineRegion</v>
      </c>
      <c r="B81" s="1" t="s">
        <v>94</v>
      </c>
      <c r="C81" s="12"/>
      <c r="D81" s="1" t="str">
        <f aca="false">HYPERLINK("http://dbpedia.org/sparql?default-graph-uri=http%3A%2F%2Fdbpedia.org&amp;query=select+distinct+%3Fsubject+%3Fobject+where+{%3Fsubject+%3Chttp%3A%2F%2Fdbpedia.org%2Fontology%2FwineRegion%3E+%3Fobject}+LIMIT+100&amp;format=text%2Fhtml&amp;timeout=30000&amp;debug=on", "View on DBPedia")</f>
        <v>View on DBPedia</v>
      </c>
      <c r="E81" s="13"/>
    </row>
    <row collapsed="false" customFormat="false" customHeight="true" hidden="false" ht="12.1" outlineLevel="0" r="82">
      <c r="A82" s="11" t="str">
        <f aca="false">HYPERLINK("http://dbpedia.org/property/origin")</f>
        <v>http://dbpedia.org/property/origin</v>
      </c>
      <c r="B82" s="1" t="s">
        <v>95</v>
      </c>
      <c r="C82" s="12"/>
      <c r="D82" s="1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  <c r="E82" s="13"/>
    </row>
    <row collapsed="false" customFormat="false" customHeight="true" hidden="false" ht="12.1" outlineLevel="0" r="83">
      <c r="A83" s="11" t="str">
        <f aca="false">HYPERLINK("http://dbpedia.org/ontology/origin")</f>
        <v>http://dbpedia.org/ontology/origin</v>
      </c>
      <c r="B83" s="1" t="s">
        <v>95</v>
      </c>
      <c r="C83" s="12"/>
      <c r="D83" s="1" t="str">
        <f aca="false"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  <c r="E83" s="13"/>
    </row>
    <row collapsed="false" customFormat="false" customHeight="true" hidden="false" ht="12.1" outlineLevel="0" r="84">
      <c r="A84" s="11" t="str">
        <f aca="false">HYPERLINK("http://dbpedia.org/ontology/country")</f>
        <v>http://dbpedia.org/ontology/country</v>
      </c>
      <c r="B84" s="1" t="s">
        <v>96</v>
      </c>
      <c r="C84" s="12"/>
      <c r="D84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84" s="13"/>
    </row>
    <row collapsed="false" customFormat="false" customHeight="true" hidden="false" ht="12.1" outlineLevel="0" r="85">
      <c r="A85" s="11" t="str">
        <f aca="false">HYPERLINK("http://dbpedia.org/property/country")</f>
        <v>http://dbpedia.org/property/country</v>
      </c>
      <c r="B85" s="1" t="s">
        <v>96</v>
      </c>
      <c r="C85" s="12"/>
      <c r="D85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85" s="13"/>
    </row>
    <row collapsed="false" customFormat="false" customHeight="true" hidden="false" ht="12.1" outlineLevel="0" r="86">
      <c r="A86" s="11" t="str">
        <f aca="false">HYPERLINK("http://dbpedia.org/ontology/location")</f>
        <v>http://dbpedia.org/ontology/location</v>
      </c>
      <c r="B86" s="1" t="s">
        <v>97</v>
      </c>
      <c r="C86" s="12"/>
      <c r="D86" s="1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  <c r="E86" s="13"/>
    </row>
    <row collapsed="false" customFormat="false" customHeight="true" hidden="false" ht="12.1" outlineLevel="0" r="87">
      <c r="A87" s="11" t="str">
        <f aca="false">HYPERLINK("http://dbpedia.org/property/location")</f>
        <v>http://dbpedia.org/property/location</v>
      </c>
      <c r="B87" s="1" t="s">
        <v>97</v>
      </c>
      <c r="C87" s="12"/>
      <c r="D87" s="1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  <c r="E87" s="13"/>
    </row>
    <row collapsed="false" customFormat="false" customHeight="true" hidden="false" ht="13.9" outlineLevel="0" r="88">
      <c r="A88" s="11" t="str">
        <f aca="false">HYPERLINK("http://dbpedia.org/property/locationCountry")</f>
        <v>http://dbpedia.org/property/locationCountry</v>
      </c>
      <c r="B88" s="1" t="s">
        <v>98</v>
      </c>
      <c r="C88" s="12"/>
      <c r="D88" s="1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  <c r="E88" s="13"/>
    </row>
    <row collapsed="false" customFormat="false" customHeight="true" hidden="false" ht="13.9" outlineLevel="0" r="89">
      <c r="A89" s="14" t="str">
        <f aca="false">HYPERLINK("http://dbpedia.org/ontology/sourceCountry")</f>
        <v>http://dbpedia.org/ontology/sourceCountry</v>
      </c>
      <c r="B89" s="15" t="s">
        <v>99</v>
      </c>
      <c r="C89" s="16"/>
      <c r="D89" s="15" t="str">
        <f aca="false"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  <c r="E89" s="17"/>
    </row>
    <row collapsed="false" customFormat="false" customHeight="true" hidden="false" ht="12.1" outlineLevel="0" r="91">
      <c r="A91" s="2" t="n">
        <v>1659846037</v>
      </c>
      <c r="B91" s="3" t="s">
        <v>67</v>
      </c>
      <c r="C91" s="3" t="str">
        <f aca="false">HYPERLINK("http://www.amazon.com/gp/search/other/ref=lp_2983386011_sa_p_n_feature_six_brow?rh=n%3A16310101%2Cn%3A!16310211%2Cn%3A2983386011&amp;bbn=2983386011&amp;pickerToList=feature_six_browse-bin&amp;ie=UTF8&amp;qid=1398240361", "View context")</f>
        <v>View context</v>
      </c>
      <c r="D91" s="4"/>
      <c r="E91" s="5"/>
    </row>
    <row collapsed="false" customFormat="false" customHeight="true" hidden="false" ht="12.1" outlineLevel="0" r="92">
      <c r="A92" s="6" t="n">
        <v>2011</v>
      </c>
      <c r="B92" s="7" t="n">
        <v>2010</v>
      </c>
      <c r="C92" s="7" t="n">
        <v>2009</v>
      </c>
      <c r="D92" s="7" t="n">
        <v>2008</v>
      </c>
      <c r="E92" s="8" t="n">
        <v>2007</v>
      </c>
    </row>
    <row collapsed="false" customFormat="false" customHeight="true" hidden="false" ht="12.1" outlineLevel="0" r="93">
      <c r="A93" s="6" t="n">
        <v>2013</v>
      </c>
      <c r="B93" s="7" t="n">
        <v>2012</v>
      </c>
      <c r="C93" s="7" t="n">
        <v>2006</v>
      </c>
      <c r="D93" s="7" t="n">
        <v>2005</v>
      </c>
      <c r="E93" s="8" t="n">
        <v>2004</v>
      </c>
    </row>
    <row collapsed="false" customFormat="false" customHeight="true" hidden="false" ht="12.1" outlineLevel="0" r="94">
      <c r="A94" s="6" t="n">
        <v>2003</v>
      </c>
      <c r="B94" s="7" t="n">
        <v>2002</v>
      </c>
      <c r="C94" s="7" t="n">
        <v>2001</v>
      </c>
      <c r="D94" s="7" t="n">
        <v>2000</v>
      </c>
      <c r="E94" s="8" t="n">
        <v>1999</v>
      </c>
    </row>
    <row collapsed="false" customFormat="false" customHeight="true" hidden="false" ht="12.1" outlineLevel="0" r="95">
      <c r="A95" s="6" t="n">
        <v>1998</v>
      </c>
      <c r="B95" s="7" t="n">
        <v>1997</v>
      </c>
      <c r="C95" s="7" t="n">
        <v>1996</v>
      </c>
      <c r="D95" s="7" t="n">
        <v>1995</v>
      </c>
      <c r="E95" s="8" t="n">
        <v>1994</v>
      </c>
    </row>
    <row collapsed="false" customFormat="false" customHeight="true" hidden="false" ht="12.1" outlineLevel="0" r="96">
      <c r="A96" s="6" t="n">
        <v>1993</v>
      </c>
      <c r="B96" s="7" t="n">
        <v>1992</v>
      </c>
      <c r="C96" s="7" t="n">
        <v>1991</v>
      </c>
      <c r="D96" s="7" t="n">
        <v>1990</v>
      </c>
      <c r="E96" s="10"/>
    </row>
    <row collapsed="false" customFormat="false" customHeight="true" hidden="false" ht="12.1" outlineLevel="0" r="97">
      <c r="A97" s="11" t="str">
        <f aca="false">HYPERLINK("http://dbpedia.org/property/year")</f>
        <v>http://dbpedia.org/property/year</v>
      </c>
      <c r="B97" s="1" t="s">
        <v>30</v>
      </c>
      <c r="C97" s="12"/>
      <c r="D97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97" s="13"/>
    </row>
    <row collapsed="false" customFormat="false" customHeight="true" hidden="false" ht="13.9" outlineLevel="0" r="98">
      <c r="A98" s="11" t="str">
        <f aca="false">HYPERLINK("http://dbpedia.org/property/wineYears")</f>
        <v>http://dbpedia.org/property/wineYears</v>
      </c>
      <c r="B98" s="1" t="s">
        <v>100</v>
      </c>
      <c r="C98" s="12"/>
      <c r="D98" s="1" t="str">
        <f aca="false">HYPERLINK("http://dbpedia.org/sparql?default-graph-uri=http%3A%2F%2Fdbpedia.org&amp;query=select+distinct+%3Fsubject+%3Fobject+where+{%3Fsubject+%3Chttp%3A%2F%2Fdbpedia.org%2Fproperty%2FwineYears%3E+%3Fobject}+LIMIT+100&amp;format=text%2Fhtml&amp;timeout=30000&amp;debug=on", "View on DBPedia")</f>
        <v>View on DBPedia</v>
      </c>
      <c r="E98" s="13"/>
    </row>
    <row collapsed="false" customFormat="false" customHeight="true" hidden="false" ht="12.1" outlineLevel="0" r="99">
      <c r="A99" s="11" t="str">
        <f aca="false">HYPERLINK("http://dbpedia.org/property/date")</f>
        <v>http://dbpedia.org/property/date</v>
      </c>
      <c r="B99" s="1" t="s">
        <v>101</v>
      </c>
      <c r="C99" s="12"/>
      <c r="D99" s="1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  <c r="E99" s="13"/>
    </row>
    <row collapsed="false" customFormat="false" customHeight="true" hidden="false" ht="13.9" outlineLevel="0" r="100">
      <c r="A100" s="14" t="str">
        <f aca="false">HYPERLINK("http://dbpedia.org/property/firstVintage")</f>
        <v>http://dbpedia.org/property/firstVintage</v>
      </c>
      <c r="B100" s="15" t="s">
        <v>102</v>
      </c>
      <c r="C100" s="16"/>
      <c r="D100" s="15" t="str">
        <f aca="false">HYPERLINK("http://dbpedia.org/sparql?default-graph-uri=http%3A%2F%2Fdbpedia.org&amp;query=select+distinct+%3Fsubject+%3Fobject+where+{%3Fsubject+%3Chttp%3A%2F%2Fdbpedia.org%2Fproperty%2FfirstVintage%3E+%3Fobject}+LIMIT+100&amp;format=text%2Fhtml&amp;timeout=30000&amp;debug=on", "View on DBPedia")</f>
        <v>View on DBPedia</v>
      </c>
      <c r="E100" s="17"/>
    </row>
    <row collapsed="false" customFormat="false" customHeight="true" hidden="false" ht="12.1" outlineLevel="0" r="102">
      <c r="A102" s="2" t="n">
        <v>702159889</v>
      </c>
      <c r="B102" s="3" t="s">
        <v>67</v>
      </c>
      <c r="C102" s="3" t="str">
        <f aca="false">HYPERLINK("http://www.amazon.com/gp/search/other/ref=lp_2983386011_sa_p_lbr_grape_varietal?rh=n%3A16310101%2Cn%3A!16310211%2Cn%3A2983386011&amp;bbn=2983386011&amp;pickerToList=lbr_grape_varietal_browse-bin&amp;ie=UTF8&amp;qid=1398240312", "View context")</f>
        <v>View context</v>
      </c>
      <c r="D102" s="4"/>
      <c r="E102" s="5"/>
    </row>
    <row collapsed="false" customFormat="false" customHeight="true" hidden="false" ht="13.9" outlineLevel="0" r="103">
      <c r="A103" s="6" t="s">
        <v>103</v>
      </c>
      <c r="B103" s="7" t="s">
        <v>104</v>
      </c>
      <c r="C103" s="7" t="s">
        <v>105</v>
      </c>
      <c r="D103" s="7" t="s">
        <v>106</v>
      </c>
      <c r="E103" s="8" t="s">
        <v>107</v>
      </c>
    </row>
    <row collapsed="false" customFormat="false" customHeight="true" hidden="false" ht="13.9" outlineLevel="0" r="104">
      <c r="A104" s="6" t="s">
        <v>108</v>
      </c>
      <c r="B104" s="7" t="s">
        <v>109</v>
      </c>
      <c r="C104" s="7" t="s">
        <v>110</v>
      </c>
      <c r="D104" s="7" t="s">
        <v>111</v>
      </c>
      <c r="E104" s="8" t="s">
        <v>112</v>
      </c>
    </row>
    <row collapsed="false" customFormat="false" customHeight="true" hidden="false" ht="13.9" outlineLevel="0" r="105">
      <c r="A105" s="6" t="s">
        <v>113</v>
      </c>
      <c r="B105" s="7" t="s">
        <v>114</v>
      </c>
      <c r="C105" s="7" t="s">
        <v>115</v>
      </c>
      <c r="D105" s="7" t="s">
        <v>116</v>
      </c>
      <c r="E105" s="8" t="s">
        <v>117</v>
      </c>
    </row>
    <row collapsed="false" customFormat="false" customHeight="true" hidden="false" ht="13.9" outlineLevel="0" r="106">
      <c r="A106" s="6" t="s">
        <v>118</v>
      </c>
      <c r="B106" s="7" t="s">
        <v>119</v>
      </c>
      <c r="C106" s="7" t="s">
        <v>120</v>
      </c>
      <c r="D106" s="7" t="s">
        <v>121</v>
      </c>
      <c r="E106" s="8" t="s">
        <v>122</v>
      </c>
    </row>
    <row collapsed="false" customFormat="false" customHeight="true" hidden="false" ht="13.9" outlineLevel="0" r="107">
      <c r="A107" s="6" t="s">
        <v>123</v>
      </c>
      <c r="B107" s="7" t="s">
        <v>124</v>
      </c>
      <c r="C107" s="7" t="s">
        <v>125</v>
      </c>
      <c r="D107" s="7" t="s">
        <v>126</v>
      </c>
      <c r="E107" s="8" t="s">
        <v>127</v>
      </c>
    </row>
    <row collapsed="false" customFormat="false" customHeight="true" hidden="false" ht="13.9" outlineLevel="0" r="108">
      <c r="A108" s="6" t="s">
        <v>128</v>
      </c>
      <c r="B108" s="7" t="s">
        <v>129</v>
      </c>
      <c r="C108" s="7" t="s">
        <v>130</v>
      </c>
      <c r="D108" s="7" t="s">
        <v>131</v>
      </c>
      <c r="E108" s="8" t="s">
        <v>132</v>
      </c>
    </row>
    <row collapsed="false" customFormat="false" customHeight="true" hidden="false" ht="13.9" outlineLevel="0" r="109">
      <c r="A109" s="6" t="s">
        <v>133</v>
      </c>
      <c r="B109" s="7" t="s">
        <v>134</v>
      </c>
      <c r="C109" s="7" t="s">
        <v>135</v>
      </c>
      <c r="D109" s="7" t="s">
        <v>136</v>
      </c>
      <c r="E109" s="8" t="s">
        <v>137</v>
      </c>
    </row>
    <row collapsed="false" customFormat="false" customHeight="true" hidden="false" ht="13.9" outlineLevel="0" r="110">
      <c r="A110" s="6" t="s">
        <v>138</v>
      </c>
      <c r="B110" s="7" t="s">
        <v>139</v>
      </c>
      <c r="C110" s="7" t="s">
        <v>140</v>
      </c>
      <c r="D110" s="7" t="s">
        <v>141</v>
      </c>
      <c r="E110" s="8" t="s">
        <v>142</v>
      </c>
    </row>
    <row collapsed="false" customFormat="false" customHeight="true" hidden="false" ht="13.9" outlineLevel="0" r="111">
      <c r="A111" s="6" t="s">
        <v>143</v>
      </c>
      <c r="B111" s="7" t="s">
        <v>144</v>
      </c>
      <c r="C111" s="7" t="s">
        <v>145</v>
      </c>
      <c r="D111" s="7" t="s">
        <v>146</v>
      </c>
      <c r="E111" s="8" t="s">
        <v>147</v>
      </c>
    </row>
    <row collapsed="false" customFormat="false" customHeight="true" hidden="false" ht="13.9" outlineLevel="0" r="112">
      <c r="A112" s="6" t="s">
        <v>148</v>
      </c>
      <c r="B112" s="7" t="s">
        <v>149</v>
      </c>
      <c r="C112" s="7" t="s">
        <v>150</v>
      </c>
      <c r="D112" s="7" t="s">
        <v>151</v>
      </c>
      <c r="E112" s="8" t="s">
        <v>152</v>
      </c>
    </row>
    <row collapsed="false" customFormat="false" customHeight="true" hidden="false" ht="13.9" outlineLevel="0" r="113">
      <c r="A113" s="6" t="s">
        <v>153</v>
      </c>
      <c r="B113" s="7" t="s">
        <v>154</v>
      </c>
      <c r="C113" s="7" t="s">
        <v>155</v>
      </c>
      <c r="D113" s="7" t="s">
        <v>156</v>
      </c>
      <c r="E113" s="8" t="s">
        <v>157</v>
      </c>
    </row>
    <row collapsed="false" customFormat="false" customHeight="true" hidden="false" ht="13.9" outlineLevel="0" r="114">
      <c r="A114" s="6" t="s">
        <v>158</v>
      </c>
      <c r="B114" s="7" t="s">
        <v>159</v>
      </c>
      <c r="C114" s="7" t="s">
        <v>160</v>
      </c>
      <c r="D114" s="7" t="s">
        <v>161</v>
      </c>
      <c r="E114" s="8" t="s">
        <v>162</v>
      </c>
    </row>
    <row collapsed="false" customFormat="false" customHeight="true" hidden="false" ht="13.9" outlineLevel="0" r="115">
      <c r="A115" s="6" t="s">
        <v>163</v>
      </c>
      <c r="B115" s="7" t="s">
        <v>164</v>
      </c>
      <c r="C115" s="7" t="s">
        <v>165</v>
      </c>
      <c r="D115" s="7" t="s">
        <v>166</v>
      </c>
      <c r="E115" s="8" t="s">
        <v>167</v>
      </c>
    </row>
    <row collapsed="false" customFormat="false" customHeight="true" hidden="false" ht="13.9" outlineLevel="0" r="116">
      <c r="A116" s="6" t="s">
        <v>168</v>
      </c>
      <c r="B116" s="7" t="s">
        <v>169</v>
      </c>
      <c r="C116" s="7" t="s">
        <v>170</v>
      </c>
      <c r="D116" s="7" t="s">
        <v>171</v>
      </c>
      <c r="E116" s="8" t="s">
        <v>172</v>
      </c>
    </row>
    <row collapsed="false" customFormat="false" customHeight="true" hidden="false" ht="13.9" outlineLevel="0" r="117">
      <c r="A117" s="6" t="s">
        <v>173</v>
      </c>
      <c r="B117" s="7" t="s">
        <v>174</v>
      </c>
      <c r="C117" s="7" t="s">
        <v>175</v>
      </c>
      <c r="D117" s="7" t="s">
        <v>176</v>
      </c>
      <c r="E117" s="8" t="s">
        <v>177</v>
      </c>
    </row>
    <row collapsed="false" customFormat="false" customHeight="true" hidden="false" ht="13.9" outlineLevel="0" r="118">
      <c r="A118" s="6" t="s">
        <v>178</v>
      </c>
      <c r="B118" s="7" t="s">
        <v>179</v>
      </c>
      <c r="C118" s="7" t="s">
        <v>180</v>
      </c>
      <c r="D118" s="7" t="s">
        <v>181</v>
      </c>
      <c r="E118" s="8" t="s">
        <v>182</v>
      </c>
    </row>
    <row collapsed="false" customFormat="false" customHeight="true" hidden="false" ht="13.9" outlineLevel="0" r="119">
      <c r="A119" s="6" t="s">
        <v>183</v>
      </c>
      <c r="B119" s="7" t="s">
        <v>184</v>
      </c>
      <c r="C119" s="7" t="s">
        <v>185</v>
      </c>
      <c r="D119" s="7" t="s">
        <v>186</v>
      </c>
      <c r="E119" s="8" t="s">
        <v>187</v>
      </c>
    </row>
    <row collapsed="false" customFormat="false" customHeight="true" hidden="false" ht="13.9" outlineLevel="0" r="120">
      <c r="A120" s="6" t="s">
        <v>188</v>
      </c>
      <c r="B120" s="7" t="s">
        <v>189</v>
      </c>
      <c r="C120" s="7" t="s">
        <v>190</v>
      </c>
      <c r="D120" s="7" t="s">
        <v>191</v>
      </c>
      <c r="E120" s="8" t="s">
        <v>192</v>
      </c>
    </row>
    <row collapsed="false" customFormat="false" customHeight="true" hidden="false" ht="13.9" outlineLevel="0" r="121">
      <c r="A121" s="6" t="s">
        <v>193</v>
      </c>
      <c r="B121" s="7" t="s">
        <v>194</v>
      </c>
      <c r="C121" s="7" t="s">
        <v>195</v>
      </c>
      <c r="D121" s="7" t="s">
        <v>196</v>
      </c>
      <c r="E121" s="8" t="s">
        <v>197</v>
      </c>
    </row>
    <row collapsed="false" customFormat="false" customHeight="true" hidden="false" ht="13.9" outlineLevel="0" r="122">
      <c r="A122" s="6" t="s">
        <v>198</v>
      </c>
      <c r="B122" s="7" t="s">
        <v>199</v>
      </c>
      <c r="C122" s="7" t="s">
        <v>200</v>
      </c>
      <c r="D122" s="7" t="s">
        <v>201</v>
      </c>
      <c r="E122" s="8" t="s">
        <v>202</v>
      </c>
    </row>
    <row collapsed="false" customFormat="false" customHeight="true" hidden="false" ht="13.9" outlineLevel="0" r="123">
      <c r="A123" s="6" t="s">
        <v>203</v>
      </c>
      <c r="B123" s="7" t="s">
        <v>204</v>
      </c>
      <c r="C123" s="7" t="s">
        <v>205</v>
      </c>
      <c r="D123" s="7" t="s">
        <v>206</v>
      </c>
      <c r="E123" s="8" t="s">
        <v>207</v>
      </c>
    </row>
    <row collapsed="false" customFormat="false" customHeight="true" hidden="false" ht="13.9" outlineLevel="0" r="124">
      <c r="A124" s="6" t="s">
        <v>208</v>
      </c>
      <c r="B124" s="7" t="s">
        <v>209</v>
      </c>
      <c r="C124" s="7" t="s">
        <v>210</v>
      </c>
      <c r="D124" s="7" t="s">
        <v>211</v>
      </c>
      <c r="E124" s="8" t="s">
        <v>212</v>
      </c>
    </row>
    <row collapsed="false" customFormat="false" customHeight="true" hidden="false" ht="13.9" outlineLevel="0" r="125">
      <c r="A125" s="6" t="s">
        <v>213</v>
      </c>
      <c r="B125" s="7" t="s">
        <v>214</v>
      </c>
      <c r="C125" s="7" t="s">
        <v>215</v>
      </c>
      <c r="D125" s="7" t="s">
        <v>216</v>
      </c>
      <c r="E125" s="8" t="s">
        <v>217</v>
      </c>
    </row>
    <row collapsed="false" customFormat="false" customHeight="true" hidden="false" ht="13.9" outlineLevel="0" r="126">
      <c r="A126" s="6" t="s">
        <v>218</v>
      </c>
      <c r="B126" s="7" t="s">
        <v>219</v>
      </c>
      <c r="C126" s="7" t="s">
        <v>220</v>
      </c>
      <c r="D126" s="7" t="s">
        <v>221</v>
      </c>
      <c r="E126" s="8" t="s">
        <v>222</v>
      </c>
    </row>
    <row collapsed="false" customFormat="false" customHeight="true" hidden="false" ht="13.9" outlineLevel="0" r="127">
      <c r="A127" s="6" t="s">
        <v>223</v>
      </c>
      <c r="B127" s="7" t="s">
        <v>224</v>
      </c>
      <c r="C127" s="7" t="s">
        <v>225</v>
      </c>
      <c r="D127" s="7" t="s">
        <v>226</v>
      </c>
      <c r="E127" s="8" t="s">
        <v>227</v>
      </c>
    </row>
    <row collapsed="false" customFormat="false" customHeight="true" hidden="false" ht="13.9" outlineLevel="0" r="128">
      <c r="A128" s="6" t="s">
        <v>228</v>
      </c>
      <c r="B128" s="7" t="s">
        <v>229</v>
      </c>
      <c r="C128" s="7" t="s">
        <v>230</v>
      </c>
      <c r="D128" s="7" t="s">
        <v>231</v>
      </c>
      <c r="E128" s="8" t="s">
        <v>232</v>
      </c>
    </row>
    <row collapsed="false" customFormat="false" customHeight="true" hidden="false" ht="13.9" outlineLevel="0" r="129">
      <c r="A129" s="6" t="s">
        <v>233</v>
      </c>
      <c r="B129" s="7" t="s">
        <v>234</v>
      </c>
      <c r="C129" s="7" t="s">
        <v>235</v>
      </c>
      <c r="D129" s="7" t="s">
        <v>236</v>
      </c>
      <c r="E129" s="8" t="s">
        <v>237</v>
      </c>
    </row>
    <row collapsed="false" customFormat="false" customHeight="true" hidden="false" ht="13.9" outlineLevel="0" r="130">
      <c r="A130" s="6" t="s">
        <v>238</v>
      </c>
      <c r="B130" s="7" t="s">
        <v>239</v>
      </c>
      <c r="C130" s="7" t="s">
        <v>240</v>
      </c>
      <c r="D130" s="7" t="s">
        <v>241</v>
      </c>
      <c r="E130" s="8" t="s">
        <v>242</v>
      </c>
    </row>
    <row collapsed="false" customFormat="false" customHeight="true" hidden="false" ht="13.9" outlineLevel="0" r="131">
      <c r="A131" s="6" t="s">
        <v>243</v>
      </c>
      <c r="B131" s="7" t="s">
        <v>244</v>
      </c>
      <c r="C131" s="7" t="s">
        <v>245</v>
      </c>
      <c r="D131" s="7" t="s">
        <v>246</v>
      </c>
      <c r="E131" s="8" t="s">
        <v>247</v>
      </c>
    </row>
    <row collapsed="false" customFormat="false" customHeight="true" hidden="false" ht="13.9" outlineLevel="0" r="132">
      <c r="A132" s="6" t="s">
        <v>248</v>
      </c>
      <c r="B132" s="7" t="s">
        <v>249</v>
      </c>
      <c r="C132" s="7" t="s">
        <v>250</v>
      </c>
      <c r="D132" s="7" t="s">
        <v>251</v>
      </c>
      <c r="E132" s="8" t="s">
        <v>252</v>
      </c>
    </row>
    <row collapsed="false" customFormat="false" customHeight="true" hidden="false" ht="13.9" outlineLevel="0" r="133">
      <c r="A133" s="6" t="s">
        <v>253</v>
      </c>
      <c r="B133" s="7" t="s">
        <v>254</v>
      </c>
      <c r="C133" s="7" t="s">
        <v>255</v>
      </c>
      <c r="D133" s="7" t="s">
        <v>256</v>
      </c>
      <c r="E133" s="8" t="s">
        <v>257</v>
      </c>
    </row>
    <row collapsed="false" customFormat="false" customHeight="true" hidden="false" ht="13.9" outlineLevel="0" r="134">
      <c r="A134" s="6" t="s">
        <v>258</v>
      </c>
      <c r="B134" s="7" t="s">
        <v>259</v>
      </c>
      <c r="C134" s="7" t="s">
        <v>260</v>
      </c>
      <c r="D134" s="7" t="s">
        <v>261</v>
      </c>
      <c r="E134" s="8" t="s">
        <v>262</v>
      </c>
    </row>
    <row collapsed="false" customFormat="false" customHeight="true" hidden="false" ht="13.9" outlineLevel="0" r="135">
      <c r="A135" s="6" t="s">
        <v>263</v>
      </c>
      <c r="B135" s="7" t="s">
        <v>264</v>
      </c>
      <c r="C135" s="7" t="s">
        <v>265</v>
      </c>
      <c r="D135" s="7" t="s">
        <v>266</v>
      </c>
      <c r="E135" s="8" t="s">
        <v>267</v>
      </c>
    </row>
    <row collapsed="false" customFormat="false" customHeight="true" hidden="false" ht="13.9" outlineLevel="0" r="136">
      <c r="A136" s="6" t="s">
        <v>268</v>
      </c>
      <c r="B136" s="7" t="s">
        <v>269</v>
      </c>
      <c r="C136" s="7" t="s">
        <v>270</v>
      </c>
      <c r="D136" s="7" t="s">
        <v>271</v>
      </c>
      <c r="E136" s="8" t="s">
        <v>272</v>
      </c>
    </row>
    <row collapsed="false" customFormat="false" customHeight="true" hidden="false" ht="13.9" outlineLevel="0" r="137">
      <c r="A137" s="6" t="s">
        <v>273</v>
      </c>
      <c r="B137" s="7" t="s">
        <v>274</v>
      </c>
      <c r="C137" s="7" t="s">
        <v>275</v>
      </c>
      <c r="D137" s="7" t="s">
        <v>276</v>
      </c>
      <c r="E137" s="8" t="s">
        <v>277</v>
      </c>
    </row>
    <row collapsed="false" customFormat="false" customHeight="true" hidden="false" ht="13.9" outlineLevel="0" r="138">
      <c r="A138" s="6" t="s">
        <v>278</v>
      </c>
      <c r="B138" s="7" t="s">
        <v>279</v>
      </c>
      <c r="C138" s="7" t="s">
        <v>280</v>
      </c>
      <c r="D138" s="7" t="s">
        <v>281</v>
      </c>
      <c r="E138" s="8" t="s">
        <v>282</v>
      </c>
    </row>
    <row collapsed="false" customFormat="false" customHeight="true" hidden="false" ht="13.9" outlineLevel="0" r="139">
      <c r="A139" s="6" t="s">
        <v>283</v>
      </c>
      <c r="B139" s="7" t="s">
        <v>284</v>
      </c>
      <c r="C139" s="7" t="s">
        <v>285</v>
      </c>
      <c r="D139" s="7" t="s">
        <v>286</v>
      </c>
      <c r="E139" s="8" t="s">
        <v>287</v>
      </c>
    </row>
    <row collapsed="false" customFormat="false" customHeight="true" hidden="false" ht="13.9" outlineLevel="0" r="140">
      <c r="A140" s="6" t="s">
        <v>288</v>
      </c>
      <c r="B140" s="7" t="s">
        <v>289</v>
      </c>
      <c r="C140" s="7" t="s">
        <v>290</v>
      </c>
      <c r="D140" s="7" t="s">
        <v>291</v>
      </c>
      <c r="E140" s="8" t="s">
        <v>292</v>
      </c>
    </row>
    <row collapsed="false" customFormat="false" customHeight="true" hidden="false" ht="13.9" outlineLevel="0" r="141">
      <c r="A141" s="6" t="s">
        <v>293</v>
      </c>
      <c r="B141" s="7" t="s">
        <v>294</v>
      </c>
      <c r="C141" s="7" t="s">
        <v>295</v>
      </c>
      <c r="D141" s="7" t="s">
        <v>296</v>
      </c>
      <c r="E141" s="8" t="s">
        <v>297</v>
      </c>
    </row>
    <row collapsed="false" customFormat="false" customHeight="true" hidden="false" ht="13.9" outlineLevel="0" r="142">
      <c r="A142" s="6" t="s">
        <v>298</v>
      </c>
      <c r="B142" s="7" t="s">
        <v>299</v>
      </c>
      <c r="C142" s="7" t="s">
        <v>300</v>
      </c>
      <c r="D142" s="7" t="s">
        <v>301</v>
      </c>
      <c r="E142" s="8" t="s">
        <v>302</v>
      </c>
    </row>
    <row collapsed="false" customFormat="false" customHeight="true" hidden="false" ht="13.9" outlineLevel="0" r="143">
      <c r="A143" s="6" t="s">
        <v>303</v>
      </c>
      <c r="B143" s="7" t="s">
        <v>304</v>
      </c>
      <c r="C143" s="7" t="s">
        <v>305</v>
      </c>
      <c r="D143" s="7" t="s">
        <v>306</v>
      </c>
      <c r="E143" s="8" t="s">
        <v>307</v>
      </c>
    </row>
    <row collapsed="false" customFormat="false" customHeight="true" hidden="false" ht="13.9" outlineLevel="0" r="144">
      <c r="A144" s="6" t="s">
        <v>308</v>
      </c>
      <c r="B144" s="7" t="s">
        <v>309</v>
      </c>
      <c r="C144" s="7" t="s">
        <v>310</v>
      </c>
      <c r="D144" s="7" t="s">
        <v>311</v>
      </c>
      <c r="E144" s="8" t="s">
        <v>312</v>
      </c>
    </row>
    <row collapsed="false" customFormat="false" customHeight="true" hidden="false" ht="13.9" outlineLevel="0" r="145">
      <c r="A145" s="6" t="s">
        <v>313</v>
      </c>
      <c r="B145" s="7" t="s">
        <v>314</v>
      </c>
      <c r="C145" s="7" t="s">
        <v>315</v>
      </c>
      <c r="D145" s="7" t="s">
        <v>316</v>
      </c>
      <c r="E145" s="8" t="s">
        <v>317</v>
      </c>
    </row>
    <row collapsed="false" customFormat="false" customHeight="true" hidden="false" ht="13.9" outlineLevel="0" r="146">
      <c r="A146" s="6" t="s">
        <v>318</v>
      </c>
      <c r="B146" s="7" t="s">
        <v>319</v>
      </c>
      <c r="C146" s="7" t="s">
        <v>320</v>
      </c>
      <c r="D146" s="7" t="s">
        <v>321</v>
      </c>
      <c r="E146" s="8" t="s">
        <v>322</v>
      </c>
    </row>
    <row collapsed="false" customFormat="false" customHeight="true" hidden="false" ht="13.9" outlineLevel="0" r="147">
      <c r="A147" s="6" t="s">
        <v>323</v>
      </c>
      <c r="B147" s="7" t="s">
        <v>324</v>
      </c>
      <c r="C147" s="7" t="s">
        <v>325</v>
      </c>
      <c r="D147" s="7" t="s">
        <v>326</v>
      </c>
      <c r="E147" s="8" t="s">
        <v>327</v>
      </c>
    </row>
    <row collapsed="false" customFormat="false" customHeight="true" hidden="false" ht="13.9" outlineLevel="0" r="148">
      <c r="A148" s="6" t="s">
        <v>328</v>
      </c>
      <c r="B148" s="7" t="s">
        <v>329</v>
      </c>
      <c r="C148" s="9"/>
      <c r="D148" s="9"/>
      <c r="E148" s="10"/>
    </row>
    <row collapsed="false" customFormat="false" customHeight="true" hidden="false" ht="12.1" outlineLevel="0" r="149">
      <c r="A149" s="11" t="str">
        <f aca="false">HYPERLINK("http://dbpedia.org/property/grapes")</f>
        <v>http://dbpedia.org/property/grapes</v>
      </c>
      <c r="B149" s="1" t="s">
        <v>330</v>
      </c>
      <c r="C149" s="12"/>
      <c r="D149" s="1" t="str">
        <f aca="false">HYPERLINK("http://dbpedia.org/sparql?default-graph-uri=http%3A%2F%2Fdbpedia.org&amp;query=select+distinct+%3Fsubject+%3Fobject+where+{%3Fsubject+%3Chttp%3A%2F%2Fdbpedia.org%2Fproperty%2Fgrapes%3E+%3Fobject}+LIMIT+100&amp;format=text%2Fhtml&amp;timeout=30000&amp;debug=on", "View on DBPedia")</f>
        <v>View on DBPedia</v>
      </c>
      <c r="E149" s="13"/>
    </row>
    <row collapsed="false" customFormat="false" customHeight="true" hidden="false" ht="13.9" outlineLevel="0" r="150">
      <c r="A150" s="11" t="str">
        <f aca="false">HYPERLINK("http://dbpedia.org/ontology/growingGrape")</f>
        <v>http://dbpedia.org/ontology/growingGrape</v>
      </c>
      <c r="B150" s="1" t="s">
        <v>331</v>
      </c>
      <c r="C150" s="12"/>
      <c r="D150" s="1" t="str">
        <f aca="false">HYPERLINK("http://dbpedia.org/sparql?default-graph-uri=http%3A%2F%2Fdbpedia.org&amp;query=select+distinct+%3Fsubject+%3Fobject+where+{%3Fsubject+%3Chttp%3A%2F%2Fdbpedia.org%2Fontology%2FgrowingGrape%3E+%3Fobject}+LIMIT+100&amp;format=text%2Fhtml&amp;timeout=30000&amp;debug=on", "View on DBPedia")</f>
        <v>View on DBPedia</v>
      </c>
      <c r="E150" s="13"/>
    </row>
    <row collapsed="false" customFormat="false" customHeight="true" hidden="false" ht="12.1" outlineLevel="0" r="151">
      <c r="A151" s="11" t="str">
        <f aca="false">HYPERLINK("http://dbpedia.org/property/varietals")</f>
        <v>http://dbpedia.org/property/varietals</v>
      </c>
      <c r="B151" s="1" t="s">
        <v>332</v>
      </c>
      <c r="C151" s="12"/>
      <c r="D151" s="1" t="str">
        <f aca="false">HYPERLINK("http://dbpedia.org/sparql?default-graph-uri=http%3A%2F%2Fdbpedia.org&amp;query=select+distinct+%3Fsubject+%3Fobject+where+{%3Fsubject+%3Chttp%3A%2F%2Fdbpedia.org%2Fproperty%2Fvarietals%3E+%3Fobject}+LIMIT+100&amp;format=text%2Fhtml&amp;timeout=30000&amp;debug=on", "View on DBPedia")</f>
        <v>View on DBPedia</v>
      </c>
      <c r="E151" s="13"/>
    </row>
    <row collapsed="false" customFormat="false" customHeight="true" hidden="false" ht="12.1" outlineLevel="0" r="152">
      <c r="A152" s="11" t="str">
        <f aca="false">HYPERLINK("http://dbpedia.org/ontology/varietals")</f>
        <v>http://dbpedia.org/ontology/varietals</v>
      </c>
      <c r="B152" s="1" t="s">
        <v>332</v>
      </c>
      <c r="C152" s="12"/>
      <c r="D152" s="1" t="str">
        <f aca="false">HYPERLINK("http://dbpedia.org/sparql?default-graph-uri=http%3A%2F%2Fdbpedia.org&amp;query=select+distinct+%3Fsubject+%3Fobject+where+{%3Fsubject+%3Chttp%3A%2F%2Fdbpedia.org%2Fontology%2Fvarietals%3E+%3Fobject}+LIMIT+100&amp;format=text%2Fhtml&amp;timeout=30000&amp;debug=on", "View on DBPedia")</f>
        <v>View on DBPedia</v>
      </c>
      <c r="E152" s="13"/>
    </row>
    <row collapsed="false" customFormat="false" customHeight="true" hidden="false" ht="12.1" outlineLevel="0" r="153">
      <c r="A153" s="11" t="str">
        <f aca="false">HYPERLINK("http://dbpedia.org/property/varietal")</f>
        <v>http://dbpedia.org/property/varietal</v>
      </c>
      <c r="B153" s="1" t="s">
        <v>333</v>
      </c>
      <c r="C153" s="12"/>
      <c r="D153" s="1" t="str">
        <f aca="false">HYPERLINK("http://dbpedia.org/sparql?default-graph-uri=http%3A%2F%2Fdbpedia.org&amp;query=select+distinct+%3Fsubject+%3Fobject+where+{%3Fsubject+%3Chttp%3A%2F%2Fdbpedia.org%2Fproperty%2Fvarietal%3E+%3Fobject}+LIMIT+100&amp;format=text%2Fhtml&amp;timeout=30000&amp;debug=on", "View on DBPedia")</f>
        <v>View on DBPedia</v>
      </c>
      <c r="E153" s="13"/>
    </row>
    <row collapsed="false" customFormat="false" customHeight="true" hidden="false" ht="12.1" outlineLevel="0" r="154">
      <c r="A154" s="14" t="str">
        <f aca="false">HYPERLINK("http://dbpedia.org/property/pedigree")</f>
        <v>http://dbpedia.org/property/pedigree</v>
      </c>
      <c r="B154" s="15" t="s">
        <v>334</v>
      </c>
      <c r="C154" s="16"/>
      <c r="D154" s="15" t="str">
        <f aca="false">HYPERLINK("http://dbpedia.org/sparql?default-graph-uri=http%3A%2F%2Fdbpedia.org&amp;query=select+distinct+%3Fsubject+%3Fobject+where+{%3Fsubject+%3Chttp%3A%2F%2Fdbpedia.org%2Fproperty%2Fpedigree%3E+%3Fobject}+LIMIT+100&amp;format=text%2Fhtml&amp;timeout=30000&amp;debug=on", "View on DBPedia")</f>
        <v>View on DBPedia</v>
      </c>
      <c r="E154" s="17"/>
    </row>
    <row collapsed="false" customFormat="false" customHeight="true" hidden="false" ht="12.1" outlineLevel="0" r="156">
      <c r="A156" s="2" t="n">
        <v>753388668</v>
      </c>
      <c r="B156" s="3" t="s">
        <v>335</v>
      </c>
      <c r="C156" s="3" t="str">
        <f aca="false">HYPERLINK("http://www.discogs.com/", "View context")</f>
        <v>View context</v>
      </c>
      <c r="D156" s="4"/>
      <c r="E156" s="5"/>
    </row>
    <row collapsed="false" customFormat="false" customHeight="true" hidden="false" ht="12.1" outlineLevel="0" r="157">
      <c r="A157" s="6" t="s">
        <v>336</v>
      </c>
      <c r="B157" s="7" t="s">
        <v>337</v>
      </c>
      <c r="C157" s="7" t="s">
        <v>338</v>
      </c>
      <c r="D157" s="7" t="s">
        <v>339</v>
      </c>
      <c r="E157" s="8" t="s">
        <v>340</v>
      </c>
    </row>
    <row collapsed="false" customFormat="false" customHeight="true" hidden="false" ht="12.1" outlineLevel="0" r="158">
      <c r="A158" s="6" t="s">
        <v>341</v>
      </c>
      <c r="B158" s="7" t="s">
        <v>342</v>
      </c>
      <c r="C158" s="7" t="s">
        <v>343</v>
      </c>
      <c r="D158" s="7" t="s">
        <v>344</v>
      </c>
      <c r="E158" s="8" t="s">
        <v>345</v>
      </c>
    </row>
    <row collapsed="false" customFormat="false" customHeight="true" hidden="false" ht="13.9" outlineLevel="0" r="159">
      <c r="A159" s="6" t="s">
        <v>346</v>
      </c>
      <c r="B159" s="7" t="s">
        <v>347</v>
      </c>
      <c r="C159" s="7" t="s">
        <v>348</v>
      </c>
      <c r="D159" s="7" t="s">
        <v>349</v>
      </c>
      <c r="E159" s="8" t="s">
        <v>350</v>
      </c>
    </row>
    <row collapsed="false" customFormat="false" customHeight="true" hidden="false" ht="12.1" outlineLevel="0" r="160">
      <c r="A160" s="11" t="str">
        <f aca="false">HYPERLINK("http://dbpedia.org/property/genre")</f>
        <v>http://dbpedia.org/property/genre</v>
      </c>
      <c r="B160" s="1" t="s">
        <v>23</v>
      </c>
      <c r="C160" s="12"/>
      <c r="D160" s="1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  <c r="E160" s="13"/>
    </row>
    <row collapsed="false" customFormat="false" customHeight="true" hidden="false" ht="13.9" outlineLevel="0" r="161">
      <c r="A161" s="11" t="str">
        <f aca="false">HYPERLINK("http://dbpedia.org/property/stylisticOrigins")</f>
        <v>http://dbpedia.org/property/stylisticOrigins</v>
      </c>
      <c r="B161" s="1" t="s">
        <v>351</v>
      </c>
      <c r="C161" s="12"/>
      <c r="D161" s="1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  <c r="E161" s="13"/>
    </row>
    <row collapsed="false" customFormat="false" customHeight="true" hidden="false" ht="12.1" outlineLevel="0" r="162">
      <c r="A162" s="11" t="str">
        <f aca="false">HYPERLINK("http://dbpedia.org/ontology/genre")</f>
        <v>http://dbpedia.org/ontology/genre</v>
      </c>
      <c r="B162" s="1" t="s">
        <v>23</v>
      </c>
      <c r="C162" s="12"/>
      <c r="D162" s="1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  <c r="E162" s="13"/>
    </row>
    <row collapsed="false" customFormat="false" customHeight="true" hidden="false" ht="13.9" outlineLevel="0" r="163">
      <c r="A163" s="11" t="str">
        <f aca="false">HYPERLINK("http://dbpedia.org/ontology/stylisticOrigin")</f>
        <v>http://dbpedia.org/ontology/stylisticOrigin</v>
      </c>
      <c r="B163" s="1" t="s">
        <v>352</v>
      </c>
      <c r="C163" s="12"/>
      <c r="D163" s="1" t="str">
        <f aca="false"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  <c r="E163" s="13"/>
    </row>
    <row collapsed="false" customFormat="false" customHeight="true" hidden="false" ht="12.1" outlineLevel="0" r="164">
      <c r="A164" s="11" t="str">
        <f aca="false">HYPERLINK("http://dbpedia.org/property/genres")</f>
        <v>http://dbpedia.org/property/genres</v>
      </c>
      <c r="B164" s="1" t="s">
        <v>25</v>
      </c>
      <c r="C164" s="12"/>
      <c r="D164" s="1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  <c r="E164" s="13"/>
    </row>
    <row collapsed="false" customFormat="false" customHeight="true" hidden="false" ht="13.9" outlineLevel="0" r="165">
      <c r="A165" s="11" t="str">
        <f aca="false">HYPERLINK("http://dbpedia.org/ontology/musicSubgenre")</f>
        <v>http://dbpedia.org/ontology/musicSubgenre</v>
      </c>
      <c r="B165" s="1" t="s">
        <v>353</v>
      </c>
      <c r="C165" s="12"/>
      <c r="D165" s="1" t="str">
        <f aca="false">HYPERLINK("http://dbpedia.org/sparql?default-graph-uri=http%3A%2F%2Fdbpedia.org&amp;query=select+distinct+%3Fsubject+%3Fobject+where+{%3Fsubject+%3Chttp%3A%2F%2Fdbpedia.org%2Fontology%2FmusicSubgenre%3E+%3Fobject}+LIMIT+100&amp;format=text%2Fhtml&amp;timeout=30000&amp;debug=on", "View on DBPedia")</f>
        <v>View on DBPedia</v>
      </c>
      <c r="E165" s="13"/>
    </row>
    <row collapsed="false" customFormat="false" customHeight="true" hidden="false" ht="13.9" outlineLevel="0" r="166">
      <c r="A166" s="11" t="str">
        <f aca="false">HYPERLINK("http://dbpedia.org/property/subgenres")</f>
        <v>http://dbpedia.org/property/subgenres</v>
      </c>
      <c r="B166" s="1" t="s">
        <v>354</v>
      </c>
      <c r="C166" s="12"/>
      <c r="D166" s="1" t="str">
        <f aca="false"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  <c r="E166" s="13"/>
    </row>
    <row collapsed="false" customFormat="false" customHeight="true" hidden="false" ht="12.1" outlineLevel="0" r="167">
      <c r="A167" s="11" t="str">
        <f aca="false">HYPERLINK("http://dbpedia.org/property/style")</f>
        <v>http://dbpedia.org/property/style</v>
      </c>
      <c r="B167" s="1" t="s">
        <v>355</v>
      </c>
      <c r="C167" s="12"/>
      <c r="D167" s="1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  <c r="E167" s="13"/>
    </row>
    <row collapsed="false" customFormat="false" customHeight="true" hidden="false" ht="13.9" outlineLevel="0" r="168">
      <c r="A168" s="11" t="str">
        <f aca="false">HYPERLINK("http://dbpedia.org/ontology/musicFusionGenre")</f>
        <v>http://dbpedia.org/ontology/musicFusionGenre</v>
      </c>
      <c r="B168" s="1" t="s">
        <v>356</v>
      </c>
      <c r="C168" s="12"/>
      <c r="D168" s="1" t="str">
        <f aca="false">HYPERLINK("http://dbpedia.org/sparql?default-graph-uri=http%3A%2F%2Fdbpedia.org&amp;query=select+distinct+%3Fsubject+%3Fobject+where+{%3Fsubject+%3Chttp%3A%2F%2Fdbpedia.org%2Fontology%2FmusicFusionGenre%3E+%3Fobject}+LIMIT+100&amp;format=text%2Fhtml&amp;timeout=30000&amp;debug=on", "View on DBPedia")</f>
        <v>View on DBPedia</v>
      </c>
      <c r="E168" s="13"/>
    </row>
    <row collapsed="false" customFormat="false" customHeight="true" hidden="false" ht="12.1" outlineLevel="0" r="169">
      <c r="A169" s="11" t="str">
        <f aca="false">HYPERLINK("http://dbpedia.org/property/genre(s)_")</f>
        <v>http://dbpedia.org/property/genre(s)_</v>
      </c>
      <c r="B169" s="1" t="s">
        <v>27</v>
      </c>
      <c r="C169" s="12"/>
      <c r="D169" s="1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  <c r="E169" s="13"/>
    </row>
    <row collapsed="false" customFormat="false" customHeight="true" hidden="false" ht="12.1" outlineLevel="0" r="170">
      <c r="A170" s="11" t="str">
        <f aca="false">HYPERLINK("http://dbpedia.org/ontology/type")</f>
        <v>http://dbpedia.org/ontology/type</v>
      </c>
      <c r="B170" s="1" t="s">
        <v>24</v>
      </c>
      <c r="C170" s="12"/>
      <c r="D170" s="1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  <c r="E170" s="13"/>
    </row>
    <row collapsed="false" customFormat="false" customHeight="true" hidden="false" ht="13.9" outlineLevel="0" r="171">
      <c r="A171" s="11" t="str">
        <f aca="false">HYPERLINK("http://dbpedia.org/property/musicGenre")</f>
        <v>http://dbpedia.org/property/musicGenre</v>
      </c>
      <c r="B171" s="1" t="s">
        <v>357</v>
      </c>
      <c r="C171" s="12"/>
      <c r="D171" s="1" t="str">
        <f aca="false">HYPERLINK("http://dbpedia.org/sparql?default-graph-uri=http%3A%2F%2Fdbpedia.org&amp;query=select+distinct+%3Fsubject+%3Fobject+where+{%3Fsubject+%3Chttp%3A%2F%2Fdbpedia.org%2Fproperty%2FmusicGenre%3E+%3Fobject}+LIMIT+100&amp;format=text%2Fhtml&amp;timeout=30000&amp;debug=on", "View on DBPedia")</f>
        <v>View on DBPedia</v>
      </c>
      <c r="E171" s="13"/>
    </row>
    <row collapsed="false" customFormat="false" customHeight="true" hidden="false" ht="13.9" outlineLevel="0" r="172">
      <c r="A172" s="11" t="str">
        <f aca="false">HYPERLINK("http://dbpedia.org/property/musicalStyle")</f>
        <v>http://dbpedia.org/property/musicalStyle</v>
      </c>
      <c r="B172" s="1" t="s">
        <v>358</v>
      </c>
      <c r="C172" s="12"/>
      <c r="D172" s="1" t="str">
        <f aca="false">HYPERLINK("http://dbpedia.org/sparql?default-graph-uri=http%3A%2F%2Fdbpedia.org&amp;query=select+distinct+%3Fsubject+%3Fobject+where+{%3Fsubject+%3Chttp%3A%2F%2Fdbpedia.org%2Fproperty%2FmusicalStyle%3E+%3Fobject}+LIMIT+100&amp;format=text%2Fhtml&amp;timeout=30000&amp;debug=on", "View on DBPedia")</f>
        <v>View on DBPedia</v>
      </c>
      <c r="E172" s="13"/>
    </row>
    <row collapsed="false" customFormat="false" customHeight="true" hidden="false" ht="13.9" outlineLevel="0" r="173">
      <c r="A173" s="11" t="str">
        <f aca="false">HYPERLINK("http://dbpedia.org/property/genere")</f>
        <v>http://dbpedia.org/property/genere</v>
      </c>
      <c r="B173" s="1" t="s">
        <v>26</v>
      </c>
      <c r="C173" s="12"/>
      <c r="D173" s="1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  <c r="E173" s="13"/>
    </row>
    <row collapsed="false" customFormat="false" customHeight="true" hidden="false" ht="12.1" outlineLevel="0" r="174">
      <c r="A174" s="11" t="str">
        <f aca="false">HYPERLINK("http://dbpedia.org/property/genre.")</f>
        <v>http://dbpedia.org/property/genre.</v>
      </c>
      <c r="B174" s="1" t="s">
        <v>359</v>
      </c>
      <c r="C174" s="12"/>
      <c r="D174" s="1" t="str">
        <f aca="false">HYPERLINK("http://dbpedia.org/sparql?default-graph-uri=http%3A%2F%2Fdbpedia.org&amp;query=select+distinct+%3Fsubject+%3Fobject+where+{%3Fsubject+%3Chttp%3A%2F%2Fdbpedia.org%2Fproperty%2Fgenre.%3E+%3Fobject}+LIMIT+100&amp;format=text%2Fhtml&amp;timeout=30000&amp;debug=on", "View on DBPedia")</f>
        <v>View on DBPedia</v>
      </c>
      <c r="E174" s="13"/>
    </row>
    <row collapsed="false" customFormat="false" customHeight="true" hidden="false" ht="13.9" outlineLevel="0" r="175">
      <c r="A175" s="11" t="str">
        <f aca="false">HYPERLINK("http://dbpedia.org/property/fusionGenres")</f>
        <v>http://dbpedia.org/property/fusionGenres</v>
      </c>
      <c r="B175" s="1" t="s">
        <v>360</v>
      </c>
      <c r="C175" s="12"/>
      <c r="D175" s="1" t="str">
        <f aca="false"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  <c r="E175" s="13"/>
    </row>
    <row collapsed="false" customFormat="false" customHeight="true" hidden="false" ht="12.1" outlineLevel="0" r="176">
      <c r="A176" s="14" t="str">
        <f aca="false">HYPERLINK("http://dbpedia.org/property/styles")</f>
        <v>http://dbpedia.org/property/styles</v>
      </c>
      <c r="B176" s="15" t="s">
        <v>361</v>
      </c>
      <c r="C176" s="16"/>
      <c r="D176" s="15" t="str">
        <f aca="false"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  <c r="E176" s="17"/>
    </row>
    <row collapsed="false" customFormat="false" customHeight="true" hidden="false" ht="12.1" outlineLevel="0" r="178">
      <c r="A178" s="2" t="n">
        <v>1161561471</v>
      </c>
      <c r="B178" s="3" t="s">
        <v>362</v>
      </c>
      <c r="C178" s="3" t="str">
        <f aca="false">HYPERLINK("http://www.pricegrabber.com/electronics/tablets-e-readers/p-5908/", "View context")</f>
        <v>View context</v>
      </c>
      <c r="D178" s="4"/>
      <c r="E178" s="5"/>
    </row>
    <row collapsed="false" customFormat="false" customHeight="true" hidden="false" ht="13.9" outlineLevel="0" r="179">
      <c r="A179" s="6" t="s">
        <v>363</v>
      </c>
      <c r="B179" s="7" t="s">
        <v>364</v>
      </c>
      <c r="C179" s="7" t="s">
        <v>365</v>
      </c>
      <c r="D179" s="7" t="s">
        <v>366</v>
      </c>
      <c r="E179" s="8" t="s">
        <v>367</v>
      </c>
    </row>
    <row collapsed="false" customFormat="false" customHeight="true" hidden="false" ht="13.9" outlineLevel="0" r="180">
      <c r="A180" s="6" t="s">
        <v>368</v>
      </c>
      <c r="B180" s="7" t="s">
        <v>369</v>
      </c>
      <c r="C180" s="7" t="s">
        <v>370</v>
      </c>
      <c r="D180" s="7" t="s">
        <v>371</v>
      </c>
      <c r="E180" s="8" t="s">
        <v>372</v>
      </c>
    </row>
    <row collapsed="false" customFormat="false" customHeight="true" hidden="false" ht="13.9" outlineLevel="0" r="181">
      <c r="A181" s="6" t="s">
        <v>373</v>
      </c>
      <c r="B181" s="7" t="s">
        <v>374</v>
      </c>
      <c r="C181" s="7" t="s">
        <v>375</v>
      </c>
      <c r="D181" s="7" t="s">
        <v>376</v>
      </c>
      <c r="E181" s="8" t="s">
        <v>377</v>
      </c>
    </row>
    <row collapsed="false" customFormat="false" customHeight="true" hidden="false" ht="13.9" outlineLevel="0" r="182">
      <c r="A182" s="6" t="s">
        <v>378</v>
      </c>
      <c r="B182" s="7" t="s">
        <v>379</v>
      </c>
      <c r="C182" s="7" t="s">
        <v>380</v>
      </c>
      <c r="D182" s="7" t="s">
        <v>381</v>
      </c>
      <c r="E182" s="8" t="s">
        <v>382</v>
      </c>
    </row>
    <row collapsed="false" customFormat="false" customHeight="true" hidden="false" ht="13.9" outlineLevel="0" r="183">
      <c r="A183" s="6" t="s">
        <v>383</v>
      </c>
      <c r="B183" s="7" t="s">
        <v>384</v>
      </c>
      <c r="C183" s="7" t="s">
        <v>385</v>
      </c>
      <c r="D183" s="7" t="s">
        <v>386</v>
      </c>
      <c r="E183" s="8" t="s">
        <v>387</v>
      </c>
    </row>
    <row collapsed="false" customFormat="false" customHeight="true" hidden="false" ht="13.9" outlineLevel="0" r="184">
      <c r="A184" s="6" t="s">
        <v>388</v>
      </c>
      <c r="B184" s="7" t="s">
        <v>389</v>
      </c>
      <c r="C184" s="7" t="s">
        <v>390</v>
      </c>
      <c r="D184" s="7" t="s">
        <v>391</v>
      </c>
      <c r="E184" s="8" t="s">
        <v>392</v>
      </c>
    </row>
    <row collapsed="false" customFormat="false" customHeight="true" hidden="false" ht="13.9" outlineLevel="0" r="185">
      <c r="A185" s="6" t="s">
        <v>393</v>
      </c>
      <c r="B185" s="7" t="s">
        <v>394</v>
      </c>
      <c r="C185" s="7" t="s">
        <v>395</v>
      </c>
      <c r="D185" s="7" t="s">
        <v>396</v>
      </c>
      <c r="E185" s="8" t="s">
        <v>397</v>
      </c>
    </row>
    <row collapsed="false" customFormat="false" customHeight="true" hidden="false" ht="13.9" outlineLevel="0" r="186">
      <c r="A186" s="6" t="s">
        <v>398</v>
      </c>
      <c r="B186" s="7" t="s">
        <v>399</v>
      </c>
      <c r="C186" s="7" t="s">
        <v>400</v>
      </c>
      <c r="D186" s="7" t="s">
        <v>401</v>
      </c>
      <c r="E186" s="8" t="s">
        <v>402</v>
      </c>
    </row>
    <row collapsed="false" customFormat="false" customHeight="true" hidden="false" ht="12.1" outlineLevel="0" r="187">
      <c r="A187" s="6" t="s">
        <v>403</v>
      </c>
      <c r="B187" s="7" t="s">
        <v>404</v>
      </c>
      <c r="C187" s="7" t="s">
        <v>405</v>
      </c>
      <c r="D187" s="7" t="s">
        <v>406</v>
      </c>
      <c r="E187" s="8" t="s">
        <v>407</v>
      </c>
    </row>
    <row collapsed="false" customFormat="false" customHeight="true" hidden="false" ht="13.9" outlineLevel="0" r="188">
      <c r="A188" s="6" t="s">
        <v>408</v>
      </c>
      <c r="B188" s="7" t="s">
        <v>409</v>
      </c>
      <c r="C188" s="7" t="s">
        <v>410</v>
      </c>
      <c r="D188" s="7" t="s">
        <v>411</v>
      </c>
      <c r="E188" s="8" t="s">
        <v>412</v>
      </c>
    </row>
    <row collapsed="false" customFormat="false" customHeight="true" hidden="false" ht="13.9" outlineLevel="0" r="189">
      <c r="A189" s="6" t="s">
        <v>413</v>
      </c>
      <c r="B189" s="7" t="s">
        <v>414</v>
      </c>
      <c r="C189" s="7" t="s">
        <v>415</v>
      </c>
      <c r="D189" s="7" t="s">
        <v>416</v>
      </c>
      <c r="E189" s="8" t="s">
        <v>417</v>
      </c>
    </row>
    <row collapsed="false" customFormat="false" customHeight="true" hidden="false" ht="13.9" outlineLevel="0" r="190">
      <c r="A190" s="6" t="s">
        <v>418</v>
      </c>
      <c r="B190" s="7" t="s">
        <v>419</v>
      </c>
      <c r="C190" s="7" t="s">
        <v>420</v>
      </c>
      <c r="D190" s="7" t="s">
        <v>421</v>
      </c>
      <c r="E190" s="8" t="s">
        <v>422</v>
      </c>
    </row>
    <row collapsed="false" customFormat="false" customHeight="true" hidden="false" ht="13.9" outlineLevel="0" r="191">
      <c r="A191" s="6" t="s">
        <v>423</v>
      </c>
      <c r="B191" s="7" t="s">
        <v>424</v>
      </c>
      <c r="C191" s="7" t="s">
        <v>425</v>
      </c>
      <c r="D191" s="7" t="s">
        <v>426</v>
      </c>
      <c r="E191" s="8" t="s">
        <v>427</v>
      </c>
    </row>
    <row collapsed="false" customFormat="false" customHeight="true" hidden="false" ht="13.9" outlineLevel="0" r="192">
      <c r="A192" s="6" t="s">
        <v>428</v>
      </c>
      <c r="B192" s="7" t="s">
        <v>429</v>
      </c>
      <c r="C192" s="7" t="s">
        <v>430</v>
      </c>
      <c r="D192" s="7" t="s">
        <v>431</v>
      </c>
      <c r="E192" s="8" t="s">
        <v>432</v>
      </c>
    </row>
    <row collapsed="false" customFormat="false" customHeight="true" hidden="false" ht="12.1" outlineLevel="0" r="193">
      <c r="A193" s="6" t="s">
        <v>433</v>
      </c>
      <c r="B193" s="7" t="s">
        <v>434</v>
      </c>
      <c r="C193" s="7" t="s">
        <v>435</v>
      </c>
      <c r="D193" s="7" t="s">
        <v>436</v>
      </c>
      <c r="E193" s="8" t="s">
        <v>437</v>
      </c>
    </row>
    <row collapsed="false" customFormat="false" customHeight="true" hidden="false" ht="13.9" outlineLevel="0" r="194">
      <c r="A194" s="6" t="s">
        <v>438</v>
      </c>
      <c r="B194" s="7" t="s">
        <v>439</v>
      </c>
      <c r="C194" s="7" t="s">
        <v>440</v>
      </c>
      <c r="D194" s="7" t="s">
        <v>441</v>
      </c>
      <c r="E194" s="8" t="s">
        <v>442</v>
      </c>
    </row>
    <row collapsed="false" customFormat="false" customHeight="true" hidden="false" ht="13.9" outlineLevel="0" r="195">
      <c r="A195" s="6" t="s">
        <v>443</v>
      </c>
      <c r="B195" s="7" t="s">
        <v>444</v>
      </c>
      <c r="C195" s="7" t="s">
        <v>445</v>
      </c>
      <c r="D195" s="7" t="s">
        <v>446</v>
      </c>
      <c r="E195" s="8" t="s">
        <v>447</v>
      </c>
    </row>
    <row collapsed="false" customFormat="false" customHeight="true" hidden="false" ht="13.9" outlineLevel="0" r="196">
      <c r="A196" s="6" t="s">
        <v>448</v>
      </c>
      <c r="B196" s="7" t="s">
        <v>449</v>
      </c>
      <c r="C196" s="7" t="s">
        <v>450</v>
      </c>
      <c r="D196" s="7" t="s">
        <v>451</v>
      </c>
      <c r="E196" s="8" t="s">
        <v>452</v>
      </c>
    </row>
    <row collapsed="false" customFormat="false" customHeight="true" hidden="false" ht="12.1" outlineLevel="0" r="197">
      <c r="A197" s="6" t="s">
        <v>453</v>
      </c>
      <c r="B197" s="7" t="s">
        <v>454</v>
      </c>
      <c r="C197" s="7" t="s">
        <v>455</v>
      </c>
      <c r="D197" s="7" t="s">
        <v>456</v>
      </c>
      <c r="E197" s="8" t="s">
        <v>457</v>
      </c>
    </row>
    <row collapsed="false" customFormat="false" customHeight="true" hidden="false" ht="13.9" outlineLevel="0" r="198">
      <c r="A198" s="6" t="s">
        <v>458</v>
      </c>
      <c r="B198" s="7" t="s">
        <v>459</v>
      </c>
      <c r="C198" s="7" t="s">
        <v>460</v>
      </c>
      <c r="D198" s="7" t="s">
        <v>461</v>
      </c>
      <c r="E198" s="8" t="s">
        <v>462</v>
      </c>
    </row>
    <row collapsed="false" customFormat="false" customHeight="true" hidden="false" ht="13.9" outlineLevel="0" r="199">
      <c r="A199" s="6" t="s">
        <v>463</v>
      </c>
      <c r="B199" s="7" t="s">
        <v>464</v>
      </c>
      <c r="C199" s="7" t="s">
        <v>465</v>
      </c>
      <c r="D199" s="7" t="s">
        <v>466</v>
      </c>
      <c r="E199" s="8" t="s">
        <v>467</v>
      </c>
    </row>
    <row collapsed="false" customFormat="false" customHeight="true" hidden="false" ht="13.9" outlineLevel="0" r="200">
      <c r="A200" s="6" t="s">
        <v>468</v>
      </c>
      <c r="B200" s="7" t="s">
        <v>469</v>
      </c>
      <c r="C200" s="7" t="s">
        <v>470</v>
      </c>
      <c r="D200" s="7" t="s">
        <v>471</v>
      </c>
      <c r="E200" s="8" t="s">
        <v>472</v>
      </c>
    </row>
    <row collapsed="false" customFormat="false" customHeight="true" hidden="false" ht="13.9" outlineLevel="0" r="201">
      <c r="A201" s="6" t="s">
        <v>473</v>
      </c>
      <c r="B201" s="7" t="s">
        <v>474</v>
      </c>
      <c r="C201" s="7" t="s">
        <v>475</v>
      </c>
      <c r="D201" s="7" t="s">
        <v>475</v>
      </c>
      <c r="E201" s="8" t="s">
        <v>476</v>
      </c>
    </row>
    <row collapsed="false" customFormat="false" customHeight="true" hidden="false" ht="13.9" outlineLevel="0" r="202">
      <c r="A202" s="6" t="s">
        <v>477</v>
      </c>
      <c r="B202" s="7" t="s">
        <v>478</v>
      </c>
      <c r="C202" s="7" t="s">
        <v>479</v>
      </c>
      <c r="D202" s="7" t="s">
        <v>480</v>
      </c>
      <c r="E202" s="8" t="s">
        <v>481</v>
      </c>
    </row>
    <row collapsed="false" customFormat="false" customHeight="true" hidden="false" ht="13.9" outlineLevel="0" r="203">
      <c r="A203" s="6" t="s">
        <v>482</v>
      </c>
      <c r="B203" s="7" t="s">
        <v>483</v>
      </c>
      <c r="C203" s="7" t="s">
        <v>484</v>
      </c>
      <c r="D203" s="7" t="s">
        <v>485</v>
      </c>
      <c r="E203" s="8" t="s">
        <v>486</v>
      </c>
    </row>
    <row collapsed="false" customFormat="false" customHeight="true" hidden="false" ht="13.9" outlineLevel="0" r="204">
      <c r="A204" s="6" t="s">
        <v>487</v>
      </c>
      <c r="B204" s="7" t="s">
        <v>488</v>
      </c>
      <c r="C204" s="7" t="s">
        <v>489</v>
      </c>
      <c r="D204" s="7" t="s">
        <v>490</v>
      </c>
      <c r="E204" s="8" t="s">
        <v>491</v>
      </c>
    </row>
    <row collapsed="false" customFormat="false" customHeight="true" hidden="false" ht="13.9" outlineLevel="0" r="205">
      <c r="A205" s="6" t="s">
        <v>492</v>
      </c>
      <c r="B205" s="7" t="s">
        <v>493</v>
      </c>
      <c r="C205" s="7" t="s">
        <v>494</v>
      </c>
      <c r="D205" s="7" t="s">
        <v>495</v>
      </c>
      <c r="E205" s="8" t="s">
        <v>496</v>
      </c>
    </row>
    <row collapsed="false" customFormat="false" customHeight="true" hidden="false" ht="13.9" outlineLevel="0" r="206">
      <c r="A206" s="6" t="s">
        <v>497</v>
      </c>
      <c r="B206" s="7" t="s">
        <v>498</v>
      </c>
      <c r="C206" s="7" t="s">
        <v>499</v>
      </c>
      <c r="D206" s="7" t="s">
        <v>500</v>
      </c>
      <c r="E206" s="8" t="s">
        <v>501</v>
      </c>
    </row>
    <row collapsed="false" customFormat="false" customHeight="true" hidden="false" ht="13.9" outlineLevel="0" r="207">
      <c r="A207" s="6" t="s">
        <v>502</v>
      </c>
      <c r="B207" s="7" t="s">
        <v>503</v>
      </c>
      <c r="C207" s="7" t="s">
        <v>504</v>
      </c>
      <c r="D207" s="7" t="s">
        <v>505</v>
      </c>
      <c r="E207" s="8" t="s">
        <v>506</v>
      </c>
    </row>
    <row collapsed="false" customFormat="false" customHeight="true" hidden="false" ht="13.9" outlineLevel="0" r="208">
      <c r="A208" s="6" t="s">
        <v>507</v>
      </c>
      <c r="B208" s="7" t="s">
        <v>508</v>
      </c>
      <c r="C208" s="7" t="s">
        <v>509</v>
      </c>
      <c r="D208" s="7" t="s">
        <v>510</v>
      </c>
      <c r="E208" s="8" t="s">
        <v>511</v>
      </c>
    </row>
    <row collapsed="false" customFormat="false" customHeight="true" hidden="false" ht="13.9" outlineLevel="0" r="209">
      <c r="A209" s="6" t="s">
        <v>512</v>
      </c>
      <c r="B209" s="7" t="s">
        <v>513</v>
      </c>
      <c r="C209" s="7" t="s">
        <v>514</v>
      </c>
      <c r="D209" s="7" t="s">
        <v>515</v>
      </c>
      <c r="E209" s="8" t="s">
        <v>516</v>
      </c>
    </row>
    <row collapsed="false" customFormat="false" customHeight="true" hidden="false" ht="13.9" outlineLevel="0" r="210">
      <c r="A210" s="6" t="s">
        <v>517</v>
      </c>
      <c r="B210" s="7" t="s">
        <v>518</v>
      </c>
      <c r="C210" s="7" t="s">
        <v>519</v>
      </c>
      <c r="D210" s="7" t="s">
        <v>520</v>
      </c>
      <c r="E210" s="8" t="s">
        <v>521</v>
      </c>
    </row>
    <row collapsed="false" customFormat="false" customHeight="true" hidden="false" ht="13.9" outlineLevel="0" r="211">
      <c r="A211" s="6" t="s">
        <v>522</v>
      </c>
      <c r="B211" s="7" t="s">
        <v>523</v>
      </c>
      <c r="C211" s="7" t="s">
        <v>524</v>
      </c>
      <c r="D211" s="7" t="s">
        <v>525</v>
      </c>
      <c r="E211" s="8" t="s">
        <v>526</v>
      </c>
    </row>
    <row collapsed="false" customFormat="false" customHeight="true" hidden="false" ht="13.9" outlineLevel="0" r="212">
      <c r="A212" s="6" t="s">
        <v>527</v>
      </c>
      <c r="B212" s="7" t="s">
        <v>528</v>
      </c>
      <c r="C212" s="7" t="s">
        <v>529</v>
      </c>
      <c r="D212" s="7" t="s">
        <v>530</v>
      </c>
      <c r="E212" s="8" t="s">
        <v>531</v>
      </c>
    </row>
    <row collapsed="false" customFormat="false" customHeight="true" hidden="false" ht="13.9" outlineLevel="0" r="213">
      <c r="A213" s="6" t="s">
        <v>532</v>
      </c>
      <c r="B213" s="7" t="s">
        <v>533</v>
      </c>
      <c r="C213" s="7" t="s">
        <v>534</v>
      </c>
      <c r="D213" s="7" t="s">
        <v>535</v>
      </c>
      <c r="E213" s="8" t="s">
        <v>536</v>
      </c>
    </row>
    <row collapsed="false" customFormat="false" customHeight="true" hidden="false" ht="13.9" outlineLevel="0" r="214">
      <c r="A214" s="6" t="s">
        <v>537</v>
      </c>
      <c r="B214" s="7" t="s">
        <v>538</v>
      </c>
      <c r="C214" s="7" t="s">
        <v>539</v>
      </c>
      <c r="D214" s="7" t="s">
        <v>540</v>
      </c>
      <c r="E214" s="8" t="s">
        <v>541</v>
      </c>
    </row>
    <row collapsed="false" customFormat="false" customHeight="true" hidden="false" ht="13.9" outlineLevel="0" r="215">
      <c r="A215" s="6" t="s">
        <v>542</v>
      </c>
      <c r="B215" s="7" t="s">
        <v>543</v>
      </c>
      <c r="C215" s="7" t="s">
        <v>544</v>
      </c>
      <c r="D215" s="7" t="s">
        <v>545</v>
      </c>
      <c r="E215" s="8" t="s">
        <v>546</v>
      </c>
    </row>
    <row collapsed="false" customFormat="false" customHeight="true" hidden="false" ht="13.9" outlineLevel="0" r="216">
      <c r="A216" s="6" t="s">
        <v>547</v>
      </c>
      <c r="B216" s="7" t="s">
        <v>548</v>
      </c>
      <c r="C216" s="7" t="s">
        <v>549</v>
      </c>
      <c r="D216" s="7" t="s">
        <v>550</v>
      </c>
      <c r="E216" s="8" t="s">
        <v>551</v>
      </c>
    </row>
    <row collapsed="false" customFormat="false" customHeight="true" hidden="false" ht="13.9" outlineLevel="0" r="217">
      <c r="A217" s="6" t="s">
        <v>552</v>
      </c>
      <c r="B217" s="7" t="s">
        <v>553</v>
      </c>
      <c r="C217" s="7" t="s">
        <v>554</v>
      </c>
      <c r="D217" s="7" t="s">
        <v>555</v>
      </c>
      <c r="E217" s="8" t="s">
        <v>556</v>
      </c>
    </row>
    <row collapsed="false" customFormat="false" customHeight="true" hidden="false" ht="13.9" outlineLevel="0" r="218">
      <c r="A218" s="6" t="s">
        <v>557</v>
      </c>
      <c r="B218" s="7" t="s">
        <v>558</v>
      </c>
      <c r="C218" s="7" t="s">
        <v>559</v>
      </c>
      <c r="D218" s="7" t="s">
        <v>560</v>
      </c>
      <c r="E218" s="8" t="s">
        <v>561</v>
      </c>
    </row>
    <row collapsed="false" customFormat="false" customHeight="true" hidden="false" ht="12.1" outlineLevel="0" r="219">
      <c r="A219" s="11" t="str">
        <f aca="false">HYPERLINK("http://xmlns.com/foaf/0.1/name")</f>
        <v>http://xmlns.com/foaf/0.1/name</v>
      </c>
      <c r="B219" s="1" t="s">
        <v>562</v>
      </c>
      <c r="C219" s="12"/>
      <c r="D219" s="1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  <c r="E219" s="13"/>
    </row>
    <row collapsed="false" customFormat="false" customHeight="true" hidden="false" ht="12.1" outlineLevel="0" r="220">
      <c r="A220" s="11" t="str">
        <f aca="false">HYPERLINK("http://dbpedia.org/property/name")</f>
        <v>http://dbpedia.org/property/name</v>
      </c>
      <c r="B220" s="1" t="s">
        <v>562</v>
      </c>
      <c r="C220" s="12"/>
      <c r="D220" s="1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  <c r="E220" s="13"/>
    </row>
    <row collapsed="false" customFormat="false" customHeight="true" hidden="false" ht="12.1" outlineLevel="0" r="221">
      <c r="A221" s="11" t="str">
        <f aca="false">HYPERLINK("http://dbpedia.org/property/manufacturer")</f>
        <v>http://dbpedia.org/property/manufacturer</v>
      </c>
      <c r="B221" s="1" t="s">
        <v>563</v>
      </c>
      <c r="C221" s="12"/>
      <c r="D221" s="1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  <c r="E221" s="13"/>
    </row>
    <row collapsed="false" customFormat="false" customHeight="true" hidden="false" ht="12.1" outlineLevel="0" r="222">
      <c r="A222" s="14" t="str">
        <f aca="false">HYPERLINK("http://dbpedia.org/ontology/manufacturer")</f>
        <v>http://dbpedia.org/ontology/manufacturer</v>
      </c>
      <c r="B222" s="15" t="s">
        <v>563</v>
      </c>
      <c r="C222" s="16"/>
      <c r="D222" s="15" t="str">
        <f aca="false"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  <c r="E222" s="17"/>
    </row>
    <row collapsed="false" customFormat="false" customHeight="true" hidden="false" ht="12.1" outlineLevel="0" r="224">
      <c r="A224" s="2" t="n">
        <v>2117679317</v>
      </c>
      <c r="B224" s="3" t="s">
        <v>564</v>
      </c>
      <c r="C224" s="3" t="str">
        <f aca="false">HYPERLINK("http://en.wikipedia.org/wiki/List_of_airports_in_Italy", "View context")</f>
        <v>View context</v>
      </c>
      <c r="D224" s="4"/>
      <c r="E224" s="5"/>
    </row>
    <row collapsed="false" customFormat="false" customHeight="true" hidden="false" ht="13.9" outlineLevel="0" r="225">
      <c r="A225" s="6" t="s">
        <v>565</v>
      </c>
      <c r="B225" s="7" t="s">
        <v>566</v>
      </c>
      <c r="C225" s="7" t="s">
        <v>567</v>
      </c>
      <c r="D225" s="7" t="s">
        <v>568</v>
      </c>
      <c r="E225" s="8" t="s">
        <v>569</v>
      </c>
    </row>
    <row collapsed="false" customFormat="false" customHeight="true" hidden="false" ht="13.9" outlineLevel="0" r="226">
      <c r="A226" s="6" t="s">
        <v>570</v>
      </c>
      <c r="B226" s="7" t="s">
        <v>571</v>
      </c>
      <c r="C226" s="7" t="s">
        <v>572</v>
      </c>
      <c r="D226" s="7" t="s">
        <v>573</v>
      </c>
      <c r="E226" s="8" t="s">
        <v>574</v>
      </c>
    </row>
    <row collapsed="false" customFormat="false" customHeight="true" hidden="false" ht="13.9" outlineLevel="0" r="227">
      <c r="A227" s="6" t="s">
        <v>575</v>
      </c>
      <c r="B227" s="7" t="s">
        <v>576</v>
      </c>
      <c r="C227" s="7" t="s">
        <v>577</v>
      </c>
      <c r="D227" s="7" t="s">
        <v>578</v>
      </c>
      <c r="E227" s="8" t="s">
        <v>579</v>
      </c>
    </row>
    <row collapsed="false" customFormat="false" customHeight="true" hidden="false" ht="13.9" outlineLevel="0" r="228">
      <c r="A228" s="6" t="s">
        <v>580</v>
      </c>
      <c r="B228" s="7" t="s">
        <v>581</v>
      </c>
      <c r="C228" s="7" t="s">
        <v>582</v>
      </c>
      <c r="D228" s="7" t="s">
        <v>583</v>
      </c>
      <c r="E228" s="8" t="s">
        <v>584</v>
      </c>
    </row>
    <row collapsed="false" customFormat="false" customHeight="true" hidden="false" ht="13.9" outlineLevel="0" r="229">
      <c r="A229" s="6" t="s">
        <v>585</v>
      </c>
      <c r="B229" s="7" t="s">
        <v>586</v>
      </c>
      <c r="C229" s="7" t="s">
        <v>587</v>
      </c>
      <c r="D229" s="7" t="s">
        <v>588</v>
      </c>
      <c r="E229" s="8" t="s">
        <v>589</v>
      </c>
    </row>
    <row collapsed="false" customFormat="false" customHeight="true" hidden="false" ht="13.9" outlineLevel="0" r="230">
      <c r="A230" s="6" t="s">
        <v>590</v>
      </c>
      <c r="B230" s="7" t="s">
        <v>591</v>
      </c>
      <c r="C230" s="7" t="s">
        <v>592</v>
      </c>
      <c r="D230" s="7" t="s">
        <v>593</v>
      </c>
      <c r="E230" s="8" t="s">
        <v>594</v>
      </c>
    </row>
    <row collapsed="false" customFormat="false" customHeight="true" hidden="false" ht="13.9" outlineLevel="0" r="231">
      <c r="A231" s="6" t="s">
        <v>595</v>
      </c>
      <c r="B231" s="7" t="s">
        <v>596</v>
      </c>
      <c r="C231" s="7" t="s">
        <v>597</v>
      </c>
      <c r="D231" s="7" t="s">
        <v>598</v>
      </c>
      <c r="E231" s="8" t="s">
        <v>599</v>
      </c>
    </row>
    <row collapsed="false" customFormat="false" customHeight="true" hidden="false" ht="13.9" outlineLevel="0" r="232">
      <c r="A232" s="6" t="s">
        <v>600</v>
      </c>
      <c r="B232" s="7" t="s">
        <v>601</v>
      </c>
      <c r="C232" s="7" t="s">
        <v>602</v>
      </c>
      <c r="D232" s="7" t="s">
        <v>603</v>
      </c>
      <c r="E232" s="8" t="s">
        <v>604</v>
      </c>
    </row>
    <row collapsed="false" customFormat="false" customHeight="true" hidden="false" ht="13.9" outlineLevel="0" r="233">
      <c r="A233" s="6" t="s">
        <v>605</v>
      </c>
      <c r="B233" s="7" t="s">
        <v>606</v>
      </c>
      <c r="C233" s="7" t="s">
        <v>607</v>
      </c>
      <c r="D233" s="7" t="s">
        <v>608</v>
      </c>
      <c r="E233" s="8" t="s">
        <v>609</v>
      </c>
    </row>
    <row collapsed="false" customFormat="false" customHeight="true" hidden="false" ht="13.9" outlineLevel="0" r="234">
      <c r="A234" s="6" t="s">
        <v>610</v>
      </c>
      <c r="B234" s="7" t="s">
        <v>611</v>
      </c>
      <c r="C234" s="7" t="s">
        <v>612</v>
      </c>
      <c r="D234" s="7" t="s">
        <v>613</v>
      </c>
      <c r="E234" s="8" t="s">
        <v>614</v>
      </c>
    </row>
    <row collapsed="false" customFormat="false" customHeight="true" hidden="false" ht="13.9" outlineLevel="0" r="235">
      <c r="A235" s="6" t="s">
        <v>615</v>
      </c>
      <c r="B235" s="7" t="s">
        <v>616</v>
      </c>
      <c r="C235" s="7" t="s">
        <v>617</v>
      </c>
      <c r="D235" s="7" t="s">
        <v>618</v>
      </c>
      <c r="E235" s="8" t="s">
        <v>619</v>
      </c>
    </row>
    <row collapsed="false" customFormat="false" customHeight="true" hidden="false" ht="13.9" outlineLevel="0" r="236">
      <c r="A236" s="6" t="s">
        <v>620</v>
      </c>
      <c r="B236" s="7" t="s">
        <v>621</v>
      </c>
      <c r="C236" s="7" t="s">
        <v>622</v>
      </c>
      <c r="D236" s="7" t="s">
        <v>623</v>
      </c>
      <c r="E236" s="8" t="s">
        <v>624</v>
      </c>
    </row>
    <row collapsed="false" customFormat="false" customHeight="true" hidden="false" ht="13.9" outlineLevel="0" r="237">
      <c r="A237" s="6" t="s">
        <v>625</v>
      </c>
      <c r="B237" s="7" t="s">
        <v>626</v>
      </c>
      <c r="C237" s="7" t="s">
        <v>627</v>
      </c>
      <c r="D237" s="7" t="s">
        <v>628</v>
      </c>
      <c r="E237" s="8" t="s">
        <v>629</v>
      </c>
    </row>
    <row collapsed="false" customFormat="false" customHeight="true" hidden="false" ht="13.9" outlineLevel="0" r="238">
      <c r="A238" s="6" t="s">
        <v>630</v>
      </c>
      <c r="B238" s="7" t="s">
        <v>631</v>
      </c>
      <c r="C238" s="7" t="s">
        <v>632</v>
      </c>
      <c r="D238" s="7" t="s">
        <v>633</v>
      </c>
      <c r="E238" s="8" t="s">
        <v>634</v>
      </c>
    </row>
    <row collapsed="false" customFormat="false" customHeight="true" hidden="false" ht="13.9" outlineLevel="0" r="239">
      <c r="A239" s="6" t="s">
        <v>635</v>
      </c>
      <c r="B239" s="7" t="s">
        <v>636</v>
      </c>
      <c r="C239" s="7" t="s">
        <v>637</v>
      </c>
      <c r="D239" s="7" t="s">
        <v>638</v>
      </c>
      <c r="E239" s="8" t="s">
        <v>639</v>
      </c>
    </row>
    <row collapsed="false" customFormat="false" customHeight="true" hidden="false" ht="13.9" outlineLevel="0" r="240">
      <c r="A240" s="6" t="s">
        <v>640</v>
      </c>
      <c r="B240" s="7" t="s">
        <v>641</v>
      </c>
      <c r="C240" s="7" t="s">
        <v>642</v>
      </c>
      <c r="D240" s="7" t="s">
        <v>643</v>
      </c>
      <c r="E240" s="8" t="s">
        <v>644</v>
      </c>
    </row>
    <row collapsed="false" customFormat="false" customHeight="true" hidden="false" ht="13.9" outlineLevel="0" r="241">
      <c r="A241" s="6" t="s">
        <v>645</v>
      </c>
      <c r="B241" s="7" t="s">
        <v>646</v>
      </c>
      <c r="C241" s="7" t="s">
        <v>647</v>
      </c>
      <c r="D241" s="7" t="s">
        <v>648</v>
      </c>
      <c r="E241" s="8" t="s">
        <v>649</v>
      </c>
    </row>
    <row collapsed="false" customFormat="false" customHeight="true" hidden="false" ht="13.9" outlineLevel="0" r="242">
      <c r="A242" s="6" t="s">
        <v>650</v>
      </c>
      <c r="B242" s="7" t="s">
        <v>651</v>
      </c>
      <c r="C242" s="7" t="s">
        <v>652</v>
      </c>
      <c r="D242" s="7" t="s">
        <v>653</v>
      </c>
      <c r="E242" s="8" t="s">
        <v>654</v>
      </c>
    </row>
    <row collapsed="false" customFormat="false" customHeight="true" hidden="false" ht="13.9" outlineLevel="0" r="243">
      <c r="A243" s="6" t="s">
        <v>655</v>
      </c>
      <c r="B243" s="9"/>
      <c r="C243" s="9"/>
      <c r="D243" s="9"/>
      <c r="E243" s="10"/>
    </row>
    <row collapsed="false" customFormat="false" customHeight="true" hidden="false" ht="12.1" outlineLevel="0" r="244">
      <c r="A244" s="11" t="str">
        <f aca="false">HYPERLINK("http://dbpedia.org/ontology/city")</f>
        <v>http://dbpedia.org/ontology/city</v>
      </c>
      <c r="B244" s="1" t="s">
        <v>656</v>
      </c>
      <c r="C244" s="12"/>
      <c r="D244" s="1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  <c r="E244" s="13"/>
    </row>
    <row collapsed="false" customFormat="false" customHeight="true" hidden="false" ht="13.9" outlineLevel="0" r="245">
      <c r="A245" s="11" t="str">
        <f aca="false">HYPERLINK("http://dbpedia.org/property/cityServed")</f>
        <v>http://dbpedia.org/property/cityServed</v>
      </c>
      <c r="B245" s="1" t="s">
        <v>657</v>
      </c>
      <c r="C245" s="12"/>
      <c r="D245" s="1" t="str">
        <f aca="false"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  <c r="E245" s="13"/>
    </row>
    <row collapsed="false" customFormat="false" customHeight="true" hidden="false" ht="12.1" outlineLevel="0" r="246">
      <c r="A246" s="11" t="str">
        <f aca="false">HYPERLINK("http://dbpedia.org/property/location")</f>
        <v>http://dbpedia.org/property/location</v>
      </c>
      <c r="B246" s="1" t="s">
        <v>97</v>
      </c>
      <c r="C246" s="12"/>
      <c r="D246" s="1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  <c r="E246" s="13"/>
    </row>
    <row collapsed="false" customFormat="false" customHeight="true" hidden="false" ht="12.1" outlineLevel="0" r="247">
      <c r="A247" s="14" t="str">
        <f aca="false">HYPERLINK("http://dbpedia.org/ontology/location")</f>
        <v>http://dbpedia.org/ontology/location</v>
      </c>
      <c r="B247" s="15" t="s">
        <v>97</v>
      </c>
      <c r="C247" s="16"/>
      <c r="D247" s="15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  <c r="E247" s="17"/>
    </row>
    <row collapsed="false" customFormat="false" customHeight="true" hidden="false" ht="12.1" outlineLevel="0" r="249">
      <c r="A249" s="2" t="n">
        <v>1088443226</v>
      </c>
      <c r="B249" s="3" t="s">
        <v>658</v>
      </c>
      <c r="C249" s="3" t="str">
        <f aca="false">HYPERLINK("http://en.wikipedia.org/wiki/List_of_animal_phyla", "View context")</f>
        <v>View context</v>
      </c>
      <c r="D249" s="4"/>
      <c r="E249" s="5"/>
    </row>
    <row collapsed="false" customFormat="false" customHeight="true" hidden="false" ht="13.9" outlineLevel="0" r="250">
      <c r="A250" s="6" t="s">
        <v>659</v>
      </c>
      <c r="B250" s="7" t="s">
        <v>660</v>
      </c>
      <c r="C250" s="7" t="s">
        <v>661</v>
      </c>
      <c r="D250" s="7" t="s">
        <v>662</v>
      </c>
      <c r="E250" s="8" t="s">
        <v>663</v>
      </c>
    </row>
    <row collapsed="false" customFormat="false" customHeight="true" hidden="false" ht="13.9" outlineLevel="0" r="251">
      <c r="A251" s="6" t="s">
        <v>664</v>
      </c>
      <c r="B251" s="7" t="s">
        <v>665</v>
      </c>
      <c r="C251" s="7" t="s">
        <v>666</v>
      </c>
      <c r="D251" s="7" t="s">
        <v>667</v>
      </c>
      <c r="E251" s="8" t="s">
        <v>668</v>
      </c>
    </row>
    <row collapsed="false" customFormat="false" customHeight="true" hidden="false" ht="13.9" outlineLevel="0" r="252">
      <c r="A252" s="6" t="s">
        <v>669</v>
      </c>
      <c r="B252" s="7" t="s">
        <v>670</v>
      </c>
      <c r="C252" s="7" t="s">
        <v>671</v>
      </c>
      <c r="D252" s="7" t="s">
        <v>672</v>
      </c>
      <c r="E252" s="8" t="s">
        <v>673</v>
      </c>
    </row>
    <row collapsed="false" customFormat="false" customHeight="true" hidden="false" ht="13.9" outlineLevel="0" r="253">
      <c r="A253" s="6" t="s">
        <v>674</v>
      </c>
      <c r="B253" s="7" t="s">
        <v>675</v>
      </c>
      <c r="C253" s="7" t="s">
        <v>676</v>
      </c>
      <c r="D253" s="7" t="s">
        <v>677</v>
      </c>
      <c r="E253" s="8" t="s">
        <v>678</v>
      </c>
    </row>
    <row collapsed="false" customFormat="false" customHeight="true" hidden="false" ht="13.9" outlineLevel="0" r="254">
      <c r="A254" s="6" t="s">
        <v>679</v>
      </c>
      <c r="B254" s="7" t="s">
        <v>680</v>
      </c>
      <c r="C254" s="7" t="s">
        <v>681</v>
      </c>
      <c r="D254" s="7" t="s">
        <v>682</v>
      </c>
      <c r="E254" s="8" t="s">
        <v>683</v>
      </c>
    </row>
    <row collapsed="false" customFormat="false" customHeight="true" hidden="false" ht="13.9" outlineLevel="0" r="255">
      <c r="A255" s="6" t="s">
        <v>684</v>
      </c>
      <c r="B255" s="7" t="s">
        <v>685</v>
      </c>
      <c r="C255" s="7" t="s">
        <v>686</v>
      </c>
      <c r="D255" s="7" t="s">
        <v>687</v>
      </c>
      <c r="E255" s="8" t="s">
        <v>688</v>
      </c>
    </row>
    <row collapsed="false" customFormat="false" customHeight="true" hidden="false" ht="13.9" outlineLevel="0" r="256">
      <c r="A256" s="6" t="s">
        <v>689</v>
      </c>
      <c r="B256" s="7" t="s">
        <v>690</v>
      </c>
      <c r="C256" s="7" t="s">
        <v>691</v>
      </c>
      <c r="D256" s="7" t="s">
        <v>692</v>
      </c>
      <c r="E256" s="8" t="s">
        <v>693</v>
      </c>
    </row>
    <row collapsed="false" customFormat="false" customHeight="true" hidden="false" ht="12.1" outlineLevel="0" r="257">
      <c r="A257" s="11" t="str">
        <f aca="false">HYPERLINK("http://dbpedia.org/property/phylum")</f>
        <v>http://dbpedia.org/property/phylum</v>
      </c>
      <c r="B257" s="1" t="s">
        <v>694</v>
      </c>
      <c r="C257" s="12"/>
      <c r="D257" s="1" t="str">
        <f aca="false">HYPERLINK("http://dbpedia.org/sparql?default-graph-uri=http%3A%2F%2Fdbpedia.org&amp;query=select+distinct+%3Fsubject+%3Fobject+where+{%3Fsubject+%3Chttp%3A%2F%2Fdbpedia.org%2Fproperty%2Fphylum%3E+%3Fobject}+LIMIT+100&amp;format=text%2Fhtml&amp;timeout=30000&amp;debug=on", "View on DBPedia")</f>
        <v>View on DBPedia</v>
      </c>
      <c r="E257" s="13"/>
    </row>
    <row collapsed="false" customFormat="false" customHeight="true" hidden="false" ht="12.1" outlineLevel="0" r="258">
      <c r="A258" s="14" t="str">
        <f aca="false">HYPERLINK("http://dbpedia.org/ontology/phylum")</f>
        <v>http://dbpedia.org/ontology/phylum</v>
      </c>
      <c r="B258" s="15" t="s">
        <v>694</v>
      </c>
      <c r="C258" s="16"/>
      <c r="D258" s="15" t="str">
        <f aca="false">HYPERLINK("http://dbpedia.org/sparql?default-graph-uri=http%3A%2F%2Fdbpedia.org&amp;query=select+distinct+%3Fsubject+%3Fobject+where+{%3Fsubject+%3Chttp%3A%2F%2Fdbpedia.org%2Fontology%2Fphylum%3E+%3Fobject}+LIMIT+100&amp;format=text%2Fhtml&amp;timeout=30000&amp;debug=on", "View on DBPedia")</f>
        <v>View on DBPedia</v>
      </c>
      <c r="E258" s="17"/>
    </row>
    <row collapsed="false" customFormat="false" customHeight="true" hidden="false" ht="12.1" outlineLevel="0" r="260">
      <c r="A260" s="2" t="n">
        <v>213755943</v>
      </c>
      <c r="B260" s="3" t="s">
        <v>658</v>
      </c>
      <c r="C260" s="3" t="str">
        <f aca="false">HYPERLINK("http://en.wikipedia.org/wiki/List_of_North_American_dinosaurs", "View context")</f>
        <v>View context</v>
      </c>
      <c r="D260" s="4"/>
      <c r="E260" s="5"/>
    </row>
    <row collapsed="false" customFormat="false" customHeight="true" hidden="false" ht="12.1" outlineLevel="0" r="261">
      <c r="A261" s="6" t="s">
        <v>695</v>
      </c>
      <c r="B261" s="7" t="s">
        <v>696</v>
      </c>
      <c r="C261" s="7" t="s">
        <v>697</v>
      </c>
      <c r="D261" s="9"/>
      <c r="E261" s="10"/>
    </row>
    <row collapsed="false" customFormat="false" customHeight="true" hidden="false" ht="12.1" outlineLevel="0" r="262">
      <c r="A262" s="11" t="str">
        <f aca="false">HYPERLINK("http://dbpedia.org/property/period")</f>
        <v>http://dbpedia.org/property/period</v>
      </c>
      <c r="B262" s="1" t="s">
        <v>698</v>
      </c>
      <c r="C262" s="12"/>
      <c r="D262" s="1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  <c r="E262" s="13"/>
    </row>
    <row collapsed="false" customFormat="false" customHeight="true" hidden="false" ht="13.9" outlineLevel="0" r="263">
      <c r="A263" s="11" t="str">
        <f aca="false">HYPERLINK("http://dbpedia.org/property/fossilRange")</f>
        <v>http://dbpedia.org/property/fossilRange</v>
      </c>
      <c r="B263" s="1" t="s">
        <v>699</v>
      </c>
      <c r="C263" s="12"/>
      <c r="D263" s="1" t="str">
        <f aca="false"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  <c r="E263" s="13"/>
    </row>
    <row collapsed="false" customFormat="false" customHeight="true" hidden="false" ht="13.9" outlineLevel="0" r="264">
      <c r="A264" s="11" t="str">
        <f aca="false">HYPERLINK("http://dbpedia.org/property/oldestFossil")</f>
        <v>http://dbpedia.org/property/oldestFossil</v>
      </c>
      <c r="B264" s="1" t="s">
        <v>700</v>
      </c>
      <c r="C264" s="12"/>
      <c r="D264" s="1" t="str">
        <f aca="false">HYPERLINK("http://dbpedia.org/sparql?default-graph-uri=http%3A%2F%2Fdbpedia.org&amp;query=select+distinct+%3Fsubject+%3Fobject+where+{%3Fsubject+%3Chttp%3A%2F%2Fdbpedia.org%2Fproperty%2FoldestFossil%3E+%3Fobject}+LIMIT+100&amp;format=text%2Fhtml&amp;timeout=30000&amp;debug=on", "View on DBPedia")</f>
        <v>View on DBPedia</v>
      </c>
      <c r="E264" s="13"/>
    </row>
    <row collapsed="false" customFormat="false" customHeight="true" hidden="false" ht="12.1" outlineLevel="0" r="265">
      <c r="A265" s="11" t="str">
        <f aca="false">HYPERLINK("http://dbpedia.org/property/extinct")</f>
        <v>http://dbpedia.org/property/extinct</v>
      </c>
      <c r="B265" s="1" t="s">
        <v>701</v>
      </c>
      <c r="C265" s="12"/>
      <c r="D265" s="1" t="str">
        <f aca="false">HYPERLINK("http://dbpedia.org/sparql?default-graph-uri=http%3A%2F%2Fdbpedia.org&amp;query=select+distinct+%3Fsubject+%3Fobject+where+{%3Fsubject+%3Chttp%3A%2F%2Fdbpedia.org%2Fproperty%2Fextinct%3E+%3Fobject}+LIMIT+100&amp;format=text%2Fhtml&amp;timeout=30000&amp;debug=on", "View on DBPedia")</f>
        <v>View on DBPedia</v>
      </c>
      <c r="E265" s="13"/>
    </row>
    <row collapsed="false" customFormat="false" customHeight="true" hidden="false" ht="13.9" outlineLevel="0" r="266">
      <c r="A266" s="14" t="str">
        <f aca="false">HYPERLINK("http://dbpedia.org/property/youngestFossil")</f>
        <v>http://dbpedia.org/property/youngestFossil</v>
      </c>
      <c r="B266" s="15" t="s">
        <v>702</v>
      </c>
      <c r="C266" s="16"/>
      <c r="D266" s="15" t="str">
        <f aca="false">HYPERLINK("http://dbpedia.org/sparql?default-graph-uri=http%3A%2F%2Fdbpedia.org&amp;query=select+distinct+%3Fsubject+%3Fobject+where+{%3Fsubject+%3Chttp%3A%2F%2Fdbpedia.org%2Fproperty%2FyoungestFossil%3E+%3Fobject}+LIMIT+100&amp;format=text%2Fhtml&amp;timeout=30000&amp;debug=on", "View on DBPedia")</f>
        <v>View on DBPedia</v>
      </c>
      <c r="E266" s="17"/>
    </row>
    <row collapsed="false" customFormat="false" customHeight="true" hidden="false" ht="12.1" outlineLevel="0" r="268">
      <c r="A268" s="2" t="n">
        <v>991851157</v>
      </c>
      <c r="B268" s="3" t="s">
        <v>28</v>
      </c>
      <c r="C268" s="3" t="str">
        <f aca="false">HYPERLINK("http://en.wikipedia.org/wiki/List_of_foreign_NBA_players", "View context")</f>
        <v>View context</v>
      </c>
      <c r="D268" s="4"/>
      <c r="E268" s="5"/>
    </row>
    <row collapsed="false" customFormat="false" customHeight="true" hidden="false" ht="12.1" outlineLevel="0" r="269">
      <c r="A269" s="6" t="s">
        <v>71</v>
      </c>
      <c r="B269" s="7" t="s">
        <v>74</v>
      </c>
      <c r="C269" s="7" t="s">
        <v>703</v>
      </c>
      <c r="D269" s="7" t="s">
        <v>704</v>
      </c>
      <c r="E269" s="8" t="s">
        <v>705</v>
      </c>
    </row>
    <row collapsed="false" customFormat="false" customHeight="true" hidden="false" ht="12.1" outlineLevel="0" r="270">
      <c r="A270" s="6" t="s">
        <v>706</v>
      </c>
      <c r="B270" s="7" t="s">
        <v>707</v>
      </c>
      <c r="C270" s="7" t="s">
        <v>84</v>
      </c>
      <c r="D270" s="7" t="s">
        <v>708</v>
      </c>
      <c r="E270" s="8" t="s">
        <v>81</v>
      </c>
    </row>
    <row collapsed="false" customFormat="false" customHeight="true" hidden="false" ht="12.1" outlineLevel="0" r="271">
      <c r="A271" s="6" t="s">
        <v>709</v>
      </c>
      <c r="B271" s="7" t="s">
        <v>710</v>
      </c>
      <c r="C271" s="7" t="s">
        <v>711</v>
      </c>
      <c r="D271" s="7" t="s">
        <v>712</v>
      </c>
      <c r="E271" s="8" t="s">
        <v>713</v>
      </c>
    </row>
    <row collapsed="false" customFormat="false" customHeight="true" hidden="false" ht="12.1" outlineLevel="0" r="272">
      <c r="A272" s="6" t="s">
        <v>714</v>
      </c>
      <c r="B272" s="7" t="s">
        <v>715</v>
      </c>
      <c r="C272" s="7" t="s">
        <v>716</v>
      </c>
      <c r="D272" s="7" t="s">
        <v>717</v>
      </c>
      <c r="E272" s="8" t="s">
        <v>69</v>
      </c>
    </row>
    <row collapsed="false" customFormat="false" customHeight="true" hidden="false" ht="12.1" outlineLevel="0" r="273">
      <c r="A273" s="6" t="s">
        <v>718</v>
      </c>
      <c r="B273" s="7" t="s">
        <v>90</v>
      </c>
      <c r="C273" s="7" t="s">
        <v>75</v>
      </c>
      <c r="D273" s="7" t="s">
        <v>719</v>
      </c>
      <c r="E273" s="8" t="s">
        <v>720</v>
      </c>
    </row>
    <row collapsed="false" customFormat="false" customHeight="true" hidden="false" ht="12.1" outlineLevel="0" r="274">
      <c r="A274" s="6" t="s">
        <v>80</v>
      </c>
      <c r="B274" s="7" t="s">
        <v>721</v>
      </c>
      <c r="C274" s="7" t="s">
        <v>722</v>
      </c>
      <c r="D274" s="7" t="s">
        <v>85</v>
      </c>
      <c r="E274" s="8" t="s">
        <v>723</v>
      </c>
    </row>
    <row collapsed="false" customFormat="false" customHeight="true" hidden="false" ht="12.1" outlineLevel="0" r="275">
      <c r="A275" s="6" t="s">
        <v>724</v>
      </c>
      <c r="B275" s="7" t="s">
        <v>725</v>
      </c>
      <c r="C275" s="7" t="s">
        <v>82</v>
      </c>
      <c r="D275" s="7" t="s">
        <v>70</v>
      </c>
      <c r="E275" s="8" t="s">
        <v>726</v>
      </c>
    </row>
    <row collapsed="false" customFormat="false" customHeight="true" hidden="false" ht="12.1" outlineLevel="0" r="276">
      <c r="A276" s="6" t="s">
        <v>89</v>
      </c>
      <c r="B276" s="7" t="s">
        <v>727</v>
      </c>
      <c r="C276" s="7" t="s">
        <v>88</v>
      </c>
      <c r="D276" s="7" t="s">
        <v>728</v>
      </c>
      <c r="E276" s="8" t="s">
        <v>729</v>
      </c>
    </row>
    <row collapsed="false" customFormat="false" customHeight="true" hidden="false" ht="12.1" outlineLevel="0" r="277">
      <c r="A277" s="6" t="s">
        <v>730</v>
      </c>
      <c r="B277" s="7" t="s">
        <v>731</v>
      </c>
      <c r="C277" s="7" t="s">
        <v>86</v>
      </c>
      <c r="D277" s="7" t="s">
        <v>732</v>
      </c>
      <c r="E277" s="8" t="s">
        <v>733</v>
      </c>
    </row>
    <row collapsed="false" customFormat="false" customHeight="true" hidden="false" ht="13.9" outlineLevel="0" r="278">
      <c r="A278" s="6" t="s">
        <v>77</v>
      </c>
      <c r="B278" s="7" t="s">
        <v>734</v>
      </c>
      <c r="C278" s="7" t="s">
        <v>735</v>
      </c>
      <c r="D278" s="7" t="s">
        <v>736</v>
      </c>
      <c r="E278" s="8" t="s">
        <v>737</v>
      </c>
    </row>
    <row collapsed="false" customFormat="false" customHeight="true" hidden="false" ht="13.9" outlineLevel="0" r="279">
      <c r="A279" s="6" t="s">
        <v>738</v>
      </c>
      <c r="B279" s="7" t="s">
        <v>739</v>
      </c>
      <c r="C279" s="7" t="s">
        <v>740</v>
      </c>
      <c r="D279" s="7" t="s">
        <v>741</v>
      </c>
      <c r="E279" s="8" t="s">
        <v>742</v>
      </c>
    </row>
    <row collapsed="false" customFormat="false" customHeight="true" hidden="false" ht="12.1" outlineLevel="0" r="280">
      <c r="A280" s="6" t="s">
        <v>743</v>
      </c>
      <c r="B280" s="7" t="s">
        <v>744</v>
      </c>
      <c r="C280" s="7" t="s">
        <v>92</v>
      </c>
      <c r="D280" s="7" t="s">
        <v>745</v>
      </c>
      <c r="E280" s="8" t="s">
        <v>746</v>
      </c>
    </row>
    <row collapsed="false" customFormat="false" customHeight="true" hidden="false" ht="12.1" outlineLevel="0" r="281">
      <c r="A281" s="6" t="s">
        <v>72</v>
      </c>
      <c r="B281" s="7" t="s">
        <v>747</v>
      </c>
      <c r="C281" s="7" t="s">
        <v>748</v>
      </c>
      <c r="D281" s="7" t="s">
        <v>87</v>
      </c>
      <c r="E281" s="8" t="s">
        <v>749</v>
      </c>
    </row>
    <row collapsed="false" customFormat="false" customHeight="true" hidden="false" ht="12.1" outlineLevel="0" r="282">
      <c r="A282" s="6" t="s">
        <v>750</v>
      </c>
      <c r="B282" s="7" t="s">
        <v>751</v>
      </c>
      <c r="C282" s="7" t="s">
        <v>752</v>
      </c>
      <c r="D282" s="7" t="s">
        <v>753</v>
      </c>
      <c r="E282" s="8" t="s">
        <v>83</v>
      </c>
    </row>
    <row collapsed="false" customFormat="false" customHeight="true" hidden="false" ht="12.1" outlineLevel="0" r="283">
      <c r="A283" s="6" t="s">
        <v>754</v>
      </c>
      <c r="B283" s="7" t="s">
        <v>755</v>
      </c>
      <c r="C283" s="9"/>
      <c r="D283" s="9"/>
      <c r="E283" s="10"/>
    </row>
    <row collapsed="false" customFormat="false" customHeight="true" hidden="false" ht="13.9" outlineLevel="0" r="284">
      <c r="A284" s="11" t="str">
        <f aca="false">HYPERLINK("http://dbpedia.org/property/placeOfBirth")</f>
        <v>http://dbpedia.org/property/placeOfBirth</v>
      </c>
      <c r="B284" s="1" t="s">
        <v>756</v>
      </c>
      <c r="C284" s="12"/>
      <c r="D284" s="1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  <c r="E284" s="13"/>
    </row>
    <row collapsed="false" customFormat="false" customHeight="true" hidden="false" ht="13.9" outlineLevel="0" r="285">
      <c r="A285" s="11" t="str">
        <f aca="false">HYPERLINK("http://dbpedia.org/property/birthPlace")</f>
        <v>http://dbpedia.org/property/birthPlace</v>
      </c>
      <c r="B285" s="1" t="s">
        <v>757</v>
      </c>
      <c r="C285" s="12"/>
      <c r="D285" s="1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r="E285" s="13"/>
    </row>
    <row collapsed="false" customFormat="false" customHeight="true" hidden="false" ht="12.1" outlineLevel="0" r="286">
      <c r="A286" s="11" t="str">
        <f aca="false">HYPERLINK("http://dbpedia.org/ontology/team")</f>
        <v>http://dbpedia.org/ontology/team</v>
      </c>
      <c r="B286" s="1" t="s">
        <v>758</v>
      </c>
      <c r="C286" s="12"/>
      <c r="D286" s="1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  <c r="E286" s="13"/>
    </row>
    <row collapsed="false" customFormat="false" customHeight="true" hidden="false" ht="13.9" outlineLevel="0" r="287">
      <c r="A287" s="11" t="str">
        <f aca="false">HYPERLINK("http://dbpedia.org/ontology/birthPlace")</f>
        <v>http://dbpedia.org/ontology/birthPlace</v>
      </c>
      <c r="B287" s="1" t="s">
        <v>757</v>
      </c>
      <c r="C287" s="12"/>
      <c r="D287" s="1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  <c r="E287" s="13"/>
    </row>
    <row collapsed="false" customFormat="false" customHeight="true" hidden="false" ht="13.9" outlineLevel="0" r="288">
      <c r="A288" s="11" t="str">
        <f aca="false">HYPERLINK("http://dbpedia.org/property/nationalteam")</f>
        <v>http://dbpedia.org/property/nationalteam</v>
      </c>
      <c r="B288" s="1" t="s">
        <v>759</v>
      </c>
      <c r="C288" s="12"/>
      <c r="D288" s="1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  <c r="E288" s="13"/>
    </row>
    <row collapsed="false" customFormat="false" customHeight="true" hidden="false" ht="12.1" outlineLevel="0" r="289">
      <c r="A289" s="11" t="str">
        <f aca="false">HYPERLINK("http://dbpedia.org/property/country")</f>
        <v>http://dbpedia.org/property/country</v>
      </c>
      <c r="B289" s="1" t="s">
        <v>96</v>
      </c>
      <c r="C289" s="12"/>
      <c r="D289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289" s="13"/>
    </row>
    <row collapsed="false" customFormat="false" customHeight="true" hidden="false" ht="12.1" outlineLevel="0" r="290">
      <c r="A290" s="11" t="str">
        <f aca="false">HYPERLINK("http://dbpedia.org/ontology/nationality")</f>
        <v>http://dbpedia.org/ontology/nationality</v>
      </c>
      <c r="B290" s="1" t="s">
        <v>760</v>
      </c>
      <c r="C290" s="12"/>
      <c r="D290" s="1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  <c r="E290" s="13"/>
    </row>
    <row collapsed="false" customFormat="false" customHeight="true" hidden="false" ht="13.9" outlineLevel="0" r="291">
      <c r="A291" s="11" t="str">
        <f aca="false">HYPERLINK("http://dbpedia.org/ontology/deathPlace")</f>
        <v>http://dbpedia.org/ontology/deathPlace</v>
      </c>
      <c r="B291" s="1" t="s">
        <v>761</v>
      </c>
      <c r="C291" s="12"/>
      <c r="D291" s="1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  <c r="E291" s="13"/>
    </row>
    <row collapsed="false" customFormat="false" customHeight="true" hidden="false" ht="13.9" outlineLevel="0" r="292">
      <c r="A292" s="11" t="str">
        <f aca="false">HYPERLINK("http://dbpedia.org/property/nat")</f>
        <v>http://dbpedia.org/property/nat</v>
      </c>
      <c r="B292" s="1" t="s">
        <v>762</v>
      </c>
      <c r="C292" s="12"/>
      <c r="D292" s="1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  <c r="E292" s="13"/>
    </row>
    <row collapsed="false" customFormat="false" customHeight="true" hidden="false" ht="12.1" outlineLevel="0" r="293">
      <c r="A293" s="11" t="str">
        <f aca="false">HYPERLINK("http://dbpedia.org/ontology/country")</f>
        <v>http://dbpedia.org/ontology/country</v>
      </c>
      <c r="B293" s="1" t="s">
        <v>96</v>
      </c>
      <c r="C293" s="12"/>
      <c r="D293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293" s="13"/>
    </row>
    <row collapsed="false" customFormat="false" customHeight="true" hidden="false" ht="12.1" outlineLevel="0" r="294">
      <c r="A294" s="11" t="str">
        <f aca="false">HYPERLINK("http://dbpedia.org/property/nationality")</f>
        <v>http://dbpedia.org/property/nationality</v>
      </c>
      <c r="B294" s="1" t="s">
        <v>760</v>
      </c>
      <c r="C294" s="12"/>
      <c r="D294" s="1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  <c r="E294" s="13"/>
    </row>
    <row collapsed="false" customFormat="false" customHeight="true" hidden="false" ht="12.1" outlineLevel="0" r="295">
      <c r="A295" s="11" t="str">
        <f aca="false">HYPERLINK("http://dbpedia.org/property/team")</f>
        <v>http://dbpedia.org/property/team</v>
      </c>
      <c r="B295" s="1" t="s">
        <v>758</v>
      </c>
      <c r="C295" s="12"/>
      <c r="D295" s="1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  <c r="E295" s="13"/>
    </row>
    <row collapsed="false" customFormat="false" customHeight="true" hidden="false" ht="13.9" outlineLevel="0" r="296">
      <c r="A296" s="11" t="str">
        <f aca="false">HYPERLINK("http://dbpedia.org/ontology/nationalTeam")</f>
        <v>http://dbpedia.org/ontology/nationalTeam</v>
      </c>
      <c r="B296" s="1" t="s">
        <v>763</v>
      </c>
      <c r="C296" s="12"/>
      <c r="D296" s="1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  <c r="E296" s="13"/>
    </row>
    <row collapsed="false" customFormat="false" customHeight="true" hidden="false" ht="13.9" outlineLevel="0" r="297">
      <c r="A297" s="11" t="str">
        <f aca="false">HYPERLINK("http://dbpedia.org/ontology/stateOfOrigin")</f>
        <v>http://dbpedia.org/ontology/stateOfOrigin</v>
      </c>
      <c r="B297" s="1" t="s">
        <v>764</v>
      </c>
      <c r="C297" s="12"/>
      <c r="D297" s="1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r="E297" s="13"/>
    </row>
    <row collapsed="false" customFormat="false" customHeight="true" hidden="false" ht="13.9" outlineLevel="0" r="298">
      <c r="A298" s="11" t="str">
        <f aca="false">HYPERLINK("http://dbpedia.org/property/ntlTeam")</f>
        <v>http://dbpedia.org/property/ntlTeam</v>
      </c>
      <c r="B298" s="1" t="s">
        <v>765</v>
      </c>
      <c r="C298" s="12"/>
      <c r="D298" s="1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  <c r="E298" s="13"/>
    </row>
    <row collapsed="false" customFormat="false" customHeight="true" hidden="false" ht="13.9" outlineLevel="0" r="299">
      <c r="A299" s="11" t="str">
        <f aca="false">HYPERLINK("http://dbpedia.org/property/homecountry")</f>
        <v>http://dbpedia.org/property/homecountry</v>
      </c>
      <c r="B299" s="1" t="s">
        <v>766</v>
      </c>
      <c r="C299" s="12"/>
      <c r="D299" s="1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  <c r="E299" s="13"/>
    </row>
    <row collapsed="false" customFormat="false" customHeight="true" hidden="false" ht="12.1" outlineLevel="0" r="300">
      <c r="A300" s="11" t="str">
        <f aca="false">HYPERLINK("http://dbpedia.org/property/league")</f>
        <v>http://dbpedia.org/property/league</v>
      </c>
      <c r="B300" s="1" t="s">
        <v>767</v>
      </c>
      <c r="C300" s="12"/>
      <c r="D300" s="1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  <c r="E300" s="13"/>
    </row>
    <row collapsed="false" customFormat="false" customHeight="true" hidden="false" ht="12.1" outlineLevel="0" r="301">
      <c r="A301" s="11" t="str">
        <f aca="false">HYPERLINK("http://dbpedia.org/ontology/league")</f>
        <v>http://dbpedia.org/ontology/league</v>
      </c>
      <c r="B301" s="1" t="s">
        <v>767</v>
      </c>
      <c r="C301" s="12"/>
      <c r="D301" s="1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  <c r="E301" s="13"/>
    </row>
    <row collapsed="false" customFormat="false" customHeight="true" hidden="false" ht="12.1" outlineLevel="0" r="302">
      <c r="A302" s="11" t="str">
        <f aca="false">HYPERLINK("http://dbpedia.org/property/birthplace")</f>
        <v>http://dbpedia.org/property/birthplace</v>
      </c>
      <c r="B302" s="1" t="s">
        <v>768</v>
      </c>
      <c r="C302" s="12"/>
      <c r="D302" s="1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r="E302" s="13"/>
    </row>
    <row collapsed="false" customFormat="false" customHeight="true" hidden="false" ht="13.9" outlineLevel="0" r="303">
      <c r="A303" s="11" t="str">
        <f aca="false">HYPERLINK("http://dbpedia.org/property/playedFor")</f>
        <v>http://dbpedia.org/property/playedFor</v>
      </c>
      <c r="B303" s="1" t="s">
        <v>769</v>
      </c>
      <c r="C303" s="12"/>
      <c r="D303" s="1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  <c r="E303" s="13"/>
    </row>
    <row collapsed="false" customFormat="false" customHeight="true" hidden="false" ht="12.1" outlineLevel="0" r="304">
      <c r="A304" s="11" t="str">
        <f aca="false">HYPERLINK("http://dbpedia.org/property/leagues")</f>
        <v>http://dbpedia.org/property/leagues</v>
      </c>
      <c r="B304" s="1" t="s">
        <v>770</v>
      </c>
      <c r="C304" s="12"/>
      <c r="D304" s="1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  <c r="E304" s="13"/>
    </row>
    <row collapsed="false" customFormat="false" customHeight="true" hidden="false" ht="13.9" outlineLevel="0" r="305">
      <c r="A305" s="11" t="str">
        <f aca="false">HYPERLINK("http://dbpedia.org/property/nationalteams")</f>
        <v>http://dbpedia.org/property/nationalteams</v>
      </c>
      <c r="B305" s="1" t="s">
        <v>771</v>
      </c>
      <c r="C305" s="12"/>
      <c r="D305" s="1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  <c r="E305" s="13"/>
    </row>
    <row collapsed="false" customFormat="false" customHeight="true" hidden="false" ht="13.9" outlineLevel="0" r="306">
      <c r="A306" s="11" t="str">
        <f aca="false">HYPERLINK("http://dbpedia.org/property/playerTeams")</f>
        <v>http://dbpedia.org/property/playerTeams</v>
      </c>
      <c r="B306" s="1" t="s">
        <v>772</v>
      </c>
      <c r="C306" s="12"/>
      <c r="D306" s="1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  <c r="E306" s="13"/>
    </row>
    <row collapsed="false" customFormat="false" customHeight="true" hidden="false" ht="13.9" outlineLevel="0" r="307">
      <c r="A307" s="14" t="str">
        <f aca="false">HYPERLINK("http://dbpedia.org/property/countryRepresented")</f>
        <v>http://dbpedia.org/property/countryRepresented</v>
      </c>
      <c r="B307" s="15" t="s">
        <v>773</v>
      </c>
      <c r="C307" s="16"/>
      <c r="D307" s="15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  <c r="E307" s="17"/>
    </row>
    <row collapsed="false" customFormat="false" customHeight="true" hidden="false" ht="12.1" outlineLevel="0" r="309">
      <c r="A309" s="2" t="n">
        <v>1300152499</v>
      </c>
      <c r="B309" s="3" t="s">
        <v>28</v>
      </c>
      <c r="C309" s="3" t="str">
        <f aca="false">HYPERLINK("http://en.wikipedia.org/wiki/50_Greatest_Players_in_NBA_History", "View context")</f>
        <v>View context</v>
      </c>
      <c r="D309" s="4"/>
      <c r="E309" s="5"/>
    </row>
    <row collapsed="false" customFormat="false" customHeight="true" hidden="false" ht="12.1" outlineLevel="0" r="310">
      <c r="A310" s="6" t="s">
        <v>774</v>
      </c>
      <c r="B310" s="7" t="s">
        <v>775</v>
      </c>
      <c r="C310" s="7" t="s">
        <v>776</v>
      </c>
      <c r="D310" s="7" t="s">
        <v>777</v>
      </c>
      <c r="E310" s="8" t="s">
        <v>778</v>
      </c>
    </row>
    <row collapsed="false" customFormat="false" customHeight="true" hidden="false" ht="12.1" outlineLevel="0" r="311">
      <c r="A311" s="6" t="s">
        <v>779</v>
      </c>
      <c r="B311" s="7" t="s">
        <v>780</v>
      </c>
      <c r="C311" s="9"/>
      <c r="D311" s="9"/>
      <c r="E311" s="10"/>
    </row>
    <row collapsed="false" customFormat="false" customHeight="true" hidden="false" ht="13.9" outlineLevel="0" r="312">
      <c r="A312" s="11" t="str">
        <f aca="false">HYPERLINK("http://dbpedia.org/property/pos")</f>
        <v>http://dbpedia.org/property/pos</v>
      </c>
      <c r="B312" s="1" t="s">
        <v>781</v>
      </c>
      <c r="C312" s="12"/>
      <c r="D312" s="1" t="str">
        <f aca="false">HYPERLINK("http://dbpedia.org/sparql?default-graph-uri=http%3A%2F%2Fdbpedia.org&amp;query=select+distinct+%3Fsubject+%3Fobject+where+{%3Fsubject+%3Chttp%3A%2F%2Fdbpedia.org%2Fproperty%2Fpos%3E+%3Fobject}+LIMIT+100&amp;format=text%2Fhtml&amp;timeout=30000&amp;debug=on", "View on DBPedia")</f>
        <v>View on DBPedia</v>
      </c>
      <c r="E312" s="13"/>
    </row>
    <row collapsed="false" customFormat="false" customHeight="true" hidden="false" ht="12.1" outlineLevel="0" r="313">
      <c r="A313" s="11" t="str">
        <f aca="false">HYPERLINK("http://dbpedia.org/ontology/position")</f>
        <v>http://dbpedia.org/ontology/position</v>
      </c>
      <c r="B313" s="1" t="s">
        <v>782</v>
      </c>
      <c r="C313" s="12"/>
      <c r="D313" s="1" t="str">
        <f aca="false"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  <c r="E313" s="13"/>
    </row>
    <row collapsed="false" customFormat="false" customHeight="true" hidden="false" ht="12.1" outlineLevel="0" r="314">
      <c r="A314" s="11" t="str">
        <f aca="false">HYPERLINK("http://dbpedia.org/property/position")</f>
        <v>http://dbpedia.org/property/position</v>
      </c>
      <c r="B314" s="1" t="s">
        <v>782</v>
      </c>
      <c r="C314" s="12"/>
      <c r="D314" s="1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  <c r="E314" s="13"/>
    </row>
    <row collapsed="false" customFormat="false" customHeight="true" hidden="false" ht="13.9" outlineLevel="0" r="315">
      <c r="A315" s="11" t="str">
        <f aca="false">HYPERLINK("http://dbpedia.org/property/playerPositions")</f>
        <v>http://dbpedia.org/property/playerPositions</v>
      </c>
      <c r="B315" s="1" t="s">
        <v>783</v>
      </c>
      <c r="C315" s="12"/>
      <c r="D315" s="1" t="str">
        <f aca="false">HYPERLINK("http://dbpedia.org/sparql?default-graph-uri=http%3A%2F%2Fdbpedia.org&amp;query=select+distinct+%3Fsubject+%3Fobject+where+{%3Fsubject+%3Chttp%3A%2F%2Fdbpedia.org%2Fproperty%2FplayerPositions%3E+%3Fobject}+LIMIT+100&amp;format=text%2Fhtml&amp;timeout=30000&amp;debug=on", "View on DBPedia")</f>
        <v>View on DBPedia</v>
      </c>
      <c r="E315" s="13"/>
    </row>
    <row collapsed="false" customFormat="false" customHeight="true" hidden="false" ht="13.9" outlineLevel="0" r="316">
      <c r="A316" s="11" t="str">
        <f aca="false">HYPERLINK("http://dbpedia.org/property/currentpositionplain")</f>
        <v>http://dbpedia.org/property/currentpositionplain</v>
      </c>
      <c r="B316" s="1" t="s">
        <v>784</v>
      </c>
      <c r="C316" s="12"/>
      <c r="D316" s="1" t="str">
        <f aca="false">HYPERLINK("http://dbpedia.org/sparql?default-graph-uri=http%3A%2F%2Fdbpedia.org&amp;query=select+distinct+%3Fsubject+%3Fobject+where+{%3Fsubject+%3Chttp%3A%2F%2Fdbpedia.org%2Fproperty%2Fcurrentpositionplain%3E+%3Fobject}+LIMIT+100&amp;format=text%2Fhtml&amp;timeout=30000&amp;debug=on", "View on DBPedia")</f>
        <v>View on DBPedia</v>
      </c>
      <c r="E316" s="13"/>
    </row>
    <row collapsed="false" customFormat="false" customHeight="true" hidden="false" ht="13.9" outlineLevel="0" r="317">
      <c r="A317" s="11" t="str">
        <f aca="false">HYPERLINK("http://dbpedia.org/property/playerPosition")</f>
        <v>http://dbpedia.org/property/playerPosition</v>
      </c>
      <c r="B317" s="1" t="s">
        <v>785</v>
      </c>
      <c r="C317" s="12"/>
      <c r="D317" s="1" t="str">
        <f aca="false">HYPERLINK("http://dbpedia.org/sparql?default-graph-uri=http%3A%2F%2Fdbpedia.org&amp;query=select+distinct+%3Fsubject+%3Fobject+where+{%3Fsubject+%3Chttp%3A%2F%2Fdbpedia.org%2Fproperty%2FplayerPosition%3E+%3Fobject}+LIMIT+100&amp;format=text%2Fhtml&amp;timeout=30000&amp;debug=on", "View on DBPedia")</f>
        <v>View on DBPedia</v>
      </c>
      <c r="E317" s="13"/>
    </row>
    <row collapsed="false" customFormat="false" customHeight="true" hidden="false" ht="13.9" outlineLevel="0" r="318">
      <c r="A318" s="14" t="str">
        <f aca="false">HYPERLINK("http://dbpedia.org/property/currentPosition")</f>
        <v>http://dbpedia.org/property/currentPosition</v>
      </c>
      <c r="B318" s="15" t="s">
        <v>786</v>
      </c>
      <c r="C318" s="16"/>
      <c r="D318" s="15" t="str">
        <f aca="false"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  <c r="E318" s="17"/>
    </row>
    <row collapsed="false" customFormat="false" customHeight="true" hidden="false" ht="12.1" outlineLevel="0" r="320">
      <c r="A320" s="2" t="n">
        <v>748406375</v>
      </c>
      <c r="B320" s="3" t="s">
        <v>28</v>
      </c>
      <c r="C320" s="3" t="str">
        <f aca="false">HYPERLINK("http://en.wikipedia.org/wiki/50_Greatest_Players_in_NBA_History", "View context")</f>
        <v>View context</v>
      </c>
      <c r="D320" s="4"/>
      <c r="E320" s="5"/>
    </row>
    <row collapsed="false" customFormat="false" customHeight="true" hidden="false" ht="12.1" outlineLevel="0" r="321">
      <c r="A321" s="6" t="s">
        <v>787</v>
      </c>
      <c r="B321" s="7" t="s">
        <v>788</v>
      </c>
      <c r="C321" s="7" t="s">
        <v>789</v>
      </c>
      <c r="D321" s="7" t="s">
        <v>790</v>
      </c>
      <c r="E321" s="8" t="s">
        <v>791</v>
      </c>
    </row>
    <row collapsed="false" customFormat="false" customHeight="true" hidden="false" ht="12.1" outlineLevel="0" r="322">
      <c r="A322" s="6" t="s">
        <v>792</v>
      </c>
      <c r="B322" s="7" t="s">
        <v>793</v>
      </c>
      <c r="C322" s="7" t="s">
        <v>794</v>
      </c>
      <c r="D322" s="7" t="s">
        <v>795</v>
      </c>
      <c r="E322" s="8" t="s">
        <v>795</v>
      </c>
    </row>
    <row collapsed="false" customFormat="false" customHeight="true" hidden="false" ht="12.1" outlineLevel="0" r="323">
      <c r="A323" s="6" t="s">
        <v>796</v>
      </c>
      <c r="B323" s="7" t="s">
        <v>797</v>
      </c>
      <c r="C323" s="7" t="s">
        <v>798</v>
      </c>
      <c r="D323" s="7" t="s">
        <v>799</v>
      </c>
      <c r="E323" s="8" t="s">
        <v>800</v>
      </c>
    </row>
    <row collapsed="false" customFormat="false" customHeight="true" hidden="false" ht="13.9" outlineLevel="0" r="324">
      <c r="A324" s="6" t="s">
        <v>801</v>
      </c>
      <c r="B324" s="7" t="s">
        <v>802</v>
      </c>
      <c r="C324" s="7" t="s">
        <v>803</v>
      </c>
      <c r="D324" s="7" t="s">
        <v>804</v>
      </c>
      <c r="E324" s="8" t="s">
        <v>805</v>
      </c>
    </row>
    <row collapsed="false" customFormat="false" customHeight="true" hidden="false" ht="13.9" outlineLevel="0" r="325">
      <c r="A325" s="6" t="s">
        <v>806</v>
      </c>
      <c r="B325" s="7" t="s">
        <v>807</v>
      </c>
      <c r="C325" s="7" t="s">
        <v>808</v>
      </c>
      <c r="D325" s="7" t="s">
        <v>809</v>
      </c>
      <c r="E325" s="8" t="s">
        <v>810</v>
      </c>
    </row>
    <row collapsed="false" customFormat="false" customHeight="true" hidden="false" ht="12.1" outlineLevel="0" r="326">
      <c r="A326" s="6" t="s">
        <v>811</v>
      </c>
      <c r="B326" s="7" t="s">
        <v>812</v>
      </c>
      <c r="C326" s="7" t="s">
        <v>813</v>
      </c>
      <c r="D326" s="7" t="s">
        <v>814</v>
      </c>
      <c r="E326" s="8" t="s">
        <v>815</v>
      </c>
    </row>
    <row collapsed="false" customFormat="false" customHeight="true" hidden="false" ht="12.1" outlineLevel="0" r="327">
      <c r="A327" s="6" t="s">
        <v>816</v>
      </c>
      <c r="B327" s="7" t="s">
        <v>817</v>
      </c>
      <c r="C327" s="7" t="s">
        <v>818</v>
      </c>
      <c r="D327" s="7" t="s">
        <v>819</v>
      </c>
      <c r="E327" s="8" t="s">
        <v>820</v>
      </c>
    </row>
    <row collapsed="false" customFormat="false" customHeight="true" hidden="false" ht="13.9" outlineLevel="0" r="328">
      <c r="A328" s="6" t="s">
        <v>821</v>
      </c>
      <c r="B328" s="7" t="s">
        <v>822</v>
      </c>
      <c r="C328" s="7" t="s">
        <v>823</v>
      </c>
      <c r="D328" s="7" t="s">
        <v>824</v>
      </c>
      <c r="E328" s="8" t="s">
        <v>825</v>
      </c>
    </row>
    <row collapsed="false" customFormat="false" customHeight="true" hidden="false" ht="12.1" outlineLevel="0" r="329">
      <c r="A329" s="6" t="s">
        <v>826</v>
      </c>
      <c r="B329" s="7" t="s">
        <v>827</v>
      </c>
      <c r="C329" s="7" t="s">
        <v>828</v>
      </c>
      <c r="D329" s="7" t="s">
        <v>829</v>
      </c>
      <c r="E329" s="10"/>
    </row>
    <row collapsed="false" customFormat="false" customHeight="true" hidden="false" ht="12.1" outlineLevel="0" r="330">
      <c r="A330" s="11" t="str">
        <f aca="false">HYPERLINK("http://dbpedia.org/property/team")</f>
        <v>http://dbpedia.org/property/team</v>
      </c>
      <c r="B330" s="1" t="s">
        <v>758</v>
      </c>
      <c r="C330" s="12"/>
      <c r="D330" s="1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  <c r="E330" s="13"/>
    </row>
    <row collapsed="false" customFormat="false" customHeight="true" hidden="false" ht="12.1" outlineLevel="0" r="331">
      <c r="A331" s="11" t="str">
        <f aca="false">HYPERLINK("http://dbpedia.org/property/teams")</f>
        <v>http://dbpedia.org/property/teams</v>
      </c>
      <c r="B331" s="1" t="s">
        <v>830</v>
      </c>
      <c r="C331" s="12"/>
      <c r="D331" s="1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  <c r="E331" s="13"/>
    </row>
    <row collapsed="false" customFormat="false" customHeight="true" hidden="false" ht="13.9" outlineLevel="0" r="332">
      <c r="A332" s="11" t="str">
        <f aca="false">HYPERLINK("http://dbpedia.org/property/cteam")</f>
        <v>http://dbpedia.org/property/cteam</v>
      </c>
      <c r="B332" s="1" t="s">
        <v>831</v>
      </c>
      <c r="C332" s="12"/>
      <c r="D332" s="1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  <c r="E332" s="13"/>
    </row>
    <row collapsed="false" customFormat="false" customHeight="true" hidden="false" ht="13.9" outlineLevel="0" r="333">
      <c r="A333" s="11" t="str">
        <f aca="false">HYPERLINK("http://dbpedia.org/property/draftTeam")</f>
        <v>http://dbpedia.org/property/draftTeam</v>
      </c>
      <c r="B333" s="1" t="s">
        <v>832</v>
      </c>
      <c r="C333" s="12"/>
      <c r="D333" s="1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  <c r="E333" s="13"/>
    </row>
    <row collapsed="false" customFormat="false" customHeight="true" hidden="false" ht="13.9" outlineLevel="0" r="334">
      <c r="A334" s="11" t="str">
        <f aca="false">HYPERLINK("http://dbpedia.org/property/formerTeams")</f>
        <v>http://dbpedia.org/property/formerTeams</v>
      </c>
      <c r="B334" s="1" t="s">
        <v>833</v>
      </c>
      <c r="C334" s="12"/>
      <c r="D334" s="1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  <c r="E334" s="13"/>
    </row>
    <row collapsed="false" customFormat="false" customHeight="true" hidden="false" ht="13.9" outlineLevel="0" r="335">
      <c r="A335" s="11" t="str">
        <f aca="false">HYPERLINK("http://dbpedia.org/ontology/draftTeam")</f>
        <v>http://dbpedia.org/ontology/draftTeam</v>
      </c>
      <c r="B335" s="1" t="s">
        <v>832</v>
      </c>
      <c r="C335" s="12"/>
      <c r="D335" s="1" t="str">
        <f aca="false"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  <c r="E335" s="13"/>
    </row>
    <row collapsed="false" customFormat="false" customHeight="true" hidden="false" ht="13.9" outlineLevel="0" r="336">
      <c r="A336" s="11" t="str">
        <f aca="false">HYPERLINK("http://dbpedia.org/ontology/formerTeam")</f>
        <v>http://dbpedia.org/ontology/formerTeam</v>
      </c>
      <c r="B336" s="1" t="s">
        <v>834</v>
      </c>
      <c r="C336" s="12"/>
      <c r="D336" s="1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  <c r="E336" s="13"/>
    </row>
    <row collapsed="false" customFormat="false" customHeight="true" hidden="false" ht="12.1" outlineLevel="0" r="337">
      <c r="A337" s="11" t="str">
        <f aca="false">HYPERLINK("http://dbpedia.org/ontology/team")</f>
        <v>http://dbpedia.org/ontology/team</v>
      </c>
      <c r="B337" s="1" t="s">
        <v>758</v>
      </c>
      <c r="C337" s="12"/>
      <c r="D337" s="1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  <c r="E337" s="13"/>
    </row>
    <row collapsed="false" customFormat="false" customHeight="true" hidden="false" ht="13.9" outlineLevel="0" r="338">
      <c r="A338" s="11" t="str">
        <f aca="false">HYPERLINK("http://dbpedia.org/property/playerTeams")</f>
        <v>http://dbpedia.org/property/playerTeams</v>
      </c>
      <c r="B338" s="1" t="s">
        <v>772</v>
      </c>
      <c r="C338" s="12"/>
      <c r="D338" s="1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  <c r="E338" s="13"/>
    </row>
    <row collapsed="false" customFormat="false" customHeight="true" hidden="false" ht="12.1" outlineLevel="0" r="339">
      <c r="A339" s="11" t="str">
        <f aca="false">HYPERLINK("http://dbpedia.org/property/club")</f>
        <v>http://dbpedia.org/property/club</v>
      </c>
      <c r="B339" s="1" t="s">
        <v>835</v>
      </c>
      <c r="C339" s="12"/>
      <c r="D339" s="1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  <c r="E339" s="13"/>
    </row>
    <row collapsed="false" customFormat="false" customHeight="true" hidden="false" ht="13.9" outlineLevel="0" r="340">
      <c r="A340" s="11" t="str">
        <f aca="false">HYPERLINK("http://dbpedia.org/property/draftteam")</f>
        <v>http://dbpedia.org/property/draftteam</v>
      </c>
      <c r="B340" s="1" t="s">
        <v>836</v>
      </c>
      <c r="C340" s="12"/>
      <c r="D340" s="1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  <c r="E340" s="13"/>
    </row>
    <row collapsed="false" customFormat="false" customHeight="true" hidden="false" ht="13.9" outlineLevel="0" r="341">
      <c r="A341" s="11" t="str">
        <f aca="false">HYPERLINK("http://dbpedia.org/property/pickedBy")</f>
        <v>http://dbpedia.org/property/pickedBy</v>
      </c>
      <c r="B341" s="1" t="s">
        <v>837</v>
      </c>
      <c r="C341" s="12"/>
      <c r="D341" s="1" t="str">
        <f aca="false">HYPERLINK("http://dbpedia.org/sparql?default-graph-uri=http%3A%2F%2Fdbpedia.org&amp;query=select+distinct+%3Fsubject+%3Fobject+where+{%3Fsubject+%3Chttp%3A%2F%2Fdbpedia.org%2Fproperty%2FpickedBy%3E+%3Fobject}+LIMIT+100&amp;format=text%2Fhtml&amp;timeout=30000&amp;debug=on", "View on DBPedia")</f>
        <v>View on DBPedia</v>
      </c>
      <c r="E341" s="13"/>
    </row>
    <row collapsed="false" customFormat="false" customHeight="true" hidden="false" ht="13.9" outlineLevel="0" r="342">
      <c r="A342" s="11" t="str">
        <f aca="false">HYPERLINK("http://dbpedia.org/property/playingTeams")</f>
        <v>http://dbpedia.org/property/playingTeams</v>
      </c>
      <c r="B342" s="1" t="s">
        <v>838</v>
      </c>
      <c r="C342" s="12"/>
      <c r="D342" s="1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  <c r="E342" s="13"/>
    </row>
    <row collapsed="false" customFormat="false" customHeight="true" hidden="false" ht="13.9" outlineLevel="0" r="343">
      <c r="A343" s="11" t="str">
        <f aca="false">HYPERLINK("http://dbpedia.org/property/pastteams")</f>
        <v>http://dbpedia.org/property/pastteams</v>
      </c>
      <c r="B343" s="1" t="s">
        <v>839</v>
      </c>
      <c r="C343" s="12"/>
      <c r="D343" s="1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  <c r="E343" s="13"/>
    </row>
    <row collapsed="false" customFormat="false" customHeight="true" hidden="false" ht="13.9" outlineLevel="0" r="344">
      <c r="A344" s="11" t="str">
        <f aca="false">HYPERLINK("http://dbpedia.org/property/currentTeam")</f>
        <v>http://dbpedia.org/property/currentTeam</v>
      </c>
      <c r="B344" s="1" t="s">
        <v>840</v>
      </c>
      <c r="C344" s="12"/>
      <c r="D344" s="1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  <c r="E344" s="13"/>
    </row>
    <row collapsed="false" customFormat="false" customHeight="true" hidden="false" ht="13.9" outlineLevel="0" r="345">
      <c r="A345" s="11" t="str">
        <f aca="false">HYPERLINK("http://dbpedia.org/property/debutteam")</f>
        <v>http://dbpedia.org/property/debutteam</v>
      </c>
      <c r="B345" s="1" t="s">
        <v>841</v>
      </c>
      <c r="C345" s="12"/>
      <c r="D345" s="1" t="str">
        <f aca="false"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  <c r="E345" s="13"/>
    </row>
    <row collapsed="false" customFormat="false" customHeight="true" hidden="false" ht="13.9" outlineLevel="0" r="346">
      <c r="A346" s="11" t="str">
        <f aca="false">HYPERLINK("http://dbpedia.org/property/playedFor")</f>
        <v>http://dbpedia.org/property/playedFor</v>
      </c>
      <c r="B346" s="1" t="s">
        <v>769</v>
      </c>
      <c r="C346" s="12"/>
      <c r="D346" s="1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  <c r="E346" s="13"/>
    </row>
    <row collapsed="false" customFormat="false" customHeight="true" hidden="false" ht="13.9" outlineLevel="0" r="347">
      <c r="A347" s="11" t="str">
        <f aca="false">HYPERLINK("http://dbpedia.org/property/finalteam")</f>
        <v>http://dbpedia.org/property/finalteam</v>
      </c>
      <c r="B347" s="1" t="s">
        <v>842</v>
      </c>
      <c r="C347" s="12"/>
      <c r="D347" s="1" t="str">
        <f aca="false"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  <c r="E347" s="13"/>
    </row>
    <row collapsed="false" customFormat="false" customHeight="true" hidden="false" ht="12.1" outlineLevel="0" r="348">
      <c r="A348" s="11" t="str">
        <f aca="false">HYPERLINK("http://dbpedia.org/property/clubs")</f>
        <v>http://dbpedia.org/property/clubs</v>
      </c>
      <c r="B348" s="1" t="s">
        <v>843</v>
      </c>
      <c r="C348" s="12"/>
      <c r="D348" s="1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  <c r="E348" s="13"/>
    </row>
    <row collapsed="false" customFormat="false" customHeight="true" hidden="false" ht="13.9" outlineLevel="0" r="349">
      <c r="A349" s="11" t="str">
        <f aca="false">HYPERLINK("http://dbpedia.org/property/formerteams")</f>
        <v>http://dbpedia.org/property/formerteams</v>
      </c>
      <c r="B349" s="1" t="s">
        <v>844</v>
      </c>
      <c r="C349" s="12"/>
      <c r="D349" s="1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  <c r="E349" s="13"/>
    </row>
    <row collapsed="false" customFormat="false" customHeight="true" hidden="false" ht="13.9" outlineLevel="0" r="350">
      <c r="A350" s="11" t="str">
        <f aca="false">HYPERLINK("http://dbpedia.org/ontology/debutTeam")</f>
        <v>http://dbpedia.org/ontology/debutTeam</v>
      </c>
      <c r="B350" s="1" t="s">
        <v>845</v>
      </c>
      <c r="C350" s="12"/>
      <c r="D350" s="1" t="str">
        <f aca="false"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  <c r="E350" s="13"/>
    </row>
    <row collapsed="false" customFormat="false" customHeight="true" hidden="false" ht="13.9" outlineLevel="0" r="351">
      <c r="A351" s="11" t="str">
        <f aca="false">HYPERLINK("http://dbpedia.org/property/currentclub")</f>
        <v>http://dbpedia.org/property/currentclub</v>
      </c>
      <c r="B351" s="1" t="s">
        <v>846</v>
      </c>
      <c r="C351" s="12"/>
      <c r="D351" s="1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  <c r="E351" s="13"/>
    </row>
    <row collapsed="false" customFormat="false" customHeight="true" hidden="false" ht="13.9" outlineLevel="0" r="352">
      <c r="A352" s="11" t="str">
        <f aca="false">HYPERLINK("http://dbpedia.org/property/currentteam")</f>
        <v>http://dbpedia.org/property/currentteam</v>
      </c>
      <c r="B352" s="1" t="s">
        <v>847</v>
      </c>
      <c r="C352" s="12"/>
      <c r="D352" s="1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  <c r="E352" s="13"/>
    </row>
    <row collapsed="false" customFormat="false" customHeight="true" hidden="false" ht="13.9" outlineLevel="0" r="353">
      <c r="A353" s="14" t="str">
        <f aca="false">HYPERLINK("http://dbpedia.org/property/previousClubs")</f>
        <v>http://dbpedia.org/property/previousClubs</v>
      </c>
      <c r="B353" s="15" t="s">
        <v>848</v>
      </c>
      <c r="C353" s="16"/>
      <c r="D353" s="15" t="str">
        <f aca="false"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  <c r="E353" s="17"/>
    </row>
    <row collapsed="false" customFormat="false" customHeight="true" hidden="false" ht="12.1" outlineLevel="0" r="355">
      <c r="A355" s="2" t="n">
        <v>1058967988</v>
      </c>
      <c r="B355" s="3" t="s">
        <v>28</v>
      </c>
      <c r="C355" s="3" t="str">
        <f aca="false">HYPERLINK("http://en.wikipedia.org/wiki/List_of_foreign_NBA_players", "View context")</f>
        <v>View context</v>
      </c>
      <c r="D355" s="4"/>
      <c r="E355" s="5"/>
    </row>
    <row collapsed="false" customFormat="false" customHeight="true" hidden="false" ht="12.1" outlineLevel="0" r="356">
      <c r="A356" s="6" t="s">
        <v>74</v>
      </c>
      <c r="B356" s="7" t="s">
        <v>704</v>
      </c>
      <c r="C356" s="7" t="s">
        <v>713</v>
      </c>
      <c r="D356" s="7" t="s">
        <v>849</v>
      </c>
      <c r="E356" s="8" t="s">
        <v>69</v>
      </c>
    </row>
    <row collapsed="false" customFormat="false" customHeight="true" hidden="false" ht="12.1" outlineLevel="0" r="357">
      <c r="A357" s="6" t="s">
        <v>719</v>
      </c>
      <c r="B357" s="7" t="s">
        <v>722</v>
      </c>
      <c r="C357" s="7" t="s">
        <v>70</v>
      </c>
      <c r="D357" s="7" t="s">
        <v>726</v>
      </c>
      <c r="E357" s="8" t="s">
        <v>88</v>
      </c>
    </row>
    <row collapsed="false" customFormat="false" customHeight="true" hidden="false" ht="13.9" outlineLevel="0" r="358">
      <c r="A358" s="6" t="s">
        <v>850</v>
      </c>
      <c r="B358" s="7" t="s">
        <v>851</v>
      </c>
      <c r="C358" s="7" t="s">
        <v>91</v>
      </c>
      <c r="D358" s="7" t="s">
        <v>733</v>
      </c>
      <c r="E358" s="8" t="s">
        <v>77</v>
      </c>
    </row>
    <row collapsed="false" customFormat="false" customHeight="true" hidden="false" ht="12.1" outlineLevel="0" r="359">
      <c r="A359" s="6" t="s">
        <v>734</v>
      </c>
      <c r="B359" s="7" t="s">
        <v>736</v>
      </c>
      <c r="C359" s="7" t="s">
        <v>852</v>
      </c>
      <c r="D359" s="7" t="s">
        <v>853</v>
      </c>
      <c r="E359" s="8" t="s">
        <v>740</v>
      </c>
    </row>
    <row collapsed="false" customFormat="false" customHeight="true" hidden="false" ht="12.1" outlineLevel="0" r="360">
      <c r="A360" s="6" t="s">
        <v>854</v>
      </c>
      <c r="B360" s="7" t="s">
        <v>78</v>
      </c>
      <c r="C360" s="7" t="s">
        <v>855</v>
      </c>
      <c r="D360" s="7" t="s">
        <v>72</v>
      </c>
      <c r="E360" s="8" t="s">
        <v>856</v>
      </c>
    </row>
    <row collapsed="false" customFormat="false" customHeight="true" hidden="false" ht="12.1" outlineLevel="0" r="361">
      <c r="A361" s="6" t="s">
        <v>748</v>
      </c>
      <c r="B361" s="7" t="s">
        <v>87</v>
      </c>
      <c r="C361" s="7" t="s">
        <v>750</v>
      </c>
      <c r="D361" s="7" t="s">
        <v>753</v>
      </c>
      <c r="E361" s="8" t="s">
        <v>754</v>
      </c>
    </row>
    <row collapsed="false" customFormat="false" customHeight="true" hidden="false" ht="13.9" outlineLevel="0" r="362">
      <c r="A362" s="6" t="s">
        <v>857</v>
      </c>
      <c r="B362" s="7" t="s">
        <v>858</v>
      </c>
      <c r="C362" s="9"/>
      <c r="D362" s="9"/>
      <c r="E362" s="10"/>
    </row>
    <row collapsed="false" customFormat="false" customHeight="true" hidden="false" ht="13.9" outlineLevel="0" r="363">
      <c r="A363" s="11" t="str">
        <f aca="false">HYPERLINK("http://dbpedia.org/property/birthPlace")</f>
        <v>http://dbpedia.org/property/birthPlace</v>
      </c>
      <c r="B363" s="1" t="s">
        <v>757</v>
      </c>
      <c r="C363" s="12"/>
      <c r="D363" s="1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r="E363" s="13"/>
    </row>
    <row collapsed="false" customFormat="false" customHeight="true" hidden="false" ht="13.9" outlineLevel="0" r="364">
      <c r="A364" s="11" t="str">
        <f aca="false">HYPERLINK("http://dbpedia.org/ontology/birthPlace")</f>
        <v>http://dbpedia.org/ontology/birthPlace</v>
      </c>
      <c r="B364" s="1" t="s">
        <v>757</v>
      </c>
      <c r="C364" s="12"/>
      <c r="D364" s="1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  <c r="E364" s="13"/>
    </row>
    <row collapsed="false" customFormat="false" customHeight="true" hidden="false" ht="13.9" outlineLevel="0" r="365">
      <c r="A365" s="11" t="str">
        <f aca="false">HYPERLINK("http://dbpedia.org/property/placeOfBirth")</f>
        <v>http://dbpedia.org/property/placeOfBirth</v>
      </c>
      <c r="B365" s="1" t="s">
        <v>756</v>
      </c>
      <c r="C365" s="12"/>
      <c r="D365" s="1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  <c r="E365" s="13"/>
    </row>
    <row collapsed="false" customFormat="false" customHeight="true" hidden="false" ht="12.1" outlineLevel="0" r="366">
      <c r="A366" s="11" t="str">
        <f aca="false">HYPERLINK("http://dbpedia.org/property/country")</f>
        <v>http://dbpedia.org/property/country</v>
      </c>
      <c r="B366" s="1" t="s">
        <v>96</v>
      </c>
      <c r="C366" s="12"/>
      <c r="D366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366" s="13"/>
    </row>
    <row collapsed="false" customFormat="false" customHeight="true" hidden="false" ht="13.9" outlineLevel="0" r="367">
      <c r="A367" s="11" t="str">
        <f aca="false">HYPERLINK("http://dbpedia.org/property/placeOfDeath")</f>
        <v>http://dbpedia.org/property/placeOfDeath</v>
      </c>
      <c r="B367" s="1" t="s">
        <v>859</v>
      </c>
      <c r="C367" s="12"/>
      <c r="D367" s="1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  <c r="E367" s="13"/>
    </row>
    <row collapsed="false" customFormat="false" customHeight="true" hidden="false" ht="13.9" outlineLevel="0" r="368">
      <c r="A368" s="11" t="str">
        <f aca="false">HYPERLINK("http://dbpedia.org/property/nationalteam")</f>
        <v>http://dbpedia.org/property/nationalteam</v>
      </c>
      <c r="B368" s="1" t="s">
        <v>759</v>
      </c>
      <c r="C368" s="12"/>
      <c r="D368" s="1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  <c r="E368" s="13"/>
    </row>
    <row collapsed="false" customFormat="false" customHeight="true" hidden="false" ht="13.9" outlineLevel="0" r="369">
      <c r="A369" s="11" t="str">
        <f aca="false">HYPERLINK("http://dbpedia.org/property/deathPlace")</f>
        <v>http://dbpedia.org/property/deathPlace</v>
      </c>
      <c r="B369" s="1" t="s">
        <v>761</v>
      </c>
      <c r="C369" s="12"/>
      <c r="D369" s="1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  <c r="E369" s="13"/>
    </row>
    <row collapsed="false" customFormat="false" customHeight="true" hidden="false" ht="12.1" outlineLevel="0" r="370">
      <c r="A370" s="11" t="str">
        <f aca="false">HYPERLINK("http://dbpedia.org/ontology/team")</f>
        <v>http://dbpedia.org/ontology/team</v>
      </c>
      <c r="B370" s="1" t="s">
        <v>758</v>
      </c>
      <c r="C370" s="12"/>
      <c r="D370" s="1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  <c r="E370" s="13"/>
    </row>
    <row collapsed="false" customFormat="false" customHeight="true" hidden="false" ht="12.1" outlineLevel="0" r="371">
      <c r="A371" s="11" t="str">
        <f aca="false">HYPERLINK("http://dbpedia.org/ontology/nationality")</f>
        <v>http://dbpedia.org/ontology/nationality</v>
      </c>
      <c r="B371" s="1" t="s">
        <v>760</v>
      </c>
      <c r="C371" s="12"/>
      <c r="D371" s="1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  <c r="E371" s="13"/>
    </row>
    <row collapsed="false" customFormat="false" customHeight="true" hidden="false" ht="12.1" outlineLevel="0" r="372">
      <c r="A372" s="11" t="str">
        <f aca="false">HYPERLINK("http://dbpedia.org/ontology/country")</f>
        <v>http://dbpedia.org/ontology/country</v>
      </c>
      <c r="B372" s="1" t="s">
        <v>96</v>
      </c>
      <c r="C372" s="12"/>
      <c r="D372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372" s="13"/>
    </row>
    <row collapsed="false" customFormat="false" customHeight="true" hidden="false" ht="13.9" outlineLevel="0" r="373">
      <c r="A373" s="11" t="str">
        <f aca="false">HYPERLINK("http://dbpedia.org/property/nat")</f>
        <v>http://dbpedia.org/property/nat</v>
      </c>
      <c r="B373" s="1" t="s">
        <v>762</v>
      </c>
      <c r="C373" s="12"/>
      <c r="D373" s="1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  <c r="E373" s="13"/>
    </row>
    <row collapsed="false" customFormat="false" customHeight="true" hidden="false" ht="12.1" outlineLevel="0" r="374">
      <c r="A374" s="11" t="str">
        <f aca="false">HYPERLINK("http://dbpedia.org/property/nationality")</f>
        <v>http://dbpedia.org/property/nationality</v>
      </c>
      <c r="B374" s="1" t="s">
        <v>760</v>
      </c>
      <c r="C374" s="12"/>
      <c r="D374" s="1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  <c r="E374" s="13"/>
    </row>
    <row collapsed="false" customFormat="false" customHeight="true" hidden="false" ht="12.1" outlineLevel="0" r="375">
      <c r="A375" s="11" t="str">
        <f aca="false">HYPERLINK("http://dbpedia.org/property/team")</f>
        <v>http://dbpedia.org/property/team</v>
      </c>
      <c r="B375" s="1" t="s">
        <v>758</v>
      </c>
      <c r="C375" s="12"/>
      <c r="D375" s="1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  <c r="E375" s="13"/>
    </row>
    <row collapsed="false" customFormat="false" customHeight="true" hidden="false" ht="13.9" outlineLevel="0" r="376">
      <c r="A376" s="11" t="str">
        <f aca="false">HYPERLINK("http://dbpedia.org/ontology/stateOfOrigin")</f>
        <v>http://dbpedia.org/ontology/stateOfOrigin</v>
      </c>
      <c r="B376" s="1" t="s">
        <v>764</v>
      </c>
      <c r="C376" s="12"/>
      <c r="D376" s="1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r="E376" s="13"/>
    </row>
    <row collapsed="false" customFormat="false" customHeight="true" hidden="false" ht="13.9" outlineLevel="0" r="377">
      <c r="A377" s="11" t="str">
        <f aca="false">HYPERLINK("http://dbpedia.org/property/ntlTeam")</f>
        <v>http://dbpedia.org/property/ntlTeam</v>
      </c>
      <c r="B377" s="1" t="s">
        <v>765</v>
      </c>
      <c r="C377" s="12"/>
      <c r="D377" s="1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  <c r="E377" s="13"/>
    </row>
    <row collapsed="false" customFormat="false" customHeight="true" hidden="false" ht="13.9" outlineLevel="0" r="378">
      <c r="A378" s="11" t="str">
        <f aca="false">HYPERLINK("http://dbpedia.org/property/homecountry")</f>
        <v>http://dbpedia.org/property/homecountry</v>
      </c>
      <c r="B378" s="1" t="s">
        <v>766</v>
      </c>
      <c r="C378" s="12"/>
      <c r="D378" s="1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  <c r="E378" s="13"/>
    </row>
    <row collapsed="false" customFormat="false" customHeight="true" hidden="false" ht="13.9" outlineLevel="0" r="379">
      <c r="A379" s="11" t="str">
        <f aca="false">HYPERLINK("http://dbpedia.org/ontology/nationalTeam")</f>
        <v>http://dbpedia.org/ontology/nationalTeam</v>
      </c>
      <c r="B379" s="1" t="s">
        <v>763</v>
      </c>
      <c r="C379" s="12"/>
      <c r="D379" s="1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  <c r="E379" s="13"/>
    </row>
    <row collapsed="false" customFormat="false" customHeight="true" hidden="false" ht="13.9" outlineLevel="0" r="380">
      <c r="A380" s="11" t="str">
        <f aca="false">HYPERLINK("http://dbpedia.org/property/countryRepresented")</f>
        <v>http://dbpedia.org/property/countryRepresented</v>
      </c>
      <c r="B380" s="1" t="s">
        <v>773</v>
      </c>
      <c r="C380" s="12"/>
      <c r="D380" s="1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  <c r="E380" s="13"/>
    </row>
    <row collapsed="false" customFormat="false" customHeight="true" hidden="false" ht="13.9" outlineLevel="0" r="381">
      <c r="A381" s="11" t="str">
        <f aca="false">HYPERLINK("http://dbpedia.org/property/nationalteams")</f>
        <v>http://dbpedia.org/property/nationalteams</v>
      </c>
      <c r="B381" s="1" t="s">
        <v>771</v>
      </c>
      <c r="C381" s="12"/>
      <c r="D381" s="1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  <c r="E381" s="13"/>
    </row>
    <row collapsed="false" customFormat="false" customHeight="true" hidden="false" ht="12.1" outlineLevel="0" r="382">
      <c r="A382" s="11" t="str">
        <f aca="false">HYPERLINK("http://dbpedia.org/property/birthplace")</f>
        <v>http://dbpedia.org/property/birthplace</v>
      </c>
      <c r="B382" s="1" t="s">
        <v>768</v>
      </c>
      <c r="C382" s="12"/>
      <c r="D382" s="1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  <c r="E382" s="13"/>
    </row>
    <row collapsed="false" customFormat="false" customHeight="true" hidden="false" ht="13.9" outlineLevel="0" r="383">
      <c r="A383" s="11" t="str">
        <f aca="false">HYPERLINK("http://dbpedia.org/property/countryofbirth")</f>
        <v>http://dbpedia.org/property/countryofbirth</v>
      </c>
      <c r="B383" s="1" t="s">
        <v>860</v>
      </c>
      <c r="C383" s="12"/>
      <c r="D383" s="1" t="str">
        <f aca="false"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  <c r="E383" s="13"/>
    </row>
    <row collapsed="false" customFormat="false" customHeight="true" hidden="false" ht="13.9" outlineLevel="0" r="384">
      <c r="A384" s="11" t="str">
        <f aca="false">HYPERLINK("http://dbpedia.org/property/nationaliity")</f>
        <v>http://dbpedia.org/property/nationaliity</v>
      </c>
      <c r="B384" s="1" t="s">
        <v>861</v>
      </c>
      <c r="C384" s="12"/>
      <c r="D384" s="1" t="str">
        <f aca="false">HYPERLINK("http://dbpedia.org/sparql?default-graph-uri=http%3A%2F%2Fdbpedia.org&amp;query=select+distinct+%3Fsubject+%3Fobject+where+{%3Fsubject+%3Chttp%3A%2F%2Fdbpedia.org%2Fproperty%2Fnationaliity%3E+%3Fobject}+LIMIT+100&amp;format=text%2Fhtml&amp;timeout=30000&amp;debug=on", "View on DBPedia")</f>
        <v>View on DBPedia</v>
      </c>
      <c r="E384" s="13"/>
    </row>
    <row collapsed="false" customFormat="false" customHeight="true" hidden="false" ht="13.9" outlineLevel="0" r="385">
      <c r="A385" s="14" t="str">
        <f aca="false">HYPERLINK("http://dbpedia.org/property/placebirth")</f>
        <v>http://dbpedia.org/property/placebirth</v>
      </c>
      <c r="B385" s="15" t="s">
        <v>862</v>
      </c>
      <c r="C385" s="16"/>
      <c r="D385" s="15" t="str">
        <f aca="false">HYPERLINK("http://dbpedia.org/sparql?default-graph-uri=http%3A%2F%2Fdbpedia.org&amp;query=select+distinct+%3Fsubject+%3Fobject+where+{%3Fsubject+%3Chttp%3A%2F%2Fdbpedia.org%2Fproperty%2Fplacebirth%3E+%3Fobject}+LIMIT+100&amp;format=text%2Fhtml&amp;timeout=30000&amp;debug=on", "View on DBPedia")</f>
        <v>View on DBPedia</v>
      </c>
      <c r="E385" s="17"/>
    </row>
    <row collapsed="false" customFormat="false" customHeight="true" hidden="false" ht="12.1" outlineLevel="0" r="387">
      <c r="A387" s="2" t="n">
        <v>704436051</v>
      </c>
      <c r="B387" s="3" t="s">
        <v>863</v>
      </c>
      <c r="C387" s="3" t="str">
        <f aca="false">HYPERLINK("http://en.wikipedia.org/wiki/List_of_books_written_by_CEOs", "View context")</f>
        <v>View context</v>
      </c>
      <c r="D387" s="4"/>
      <c r="E387" s="5"/>
    </row>
    <row collapsed="false" customFormat="false" customHeight="true" hidden="false" ht="13.9" outlineLevel="0" r="388">
      <c r="A388" s="6" t="s">
        <v>864</v>
      </c>
      <c r="B388" s="7" t="s">
        <v>865</v>
      </c>
      <c r="C388" s="7" t="s">
        <v>866</v>
      </c>
      <c r="D388" s="7" t="s">
        <v>867</v>
      </c>
      <c r="E388" s="8" t="s">
        <v>868</v>
      </c>
    </row>
    <row collapsed="false" customFormat="false" customHeight="true" hidden="false" ht="13.9" outlineLevel="0" r="389">
      <c r="A389" s="6" t="s">
        <v>869</v>
      </c>
      <c r="B389" s="7" t="s">
        <v>870</v>
      </c>
      <c r="C389" s="7" t="s">
        <v>871</v>
      </c>
      <c r="D389" s="7" t="s">
        <v>872</v>
      </c>
      <c r="E389" s="8" t="s">
        <v>873</v>
      </c>
    </row>
    <row collapsed="false" customFormat="false" customHeight="true" hidden="false" ht="12.1" outlineLevel="0" r="390">
      <c r="A390" s="6" t="s">
        <v>874</v>
      </c>
      <c r="B390" s="7" t="s">
        <v>875</v>
      </c>
      <c r="C390" s="7" t="s">
        <v>876</v>
      </c>
      <c r="D390" s="7" t="s">
        <v>877</v>
      </c>
      <c r="E390" s="8" t="s">
        <v>878</v>
      </c>
    </row>
    <row collapsed="false" customFormat="false" customHeight="true" hidden="false" ht="12.1" outlineLevel="0" r="391">
      <c r="A391" s="6" t="s">
        <v>879</v>
      </c>
      <c r="B391" s="7" t="s">
        <v>880</v>
      </c>
      <c r="C391" s="7" t="s">
        <v>881</v>
      </c>
      <c r="D391" s="7" t="s">
        <v>882</v>
      </c>
      <c r="E391" s="10"/>
    </row>
    <row collapsed="false" customFormat="false" customHeight="true" hidden="false" ht="12.1" outlineLevel="0" r="392">
      <c r="A392" s="11" t="str">
        <f aca="false">HYPERLINK("http://dbpedia.org/ontology/author")</f>
        <v>http://dbpedia.org/ontology/author</v>
      </c>
      <c r="B392" s="1" t="s">
        <v>883</v>
      </c>
      <c r="C392" s="12"/>
      <c r="D392" s="1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  <c r="E392" s="13"/>
    </row>
    <row collapsed="false" customFormat="false" customHeight="true" hidden="false" ht="12.1" outlineLevel="0" r="393">
      <c r="A393" s="14" t="str">
        <f aca="false">HYPERLINK("http://dbpedia.org/property/author")</f>
        <v>http://dbpedia.org/property/author</v>
      </c>
      <c r="B393" s="15" t="s">
        <v>883</v>
      </c>
      <c r="C393" s="16"/>
      <c r="D393" s="15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  <c r="E393" s="17"/>
    </row>
    <row collapsed="false" customFormat="false" customHeight="true" hidden="false" ht="12.1" outlineLevel="0" r="395">
      <c r="A395" s="2" t="n">
        <v>244307158</v>
      </c>
      <c r="B395" s="3" t="s">
        <v>863</v>
      </c>
      <c r="C395" s="3" t="str">
        <f aca="false">HYPERLINK("http://en.wikipedia.org/wiki/List_of_best-selling_books", "View context")</f>
        <v>View context</v>
      </c>
      <c r="D395" s="4"/>
      <c r="E395" s="5"/>
    </row>
    <row collapsed="false" customFormat="false" customHeight="true" hidden="false" ht="12.1" outlineLevel="0" r="396">
      <c r="A396" s="6" t="n">
        <v>1754</v>
      </c>
      <c r="B396" s="7" t="n">
        <v>1859</v>
      </c>
      <c r="C396" s="7" t="n">
        <v>1869</v>
      </c>
      <c r="D396" s="7" t="n">
        <v>1877</v>
      </c>
      <c r="E396" s="8" t="n">
        <v>1880</v>
      </c>
    </row>
    <row collapsed="false" customFormat="false" customHeight="true" hidden="false" ht="12.1" outlineLevel="0" r="397">
      <c r="A397" s="6" t="n">
        <v>1881</v>
      </c>
      <c r="B397" s="7" t="n">
        <v>1887</v>
      </c>
      <c r="C397" s="7" t="n">
        <v>1892</v>
      </c>
      <c r="D397" s="7" t="n">
        <v>1896</v>
      </c>
      <c r="E397" s="8" t="n">
        <v>1899</v>
      </c>
    </row>
    <row collapsed="false" customFormat="false" customHeight="true" hidden="false" ht="12.1" outlineLevel="0" r="398">
      <c r="A398" s="6" t="n">
        <v>1902</v>
      </c>
      <c r="B398" s="7" t="n">
        <v>1908</v>
      </c>
      <c r="C398" s="7" t="n">
        <v>1932</v>
      </c>
      <c r="D398" s="7" t="n">
        <v>1936</v>
      </c>
      <c r="E398" s="8" t="n">
        <v>1937</v>
      </c>
    </row>
    <row collapsed="false" customFormat="false" customHeight="true" hidden="false" ht="12.1" outlineLevel="0" r="399">
      <c r="A399" s="6" t="n">
        <v>1939</v>
      </c>
      <c r="B399" s="7" t="n">
        <v>1943</v>
      </c>
      <c r="C399" s="7" t="n">
        <v>1946</v>
      </c>
      <c r="D399" s="7" t="n">
        <v>1947</v>
      </c>
      <c r="E399" s="8" t="n">
        <v>1950</v>
      </c>
    </row>
    <row collapsed="false" customFormat="false" customHeight="true" hidden="false" ht="12.1" outlineLevel="0" r="400">
      <c r="A400" s="6" t="n">
        <v>1951</v>
      </c>
      <c r="B400" s="7" t="n">
        <v>1952</v>
      </c>
      <c r="C400" s="7" t="n">
        <v>1954</v>
      </c>
      <c r="D400" s="7" t="n">
        <v>1955</v>
      </c>
      <c r="E400" s="8" t="n">
        <v>1960</v>
      </c>
    </row>
    <row collapsed="false" customFormat="false" customHeight="true" hidden="false" ht="12.1" outlineLevel="0" r="401">
      <c r="A401" s="6" t="n">
        <v>1966</v>
      </c>
      <c r="B401" s="7" t="n">
        <v>1967</v>
      </c>
      <c r="C401" s="7" t="n">
        <v>1969</v>
      </c>
      <c r="D401" s="7" t="n">
        <v>1970</v>
      </c>
      <c r="E401" s="8" t="n">
        <v>1972</v>
      </c>
    </row>
    <row collapsed="false" customFormat="false" customHeight="true" hidden="false" ht="12.1" outlineLevel="0" r="402">
      <c r="A402" s="6" t="n">
        <v>1975</v>
      </c>
      <c r="B402" s="7" t="n">
        <v>1976</v>
      </c>
      <c r="C402" s="7" t="n">
        <v>1977</v>
      </c>
      <c r="D402" s="7" t="n">
        <v>1979</v>
      </c>
      <c r="E402" s="8" t="n">
        <v>1980</v>
      </c>
    </row>
    <row collapsed="false" customFormat="false" customHeight="true" hidden="false" ht="12.1" outlineLevel="0" r="403">
      <c r="A403" s="6" t="n">
        <v>1984</v>
      </c>
      <c r="B403" s="7" t="n">
        <v>1988</v>
      </c>
      <c r="C403" s="7" t="n">
        <v>1991</v>
      </c>
      <c r="D403" s="7" t="n">
        <v>1992</v>
      </c>
      <c r="E403" s="8" t="n">
        <v>1997</v>
      </c>
    </row>
    <row collapsed="false" customFormat="false" customHeight="true" hidden="false" ht="12.1" outlineLevel="0" r="404">
      <c r="A404" s="6" t="n">
        <v>1998</v>
      </c>
      <c r="B404" s="7" t="n">
        <v>2000</v>
      </c>
      <c r="C404" s="7" t="n">
        <v>2002</v>
      </c>
      <c r="D404" s="7" t="n">
        <v>2003</v>
      </c>
      <c r="E404" s="8" t="n">
        <v>2005</v>
      </c>
    </row>
    <row collapsed="false" customFormat="false" customHeight="true" hidden="false" ht="12.1" outlineLevel="0" r="405">
      <c r="A405" s="6" t="n">
        <v>2007</v>
      </c>
      <c r="B405" s="9"/>
      <c r="C405" s="9"/>
      <c r="D405" s="9"/>
      <c r="E405" s="10"/>
    </row>
    <row collapsed="false" customFormat="false" customHeight="true" hidden="false" ht="13.9" outlineLevel="0" r="406">
      <c r="A406" s="11" t="str">
        <f aca="false">HYPERLINK("http://dbpedia.org/property/releaseDate")</f>
        <v>http://dbpedia.org/property/releaseDate</v>
      </c>
      <c r="B406" s="1" t="s">
        <v>884</v>
      </c>
      <c r="C406" s="12"/>
      <c r="D406" s="1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  <c r="E406" s="13"/>
    </row>
    <row collapsed="false" customFormat="false" customHeight="true" hidden="false" ht="13.9" outlineLevel="0" r="407">
      <c r="A407" s="11" t="str">
        <f aca="false">HYPERLINK("http://dbpedia.org/property/pubDate")</f>
        <v>http://dbpedia.org/property/pubDate</v>
      </c>
      <c r="B407" s="1" t="s">
        <v>885</v>
      </c>
      <c r="C407" s="12"/>
      <c r="D407" s="1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  <c r="E407" s="13"/>
    </row>
    <row collapsed="false" customFormat="false" customHeight="true" hidden="false" ht="13.9" outlineLevel="0" r="408">
      <c r="A408" s="11" t="str">
        <f aca="false">HYPERLINK("http://dbpedia.org/property/englishPubDate")</f>
        <v>http://dbpedia.org/property/englishPubDate</v>
      </c>
      <c r="B408" s="1" t="s">
        <v>886</v>
      </c>
      <c r="C408" s="12"/>
      <c r="D408" s="1" t="str">
        <f aca="false"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  <c r="E408" s="13"/>
    </row>
    <row collapsed="false" customFormat="false" customHeight="true" hidden="false" ht="12.1" outlineLevel="0" r="409">
      <c r="A409" s="11" t="str">
        <f aca="false">HYPERLINK("http://dbpedia.org/property/years")</f>
        <v>http://dbpedia.org/property/years</v>
      </c>
      <c r="B409" s="1" t="s">
        <v>40</v>
      </c>
      <c r="C409" s="12"/>
      <c r="D409" s="1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r="E409" s="13"/>
    </row>
    <row collapsed="false" customFormat="false" customHeight="true" hidden="false" ht="13.9" outlineLevel="0" r="410">
      <c r="A410" s="11" t="str">
        <f aca="false">HYPERLINK("http://dbpedia.org/property/englishReleaseDate")</f>
        <v>http://dbpedia.org/property/englishReleaseDate</v>
      </c>
      <c r="B410" s="1" t="s">
        <v>887</v>
      </c>
      <c r="C410" s="12"/>
      <c r="D410" s="1" t="str">
        <f aca="false">HYPERLINK("http://dbpedia.org/sparql?default-graph-uri=http%3A%2F%2Fdbpedia.org&amp;query=select+distinct+%3Fsubject+%3Fobject+where+{%3Fsubject+%3Chttp%3A%2F%2Fdbpedia.org%2Fproperty%2FenglishReleaseDate%3E+%3Fobject}+LIMIT+100&amp;format=text%2Fhtml&amp;timeout=30000&amp;debug=on", "View on DBPedia")</f>
        <v>View on DBPedia</v>
      </c>
      <c r="E410" s="13"/>
    </row>
    <row collapsed="false" customFormat="false" customHeight="true" hidden="false" ht="13.9" outlineLevel="0" r="411">
      <c r="A411" s="11" t="str">
        <f aca="false">HYPERLINK("http://dbpedia.org/ontology/publicationDate")</f>
        <v>http://dbpedia.org/ontology/publicationDate</v>
      </c>
      <c r="B411" s="1" t="s">
        <v>888</v>
      </c>
      <c r="C411" s="12"/>
      <c r="D411" s="1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  <c r="E411" s="13"/>
    </row>
    <row collapsed="false" customFormat="false" customHeight="true" hidden="false" ht="12.1" outlineLevel="0" r="412">
      <c r="A412" s="11" t="str">
        <f aca="false">HYPERLINK("http://dbpedia.org/property/released")</f>
        <v>http://dbpedia.org/property/released</v>
      </c>
      <c r="B412" s="1" t="s">
        <v>889</v>
      </c>
      <c r="C412" s="12"/>
      <c r="D412" s="1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  <c r="E412" s="13"/>
    </row>
    <row collapsed="false" customFormat="false" customHeight="true" hidden="false" ht="13.9" outlineLevel="0" r="413">
      <c r="A413" s="11" t="str">
        <f aca="false">HYPERLINK("http://dbpedia.org/ontology/releaseDate")</f>
        <v>http://dbpedia.org/ontology/releaseDate</v>
      </c>
      <c r="B413" s="1" t="s">
        <v>884</v>
      </c>
      <c r="C413" s="12"/>
      <c r="D413" s="1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  <c r="E413" s="13"/>
    </row>
    <row collapsed="false" customFormat="false" customHeight="true" hidden="false" ht="13.9" outlineLevel="0" r="414">
      <c r="A414" s="11" t="str">
        <f aca="false">HYPERLINK("http://dbpedia.org/property/origdate")</f>
        <v>http://dbpedia.org/property/origdate</v>
      </c>
      <c r="B414" s="1" t="s">
        <v>890</v>
      </c>
      <c r="C414" s="12"/>
      <c r="D414" s="1" t="str">
        <f aca="false"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  <c r="E414" s="13"/>
    </row>
    <row collapsed="false" customFormat="false" customHeight="true" hidden="false" ht="12.1" outlineLevel="0" r="415">
      <c r="A415" s="11" t="str">
        <f aca="false">HYPERLINK("http://dbpedia.org/property/year")</f>
        <v>http://dbpedia.org/property/year</v>
      </c>
      <c r="B415" s="1" t="s">
        <v>30</v>
      </c>
      <c r="C415" s="12"/>
      <c r="D415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415" s="13"/>
    </row>
    <row collapsed="false" customFormat="false" customHeight="true" hidden="false" ht="13.9" outlineLevel="0" r="416">
      <c r="A416" s="11" t="str">
        <f aca="false">HYPERLINK("http://dbpedia.org/ontology/completionDate")</f>
        <v>http://dbpedia.org/ontology/completionDate</v>
      </c>
      <c r="B416" s="1" t="s">
        <v>891</v>
      </c>
      <c r="C416" s="12"/>
      <c r="D416" s="1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  <c r="E416" s="13"/>
    </row>
    <row collapsed="false" customFormat="false" customHeight="true" hidden="false" ht="13.9" outlineLevel="0" r="417">
      <c r="A417" s="11" t="str">
        <f aca="false">HYPERLINK("http://dbpedia.org/property/publishDate")</f>
        <v>http://dbpedia.org/property/publishDate</v>
      </c>
      <c r="B417" s="1" t="s">
        <v>892</v>
      </c>
      <c r="C417" s="12"/>
      <c r="D417" s="1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  <c r="E417" s="13"/>
    </row>
    <row collapsed="false" customFormat="false" customHeight="true" hidden="false" ht="13.9" outlineLevel="0" r="418">
      <c r="A418" s="11" t="str">
        <f aca="false">HYPERLINK("http://dbpedia.org/property/launchDate")</f>
        <v>http://dbpedia.org/property/launchDate</v>
      </c>
      <c r="B418" s="1" t="s">
        <v>893</v>
      </c>
      <c r="C418" s="12"/>
      <c r="D418" s="1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  <c r="E418" s="13"/>
    </row>
    <row collapsed="false" customFormat="false" customHeight="true" hidden="false" ht="13.9" outlineLevel="0" r="419">
      <c r="A419" s="11" t="str">
        <f aca="false">HYPERLINK("http://dbpedia.org/ontology/firstPublicationDate")</f>
        <v>http://dbpedia.org/ontology/firstPublicationDate</v>
      </c>
      <c r="B419" s="1" t="s">
        <v>894</v>
      </c>
      <c r="C419" s="12"/>
      <c r="D419" s="1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  <c r="E419" s="13"/>
    </row>
    <row collapsed="false" customFormat="false" customHeight="true" hidden="false" ht="13.9" outlineLevel="0" r="420">
      <c r="A420" s="11" t="str">
        <f aca="false">HYPERLINK("http://dbpedia.org/ontology/firstPublicationYear")</f>
        <v>http://dbpedia.org/ontology/firstPublicationYear</v>
      </c>
      <c r="B420" s="1" t="s">
        <v>895</v>
      </c>
      <c r="C420" s="12"/>
      <c r="D420" s="1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  <c r="E420" s="13"/>
    </row>
    <row collapsed="false" customFormat="false" customHeight="true" hidden="false" ht="13.9" outlineLevel="0" r="421">
      <c r="A421" s="11" t="str">
        <f aca="false">HYPERLINK("http://dbpedia.org/property/originalreldate")</f>
        <v>http://dbpedia.org/property/originalreldate</v>
      </c>
      <c r="B421" s="1" t="s">
        <v>896</v>
      </c>
      <c r="C421" s="12"/>
      <c r="D421" s="1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  <c r="E421" s="13"/>
    </row>
    <row collapsed="false" customFormat="false" customHeight="true" hidden="false" ht="12.1" outlineLevel="0" r="422">
      <c r="A422" s="11" t="str">
        <f aca="false">HYPERLINK("http://dbpedia.org/property/published")</f>
        <v>http://dbpedia.org/property/published</v>
      </c>
      <c r="B422" s="1" t="s">
        <v>897</v>
      </c>
      <c r="C422" s="12"/>
      <c r="D422" s="1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  <c r="E422" s="13"/>
    </row>
    <row collapsed="false" customFormat="false" customHeight="true" hidden="false" ht="13.9" outlineLevel="0" r="423">
      <c r="A423" s="11" t="str">
        <f aca="false">HYPERLINK("http://dbpedia.org/property/publDate")</f>
        <v>http://dbpedia.org/property/publDate</v>
      </c>
      <c r="B423" s="1" t="s">
        <v>898</v>
      </c>
      <c r="C423" s="12"/>
      <c r="D423" s="1" t="str">
        <f aca="false">HYPERLINK("http://dbpedia.org/sparql?default-graph-uri=http%3A%2F%2Fdbpedia.org&amp;query=select+distinct+%3Fsubject+%3Fobject+where+{%3Fsubject+%3Chttp%3A%2F%2Fdbpedia.org%2Fproperty%2FpublDate%3E+%3Fobject}+LIMIT+100&amp;format=text%2Fhtml&amp;timeout=30000&amp;debug=on", "View on DBPedia")</f>
        <v>View on DBPedia</v>
      </c>
      <c r="E423" s="13"/>
    </row>
    <row collapsed="false" customFormat="false" customHeight="true" hidden="false" ht="13.9" outlineLevel="0" r="424">
      <c r="A424" s="14" t="str">
        <f aca="false">HYPERLINK("http://dbpedia.org/property/publicationDate")</f>
        <v>http://dbpedia.org/property/publicationDate</v>
      </c>
      <c r="B424" s="15" t="s">
        <v>888</v>
      </c>
      <c r="C424" s="16"/>
      <c r="D424" s="15" t="str">
        <f aca="false">HYPERLINK("http://dbpedia.org/sparql?default-graph-uri=http%3A%2F%2Fdbpedia.org&amp;query=select+distinct+%3Fsubject+%3Fobject+where+{%3Fsubject+%3Chttp%3A%2F%2Fdbpedia.org%2Fproperty%2FpublicationDate%3E+%3Fobject}+LIMIT+100&amp;format=text%2Fhtml&amp;timeout=30000&amp;debug=on", "View on DBPedia")</f>
        <v>View on DBPedia</v>
      </c>
      <c r="E424" s="17"/>
    </row>
    <row collapsed="false" customFormat="false" customHeight="true" hidden="false" ht="12.1" outlineLevel="0" r="426">
      <c r="A426" s="2" t="n">
        <v>2021450258</v>
      </c>
      <c r="B426" s="3" t="s">
        <v>863</v>
      </c>
      <c r="C426" s="3" t="str">
        <f aca="false">HYPERLINK("http://en.wikipedia.org/wiki/List_of_best-selling_books", "View context")</f>
        <v>View context</v>
      </c>
      <c r="D426" s="4"/>
      <c r="E426" s="5"/>
    </row>
    <row collapsed="false" customFormat="false" customHeight="true" hidden="false" ht="12.1" outlineLevel="0" r="427">
      <c r="A427" s="6" t="s">
        <v>899</v>
      </c>
      <c r="B427" s="7" t="s">
        <v>900</v>
      </c>
      <c r="C427" s="7" t="s">
        <v>901</v>
      </c>
      <c r="D427" s="7" t="s">
        <v>902</v>
      </c>
      <c r="E427" s="8" t="s">
        <v>903</v>
      </c>
    </row>
    <row collapsed="false" customFormat="false" customHeight="true" hidden="false" ht="12.1" outlineLevel="0" r="428">
      <c r="A428" s="6" t="s">
        <v>904</v>
      </c>
      <c r="B428" s="7" t="s">
        <v>905</v>
      </c>
      <c r="C428" s="7" t="s">
        <v>906</v>
      </c>
      <c r="D428" s="7" t="s">
        <v>907</v>
      </c>
      <c r="E428" s="8" t="s">
        <v>908</v>
      </c>
    </row>
    <row collapsed="false" customFormat="false" customHeight="true" hidden="false" ht="12.1" outlineLevel="0" r="429">
      <c r="A429" s="6" t="s">
        <v>909</v>
      </c>
      <c r="B429" s="9"/>
      <c r="C429" s="9"/>
      <c r="D429" s="9"/>
      <c r="E429" s="10"/>
    </row>
    <row collapsed="false" customFormat="false" customHeight="true" hidden="false" ht="12.1" outlineLevel="0" r="430">
      <c r="A430" s="11" t="str">
        <f aca="false">HYPERLINK("http://dbpedia.org/property/language")</f>
        <v>http://dbpedia.org/property/language</v>
      </c>
      <c r="B430" s="1" t="s">
        <v>910</v>
      </c>
      <c r="C430" s="12"/>
      <c r="D430" s="1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  <c r="E430" s="13"/>
    </row>
    <row collapsed="false" customFormat="false" customHeight="true" hidden="false" ht="12.1" outlineLevel="0" r="431">
      <c r="A431" s="11" t="str">
        <f aca="false">HYPERLINK("http://dbpedia.org/ontology/language")</f>
        <v>http://dbpedia.org/ontology/language</v>
      </c>
      <c r="B431" s="1" t="s">
        <v>910</v>
      </c>
      <c r="C431" s="12"/>
      <c r="D431" s="1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  <c r="E431" s="13"/>
    </row>
    <row collapsed="false" customFormat="false" customHeight="true" hidden="false" ht="12.1" outlineLevel="0" r="432">
      <c r="A432" s="11" t="str">
        <f aca="false">HYPERLINK("http://dbpedia.org/property/nationality")</f>
        <v>http://dbpedia.org/property/nationality</v>
      </c>
      <c r="B432" s="1" t="s">
        <v>760</v>
      </c>
      <c r="C432" s="12"/>
      <c r="D432" s="1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  <c r="E432" s="13"/>
    </row>
    <row collapsed="false" customFormat="false" customHeight="true" hidden="false" ht="12.1" outlineLevel="0" r="433">
      <c r="A433" s="11" t="str">
        <f aca="false">HYPERLINK("http://dbpedia.org/ontology/country")</f>
        <v>http://dbpedia.org/ontology/country</v>
      </c>
      <c r="B433" s="1" t="s">
        <v>96</v>
      </c>
      <c r="C433" s="12"/>
      <c r="D433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433" s="13"/>
    </row>
    <row collapsed="false" customFormat="false" customHeight="true" hidden="false" ht="12.1" outlineLevel="0" r="434">
      <c r="A434" s="11" t="str">
        <f aca="false">HYPERLINK("http://dbpedia.org/property/country")</f>
        <v>http://dbpedia.org/property/country</v>
      </c>
      <c r="B434" s="1" t="s">
        <v>96</v>
      </c>
      <c r="C434" s="12"/>
      <c r="D434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434" s="13"/>
    </row>
    <row collapsed="false" customFormat="false" customHeight="true" hidden="false" ht="12.1" outlineLevel="0" r="435">
      <c r="A435" s="11" t="str">
        <f aca="false">HYPERLINK("http://dbpedia.org/property/translations")</f>
        <v>http://dbpedia.org/property/translations</v>
      </c>
      <c r="B435" s="1" t="s">
        <v>911</v>
      </c>
      <c r="C435" s="12"/>
      <c r="D435" s="1" t="str">
        <f aca="false">HYPERLINK("http://dbpedia.org/sparql?default-graph-uri=http%3A%2F%2Fdbpedia.org&amp;query=select+distinct+%3Fsubject+%3Fobject+where+{%3Fsubject+%3Chttp%3A%2F%2Fdbpedia.org%2Fproperty%2Ftranslations%3E+%3Fobject}+LIMIT+100&amp;format=text%2Fhtml&amp;timeout=30000&amp;debug=on", "View on DBPedia")</f>
        <v>View on DBPedia</v>
      </c>
      <c r="E435" s="13"/>
    </row>
    <row collapsed="false" customFormat="false" customHeight="true" hidden="false" ht="12.1" outlineLevel="0" r="436">
      <c r="A436" s="11" t="str">
        <f aca="false">HYPERLINK("http://dbpedia.org/ontology/nationality")</f>
        <v>http://dbpedia.org/ontology/nationality</v>
      </c>
      <c r="B436" s="1" t="s">
        <v>760</v>
      </c>
      <c r="C436" s="12"/>
      <c r="D436" s="1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  <c r="E436" s="13"/>
    </row>
    <row collapsed="false" customFormat="false" customHeight="true" hidden="false" ht="13.9" outlineLevel="0" r="437">
      <c r="A437" s="11" t="str">
        <f aca="false">HYPERLINK("http://dbpedia.org/ontology/stateOfOrigin")</f>
        <v>http://dbpedia.org/ontology/stateOfOrigin</v>
      </c>
      <c r="B437" s="1" t="s">
        <v>764</v>
      </c>
      <c r="C437" s="12"/>
      <c r="D437" s="1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r="E437" s="13"/>
    </row>
    <row collapsed="false" customFormat="false" customHeight="true" hidden="false" ht="12.1" outlineLevel="0" r="438">
      <c r="A438" s="11" t="str">
        <f aca="false">HYPERLINK("http://dbpedia.org/property/languages")</f>
        <v>http://dbpedia.org/property/languages</v>
      </c>
      <c r="B438" s="1" t="s">
        <v>912</v>
      </c>
      <c r="C438" s="12"/>
      <c r="D438" s="1" t="str">
        <f aca="false">HYPERLINK("http://dbpedia.org/sparql?default-graph-uri=http%3A%2F%2Fdbpedia.org&amp;query=select+distinct+%3Fsubject+%3Fobject+where+{%3Fsubject+%3Chttp%3A%2F%2Fdbpedia.org%2Fproperty%2Flanguages%3E+%3Fobject}+LIMIT+100&amp;format=text%2Fhtml&amp;timeout=30000&amp;debug=on", "View on DBPedia")</f>
        <v>View on DBPedia</v>
      </c>
      <c r="E438" s="13"/>
    </row>
    <row collapsed="false" customFormat="false" customHeight="true" hidden="false" ht="12.1" outlineLevel="0" r="439">
      <c r="A439" s="11" t="str">
        <f aca="false">HYPERLINK("http://dbpedia.org/property/ethnicity")</f>
        <v>http://dbpedia.org/property/ethnicity</v>
      </c>
      <c r="B439" s="1" t="s">
        <v>913</v>
      </c>
      <c r="C439" s="12"/>
      <c r="D439" s="1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  <c r="E439" s="13"/>
    </row>
    <row collapsed="false" customFormat="false" customHeight="true" hidden="false" ht="13.9" outlineLevel="0" r="440">
      <c r="A440" s="11" t="str">
        <f aca="false">HYPERLINK("http://dbpedia.org/property/officialLanguages")</f>
        <v>http://dbpedia.org/property/officialLanguages</v>
      </c>
      <c r="B440" s="1" t="s">
        <v>914</v>
      </c>
      <c r="C440" s="12"/>
      <c r="D440" s="1" t="str">
        <f aca="false">HYPERLINK("http://dbpedia.org/sparql?default-graph-uri=http%3A%2F%2Fdbpedia.org&amp;query=select+distinct+%3Fsubject+%3Fobject+where+{%3Fsubject+%3Chttp%3A%2F%2Fdbpedia.org%2Fproperty%2FofficialLanguages%3E+%3Fobject}+LIMIT+100&amp;format=text%2Fhtml&amp;timeout=30000&amp;debug=on", "View on DBPedia")</f>
        <v>View on DBPedia</v>
      </c>
      <c r="E440" s="13"/>
    </row>
    <row collapsed="false" customFormat="false" customHeight="true" hidden="false" ht="12.1" outlineLevel="0" r="441">
      <c r="A441" s="11" t="str">
        <f aca="false">HYPERLINK("http://dbpedia.org/property/language(s)_")</f>
        <v>http://dbpedia.org/property/language(s)_</v>
      </c>
      <c r="B441" s="1" t="s">
        <v>915</v>
      </c>
      <c r="C441" s="12"/>
      <c r="D441" s="1" t="str">
        <f aca="false">HYPERLINK("http://dbpedia.org/sparql?default-graph-uri=http%3A%2F%2Fdbpedia.org&amp;query=select+distinct+%3Fsubject+%3Fobject+where+{%3Fsubject+%3Chttp%3A%2F%2Fdbpedia.org%2Fproperty%2Flanguage%28s%29_%3E+%3Fobject}+LIMIT+100&amp;format=text%2Fhtml&amp;timeout=30000&amp;debug=on", "View on DBPedia")</f>
        <v>View on DBPedia</v>
      </c>
      <c r="E441" s="13"/>
    </row>
    <row collapsed="false" customFormat="false" customHeight="true" hidden="false" ht="13.9" outlineLevel="0" r="442">
      <c r="A442" s="11" t="str">
        <f aca="false">HYPERLINK("http://dbpedia.org/property/origlanguage")</f>
        <v>http://dbpedia.org/property/origlanguage</v>
      </c>
      <c r="B442" s="1" t="s">
        <v>916</v>
      </c>
      <c r="C442" s="12"/>
      <c r="D442" s="1" t="str">
        <f aca="false">HYPERLINK("http://dbpedia.org/sparql?default-graph-uri=http%3A%2F%2Fdbpedia.org&amp;query=select+distinct+%3Fsubject+%3Fobject+where+{%3Fsubject+%3Chttp%3A%2F%2Fdbpedia.org%2Fproperty%2Foriglanguage%3E+%3Fobject}+LIMIT+100&amp;format=text%2Fhtml&amp;timeout=30000&amp;debug=on", "View on DBPedia")</f>
        <v>View on DBPedia</v>
      </c>
      <c r="E442" s="13"/>
    </row>
    <row collapsed="false" customFormat="false" customHeight="true" hidden="false" ht="13.9" outlineLevel="0" r="443">
      <c r="A443" s="11" t="str">
        <f aca="false">HYPERLINK("http://dbpedia.org/property/origLang")</f>
        <v>http://dbpedia.org/property/origLang</v>
      </c>
      <c r="B443" s="1" t="s">
        <v>917</v>
      </c>
      <c r="C443" s="12"/>
      <c r="D443" s="1" t="str">
        <f aca="false">HYPERLINK("http://dbpedia.org/sparql?default-graph-uri=http%3A%2F%2Fdbpedia.org&amp;query=select+distinct+%3Fsubject+%3Fobject+where+{%3Fsubject+%3Chttp%3A%2F%2Fdbpedia.org%2Fproperty%2ForigLang%3E+%3Fobject}+LIMIT+100&amp;format=text%2Fhtml&amp;timeout=30000&amp;debug=on", "View on DBPedia")</f>
        <v>View on DBPedia</v>
      </c>
      <c r="E443" s="13"/>
    </row>
    <row collapsed="false" customFormat="false" customHeight="true" hidden="false" ht="13.9" outlineLevel="0" r="444">
      <c r="A444" s="11" t="str">
        <f aca="false">HYPERLINK("http://dbpedia.org/property/lang")</f>
        <v>http://dbpedia.org/property/lang</v>
      </c>
      <c r="B444" s="1" t="s">
        <v>918</v>
      </c>
      <c r="C444" s="12"/>
      <c r="D444" s="1" t="str">
        <f aca="false">HYPERLINK("http://dbpedia.org/sparql?default-graph-uri=http%3A%2F%2Fdbpedia.org&amp;query=select+distinct+%3Fsubject+%3Fobject+where+{%3Fsubject+%3Chttp%3A%2F%2Fdbpedia.org%2Fproperty%2Flang%3E+%3Fobject}+LIMIT+100&amp;format=text%2Fhtml&amp;timeout=30000&amp;debug=on", "View on DBPedia")</f>
        <v>View on DBPedia</v>
      </c>
      <c r="E444" s="13"/>
    </row>
    <row collapsed="false" customFormat="false" customHeight="true" hidden="false" ht="13.9" outlineLevel="0" r="445">
      <c r="A445" s="11" t="str">
        <f aca="false">HYPERLINK("http://dbpedia.org/ontology/originalLanguage")</f>
        <v>http://dbpedia.org/ontology/originalLanguage</v>
      </c>
      <c r="B445" s="1" t="s">
        <v>919</v>
      </c>
      <c r="C445" s="12"/>
      <c r="D445" s="1" t="str">
        <f aca="false">HYPERLINK("http://dbpedia.org/sparql?default-graph-uri=http%3A%2F%2Fdbpedia.org&amp;query=select+distinct+%3Fsubject+%3Fobject+where+{%3Fsubject+%3Chttp%3A%2F%2Fdbpedia.org%2Fontology%2ForiginalLanguage%3E+%3Fobject}+LIMIT+100&amp;format=text%2Fhtml&amp;timeout=30000&amp;debug=on", "View on DBPedia")</f>
        <v>View on DBPedia</v>
      </c>
      <c r="E445" s="13"/>
    </row>
    <row collapsed="false" customFormat="false" customHeight="true" hidden="false" ht="13.9" outlineLevel="0" r="446">
      <c r="A446" s="14" t="str">
        <f aca="false">HYPERLINK("http://dbpedia.org/property/originalLanguage")</f>
        <v>http://dbpedia.org/property/originalLanguage</v>
      </c>
      <c r="B446" s="15" t="s">
        <v>919</v>
      </c>
      <c r="C446" s="16"/>
      <c r="D446" s="15" t="str">
        <f aca="false">HYPERLINK("http://dbpedia.org/sparql?default-graph-uri=http%3A%2F%2Fdbpedia.org&amp;query=select+distinct+%3Fsubject+%3Fobject+where+{%3Fsubject+%3Chttp%3A%2F%2Fdbpedia.org%2Fproperty%2ForiginalLanguage%3E+%3Fobject}+LIMIT+100&amp;format=text%2Fhtml&amp;timeout=30000&amp;debug=on", "View on DBPedia")</f>
        <v>View on DBPedia</v>
      </c>
      <c r="E446" s="17"/>
    </row>
    <row collapsed="false" customFormat="false" customHeight="true" hidden="false" ht="12.1" outlineLevel="0" r="448">
      <c r="A448" s="2" t="n">
        <v>2129711824</v>
      </c>
      <c r="B448" s="3" t="s">
        <v>863</v>
      </c>
      <c r="C448" s="3" t="str">
        <f aca="false">HYPERLINK("http://en.wikipedia.org/wiki/List_of_best-selling_books", "View context")</f>
        <v>View context</v>
      </c>
      <c r="D448" s="4"/>
      <c r="E448" s="5"/>
    </row>
    <row collapsed="false" customFormat="false" customHeight="true" hidden="false" ht="13.9" outlineLevel="0" r="449">
      <c r="A449" s="6" t="s">
        <v>920</v>
      </c>
      <c r="B449" s="7" t="s">
        <v>921</v>
      </c>
      <c r="C449" s="7" t="s">
        <v>922</v>
      </c>
      <c r="D449" s="7" t="s">
        <v>923</v>
      </c>
      <c r="E449" s="8" t="s">
        <v>924</v>
      </c>
    </row>
    <row collapsed="false" customFormat="false" customHeight="true" hidden="false" ht="13.9" outlineLevel="0" r="450">
      <c r="A450" s="6" t="s">
        <v>925</v>
      </c>
      <c r="B450" s="7" t="s">
        <v>926</v>
      </c>
      <c r="C450" s="7" t="s">
        <v>927</v>
      </c>
      <c r="D450" s="7" t="s">
        <v>928</v>
      </c>
      <c r="E450" s="8" t="s">
        <v>929</v>
      </c>
    </row>
    <row collapsed="false" customFormat="false" customHeight="true" hidden="false" ht="12.1" outlineLevel="0" r="451">
      <c r="A451" s="6" t="s">
        <v>930</v>
      </c>
      <c r="B451" s="7" t="s">
        <v>931</v>
      </c>
      <c r="C451" s="7" t="s">
        <v>932</v>
      </c>
      <c r="D451" s="7" t="s">
        <v>933</v>
      </c>
      <c r="E451" s="8" t="s">
        <v>934</v>
      </c>
    </row>
    <row collapsed="false" customFormat="false" customHeight="true" hidden="false" ht="13.9" outlineLevel="0" r="452">
      <c r="A452" s="6" t="s">
        <v>935</v>
      </c>
      <c r="B452" s="7" t="s">
        <v>936</v>
      </c>
      <c r="C452" s="7" t="s">
        <v>937</v>
      </c>
      <c r="D452" s="7" t="s">
        <v>938</v>
      </c>
      <c r="E452" s="8" t="s">
        <v>939</v>
      </c>
    </row>
    <row collapsed="false" customFormat="false" customHeight="true" hidden="false" ht="13.9" outlineLevel="0" r="453">
      <c r="A453" s="6" t="s">
        <v>940</v>
      </c>
      <c r="B453" s="7" t="s">
        <v>941</v>
      </c>
      <c r="C453" s="7" t="s">
        <v>942</v>
      </c>
      <c r="D453" s="7" t="s">
        <v>943</v>
      </c>
      <c r="E453" s="8" t="s">
        <v>944</v>
      </c>
    </row>
    <row collapsed="false" customFormat="false" customHeight="true" hidden="false" ht="13.9" outlineLevel="0" r="454">
      <c r="A454" s="6" t="s">
        <v>945</v>
      </c>
      <c r="B454" s="7" t="s">
        <v>946</v>
      </c>
      <c r="C454" s="7" t="s">
        <v>947</v>
      </c>
      <c r="D454" s="7" t="s">
        <v>948</v>
      </c>
      <c r="E454" s="8" t="s">
        <v>949</v>
      </c>
    </row>
    <row collapsed="false" customFormat="false" customHeight="true" hidden="false" ht="12.1" outlineLevel="0" r="455">
      <c r="A455" s="6" t="s">
        <v>950</v>
      </c>
      <c r="B455" s="7" t="s">
        <v>951</v>
      </c>
      <c r="C455" s="7" t="s">
        <v>952</v>
      </c>
      <c r="D455" s="7" t="s">
        <v>953</v>
      </c>
      <c r="E455" s="8" t="s">
        <v>954</v>
      </c>
    </row>
    <row collapsed="false" customFormat="false" customHeight="true" hidden="false" ht="13.9" outlineLevel="0" r="456">
      <c r="A456" s="6" t="s">
        <v>955</v>
      </c>
      <c r="B456" s="7" t="s">
        <v>956</v>
      </c>
      <c r="C456" s="7" t="s">
        <v>957</v>
      </c>
      <c r="D456" s="7" t="s">
        <v>958</v>
      </c>
      <c r="E456" s="8" t="s">
        <v>959</v>
      </c>
    </row>
    <row collapsed="false" customFormat="false" customHeight="true" hidden="false" ht="13.9" outlineLevel="0" r="457">
      <c r="A457" s="6" t="s">
        <v>960</v>
      </c>
      <c r="B457" s="7" t="s">
        <v>961</v>
      </c>
      <c r="C457" s="7" t="s">
        <v>962</v>
      </c>
      <c r="D457" s="7" t="s">
        <v>963</v>
      </c>
      <c r="E457" s="8" t="s">
        <v>964</v>
      </c>
    </row>
    <row collapsed="false" customFormat="false" customHeight="true" hidden="false" ht="13.9" outlineLevel="0" r="458">
      <c r="A458" s="6" t="s">
        <v>965</v>
      </c>
      <c r="B458" s="7" t="s">
        <v>966</v>
      </c>
      <c r="C458" s="7" t="s">
        <v>967</v>
      </c>
      <c r="D458" s="9"/>
      <c r="E458" s="10"/>
    </row>
    <row collapsed="false" customFormat="false" customHeight="true" hidden="false" ht="12.1" outlineLevel="0" r="459">
      <c r="A459" s="11" t="str">
        <f aca="false">HYPERLINK("http://dbpedia.org/property/author")</f>
        <v>http://dbpedia.org/property/author</v>
      </c>
      <c r="B459" s="1" t="s">
        <v>883</v>
      </c>
      <c r="C459" s="12"/>
      <c r="D459" s="1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  <c r="E459" s="13"/>
    </row>
    <row collapsed="false" customFormat="false" customHeight="true" hidden="false" ht="12.1" outlineLevel="0" r="460">
      <c r="A460" s="11" t="str">
        <f aca="false">HYPERLINK("http://dbpedia.org/ontology/author")</f>
        <v>http://dbpedia.org/ontology/author</v>
      </c>
      <c r="B460" s="1" t="s">
        <v>883</v>
      </c>
      <c r="C460" s="12"/>
      <c r="D460" s="1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  <c r="E460" s="13"/>
    </row>
    <row collapsed="false" customFormat="false" customHeight="true" hidden="false" ht="12.1" outlineLevel="0" r="461">
      <c r="A461" s="11" t="str">
        <f aca="false">HYPERLINK("http://dbpedia.org/property/writer")</f>
        <v>http://dbpedia.org/property/writer</v>
      </c>
      <c r="B461" s="1" t="s">
        <v>968</v>
      </c>
      <c r="C461" s="12"/>
      <c r="D461" s="1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r="E461" s="13"/>
    </row>
    <row collapsed="false" customFormat="false" customHeight="true" hidden="false" ht="12.1" outlineLevel="0" r="462">
      <c r="A462" s="11" t="str">
        <f aca="false">HYPERLINK("http://dbpedia.org/ontology/writer")</f>
        <v>http://dbpedia.org/ontology/writer</v>
      </c>
      <c r="B462" s="1" t="s">
        <v>968</v>
      </c>
      <c r="C462" s="12"/>
      <c r="D462" s="1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r="E462" s="13"/>
    </row>
    <row collapsed="false" customFormat="false" customHeight="true" hidden="false" ht="12.1" outlineLevel="0" r="463">
      <c r="A463" s="11" t="str">
        <f aca="false">HYPERLINK("http://dbpedia.org/ontology/creator")</f>
        <v>http://dbpedia.org/ontology/creator</v>
      </c>
      <c r="B463" s="1" t="s">
        <v>969</v>
      </c>
      <c r="C463" s="12"/>
      <c r="D463" s="1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  <c r="E463" s="13"/>
    </row>
    <row collapsed="false" customFormat="false" customHeight="true" hidden="false" ht="12.1" outlineLevel="0" r="464">
      <c r="A464" s="14" t="str">
        <f aca="false">HYPERLINK("http://dbpedia.org/property/creator")</f>
        <v>http://dbpedia.org/property/creator</v>
      </c>
      <c r="B464" s="15" t="s">
        <v>969</v>
      </c>
      <c r="C464" s="16"/>
      <c r="D464" s="15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  <c r="E464" s="17"/>
    </row>
    <row collapsed="false" customFormat="false" customHeight="true" hidden="false" ht="12.1" outlineLevel="0" r="466">
      <c r="A466" s="2" t="n">
        <v>1911613041</v>
      </c>
      <c r="B466" s="3" t="s">
        <v>970</v>
      </c>
      <c r="C466" s="3" t="str">
        <f aca="false">HYPERLINK("http://en.wikipedia.org/wiki/List_of_largest_manufacturing_companies_by_revenue", "View context")</f>
        <v>View context</v>
      </c>
      <c r="D466" s="4"/>
      <c r="E466" s="5"/>
    </row>
    <row collapsed="false" customFormat="false" customHeight="true" hidden="false" ht="12.1" outlineLevel="0" r="467">
      <c r="A467" s="6" t="s">
        <v>704</v>
      </c>
      <c r="B467" s="7" t="s">
        <v>707</v>
      </c>
      <c r="C467" s="7" t="s">
        <v>81</v>
      </c>
      <c r="D467" s="7" t="s">
        <v>709</v>
      </c>
      <c r="E467" s="8" t="s">
        <v>717</v>
      </c>
    </row>
    <row collapsed="false" customFormat="false" customHeight="true" hidden="false" ht="12.1" outlineLevel="0" r="468">
      <c r="A468" s="6" t="s">
        <v>69</v>
      </c>
      <c r="B468" s="7" t="s">
        <v>75</v>
      </c>
      <c r="C468" s="7" t="s">
        <v>971</v>
      </c>
      <c r="D468" s="7" t="s">
        <v>725</v>
      </c>
      <c r="E468" s="8" t="s">
        <v>70</v>
      </c>
    </row>
    <row collapsed="false" customFormat="false" customHeight="true" hidden="false" ht="12.1" outlineLevel="0" r="469">
      <c r="A469" s="6" t="s">
        <v>89</v>
      </c>
      <c r="B469" s="7" t="s">
        <v>850</v>
      </c>
      <c r="C469" s="7" t="s">
        <v>733</v>
      </c>
      <c r="D469" s="7" t="s">
        <v>972</v>
      </c>
      <c r="E469" s="8" t="s">
        <v>973</v>
      </c>
    </row>
    <row collapsed="false" customFormat="false" customHeight="true" hidden="false" ht="12.1" outlineLevel="0" r="470">
      <c r="A470" s="6" t="s">
        <v>745</v>
      </c>
      <c r="B470" s="7" t="s">
        <v>748</v>
      </c>
      <c r="C470" s="7" t="s">
        <v>87</v>
      </c>
      <c r="D470" s="7" t="s">
        <v>974</v>
      </c>
      <c r="E470" s="8" t="s">
        <v>751</v>
      </c>
    </row>
    <row collapsed="false" customFormat="false" customHeight="true" hidden="false" ht="12.1" outlineLevel="0" r="471">
      <c r="A471" s="6" t="s">
        <v>975</v>
      </c>
      <c r="B471" s="7" t="s">
        <v>753</v>
      </c>
      <c r="C471" s="9"/>
      <c r="D471" s="9"/>
      <c r="E471" s="10"/>
    </row>
    <row collapsed="false" customFormat="false" customHeight="true" hidden="false" ht="13.9" outlineLevel="0" r="472">
      <c r="A472" s="11" t="str">
        <f aca="false">HYPERLINK("http://dbpedia.org/ontology/foundationPlace")</f>
        <v>http://dbpedia.org/ontology/foundationPlace</v>
      </c>
      <c r="B472" s="1" t="s">
        <v>976</v>
      </c>
      <c r="C472" s="12"/>
      <c r="D472" s="1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  <c r="E472" s="13"/>
    </row>
    <row collapsed="false" customFormat="false" customHeight="true" hidden="false" ht="13.9" outlineLevel="0" r="473">
      <c r="A473" s="11" t="str">
        <f aca="false">HYPERLINK("http://dbpedia.org/property/areaServed")</f>
        <v>http://dbpedia.org/property/areaServed</v>
      </c>
      <c r="B473" s="1" t="s">
        <v>977</v>
      </c>
      <c r="C473" s="12"/>
      <c r="D473" s="1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  <c r="E473" s="13"/>
    </row>
    <row collapsed="false" customFormat="false" customHeight="true" hidden="false" ht="12.1" outlineLevel="0" r="474">
      <c r="A474" s="11" t="str">
        <f aca="false">HYPERLINK("http://dbpedia.org/ontology/headquarter")</f>
        <v>http://dbpedia.org/ontology/headquarter</v>
      </c>
      <c r="B474" s="1" t="s">
        <v>978</v>
      </c>
      <c r="C474" s="12"/>
      <c r="D474" s="1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  <c r="E474" s="13"/>
    </row>
    <row collapsed="false" customFormat="false" customHeight="true" hidden="false" ht="13.9" outlineLevel="0" r="475">
      <c r="A475" s="11" t="str">
        <f aca="false">HYPERLINK("http://dbpedia.org/property/locationCountry")</f>
        <v>http://dbpedia.org/property/locationCountry</v>
      </c>
      <c r="B475" s="1" t="s">
        <v>98</v>
      </c>
      <c r="C475" s="12"/>
      <c r="D475" s="1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  <c r="E475" s="13"/>
    </row>
    <row collapsed="false" customFormat="false" customHeight="true" hidden="false" ht="12.1" outlineLevel="0" r="476">
      <c r="A476" s="11" t="str">
        <f aca="false">HYPERLINK("http://dbpedia.org/ontology/location")</f>
        <v>http://dbpedia.org/ontology/location</v>
      </c>
      <c r="B476" s="1" t="s">
        <v>97</v>
      </c>
      <c r="C476" s="12"/>
      <c r="D476" s="1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  <c r="E476" s="13"/>
    </row>
    <row collapsed="false" customFormat="false" customHeight="true" hidden="false" ht="12.1" outlineLevel="0" r="477">
      <c r="A477" s="11" t="str">
        <f aca="false">HYPERLINK("http://dbpedia.org/property/country")</f>
        <v>http://dbpedia.org/property/country</v>
      </c>
      <c r="B477" s="1" t="s">
        <v>96</v>
      </c>
      <c r="C477" s="12"/>
      <c r="D477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477" s="13"/>
    </row>
    <row collapsed="false" customFormat="false" customHeight="true" hidden="false" ht="12.1" outlineLevel="0" r="478">
      <c r="A478" s="11" t="str">
        <f aca="false">HYPERLINK("http://dbpedia.org/property/foundation")</f>
        <v>http://dbpedia.org/property/foundation</v>
      </c>
      <c r="B478" s="1" t="s">
        <v>979</v>
      </c>
      <c r="C478" s="12"/>
      <c r="D478" s="1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  <c r="E478" s="13"/>
    </row>
    <row collapsed="false" customFormat="false" customHeight="true" hidden="false" ht="12.1" outlineLevel="0" r="479">
      <c r="A479" s="11" t="str">
        <f aca="false">HYPERLINK("http://dbpedia.org/property/headquarters")</f>
        <v>http://dbpedia.org/property/headquarters</v>
      </c>
      <c r="B479" s="1" t="s">
        <v>980</v>
      </c>
      <c r="C479" s="12"/>
      <c r="D479" s="1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  <c r="E479" s="13"/>
    </row>
    <row collapsed="false" customFormat="false" customHeight="true" hidden="false" ht="12.1" outlineLevel="0" r="480">
      <c r="A480" s="11" t="str">
        <f aca="false">HYPERLINK("http://dbpedia.org/property/location")</f>
        <v>http://dbpedia.org/property/location</v>
      </c>
      <c r="B480" s="1" t="s">
        <v>97</v>
      </c>
      <c r="C480" s="12"/>
      <c r="D480" s="1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  <c r="E480" s="13"/>
    </row>
    <row collapsed="false" customFormat="false" customHeight="true" hidden="false" ht="13.9" outlineLevel="0" r="481">
      <c r="A481" s="11" t="str">
        <f aca="false">HYPERLINK("http://dbpedia.org/ontology/locationCountry")</f>
        <v>http://dbpedia.org/ontology/locationCountry</v>
      </c>
      <c r="B481" s="1" t="s">
        <v>98</v>
      </c>
      <c r="C481" s="12"/>
      <c r="D481" s="1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  <c r="E481" s="13"/>
    </row>
    <row collapsed="false" customFormat="false" customHeight="true" hidden="false" ht="12.1" outlineLevel="0" r="482">
      <c r="A482" s="11" t="str">
        <f aca="false">HYPERLINK("http://dbpedia.org/property/locations")</f>
        <v>http://dbpedia.org/property/locations</v>
      </c>
      <c r="B482" s="1" t="s">
        <v>981</v>
      </c>
      <c r="C482" s="12"/>
      <c r="D482" s="1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  <c r="E482" s="13"/>
    </row>
    <row collapsed="false" customFormat="false" customHeight="true" hidden="false" ht="12.1" outlineLevel="0" r="483">
      <c r="A483" s="11" t="str">
        <f aca="false">HYPERLINK("http://dbpedia.org/ontology/country")</f>
        <v>http://dbpedia.org/ontology/country</v>
      </c>
      <c r="B483" s="1" t="s">
        <v>96</v>
      </c>
      <c r="C483" s="12"/>
      <c r="D483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483" s="13"/>
    </row>
    <row collapsed="false" customFormat="false" customHeight="true" hidden="false" ht="13.9" outlineLevel="0" r="484">
      <c r="A484" s="11" t="str">
        <f aca="false">HYPERLINK("http://dbpedia.org/ontology/stateOfOrigin")</f>
        <v>http://dbpedia.org/ontology/stateOfOrigin</v>
      </c>
      <c r="B484" s="1" t="s">
        <v>764</v>
      </c>
      <c r="C484" s="12"/>
      <c r="D484" s="1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  <c r="E484" s="13"/>
    </row>
    <row collapsed="false" customFormat="false" customHeight="true" hidden="false" ht="13.9" outlineLevel="0" r="485">
      <c r="A485" s="11" t="str">
        <f aca="false">HYPERLINK("http://dbpedia.org/property/serviceArea")</f>
        <v>http://dbpedia.org/property/serviceArea</v>
      </c>
      <c r="B485" s="1" t="s">
        <v>982</v>
      </c>
      <c r="C485" s="12"/>
      <c r="D485" s="1" t="str">
        <f aca="false">HYPERLINK("http://dbpedia.org/sparql?default-graph-uri=http%3A%2F%2Fdbpedia.org&amp;query=select+distinct+%3Fsubject+%3Fobject+where+{%3Fsubject+%3Chttp%3A%2F%2Fdbpedia.org%2Fproperty%2FserviceArea%3E+%3Fobject}+LIMIT+100&amp;format=text%2Fhtml&amp;timeout=30000&amp;debug=on", "View on DBPedia")</f>
        <v>View on DBPedia</v>
      </c>
      <c r="E485" s="13"/>
    </row>
    <row collapsed="false" customFormat="false" customHeight="true" hidden="false" ht="13.9" outlineLevel="0" r="486">
      <c r="A486" s="11" t="str">
        <f aca="false">HYPERLINK("http://dbpedia.org/property/storeLocations")</f>
        <v>http://dbpedia.org/property/storeLocations</v>
      </c>
      <c r="B486" s="1" t="s">
        <v>983</v>
      </c>
      <c r="C486" s="12"/>
      <c r="D486" s="1" t="str">
        <f aca="false">HYPERLINK("http://dbpedia.org/sparql?default-graph-uri=http%3A%2F%2Fdbpedia.org&amp;query=select+distinct+%3Fsubject+%3Fobject+where+{%3Fsubject+%3Chttp%3A%2F%2Fdbpedia.org%2Fproperty%2FstoreLocations%3E+%3Fobject}+LIMIT+100&amp;format=text%2Fhtml&amp;timeout=30000&amp;debug=on", "View on DBPedia")</f>
        <v>View on DBPedia</v>
      </c>
      <c r="E486" s="13"/>
    </row>
    <row collapsed="false" customFormat="false" customHeight="true" hidden="false" ht="12.1" outlineLevel="0" r="487">
      <c r="A487" s="11" t="str">
        <f aca="false">HYPERLINK("http://dbpedia.org/property/headquarter")</f>
        <v>http://dbpedia.org/property/headquarter</v>
      </c>
      <c r="B487" s="1" t="s">
        <v>978</v>
      </c>
      <c r="C487" s="12"/>
      <c r="D487" s="1" t="str">
        <f aca="false">HYPERLINK("http://dbpedia.org/sparql?default-graph-uri=http%3A%2F%2Fdbpedia.org&amp;query=select+distinct+%3Fsubject+%3Fobject+where+{%3Fsubject+%3Chttp%3A%2F%2Fdbpedia.org%2Fproperty%2Fheadquarter%3E+%3Fobject}+LIMIT+100&amp;format=text%2Fhtml&amp;timeout=30000&amp;debug=on", "View on DBPedia")</f>
        <v>View on DBPedia</v>
      </c>
      <c r="E487" s="13"/>
    </row>
    <row collapsed="false" customFormat="false" customHeight="true" hidden="false" ht="13.9" outlineLevel="0" r="488">
      <c r="A488" s="11" t="str">
        <f aca="false">HYPERLINK("http://dbpedia.org/property/locationCountries")</f>
        <v>http://dbpedia.org/property/locationCountries</v>
      </c>
      <c r="B488" s="1" t="s">
        <v>984</v>
      </c>
      <c r="C488" s="12"/>
      <c r="D488" s="1" t="str">
        <f aca="false">HYPERLINK("http://dbpedia.org/sparql?default-graph-uri=http%3A%2F%2Fdbpedia.org&amp;query=select+distinct+%3Fsubject+%3Fobject+where+{%3Fsubject+%3Chttp%3A%2F%2Fdbpedia.org%2Fproperty%2FlocationCountries%3E+%3Fobject}+LIMIT+100&amp;format=text%2Fhtml&amp;timeout=30000&amp;debug=on", "View on DBPedia")</f>
        <v>View on DBPedia</v>
      </c>
      <c r="E488" s="13"/>
    </row>
    <row collapsed="false" customFormat="false" customHeight="true" hidden="false" ht="13.9" outlineLevel="0" r="489">
      <c r="A489" s="11" t="str">
        <f aca="false">HYPERLINK("http://dbpedia.org/property/locationCounty")</f>
        <v>http://dbpedia.org/property/locationCounty</v>
      </c>
      <c r="B489" s="1" t="s">
        <v>985</v>
      </c>
      <c r="C489" s="12"/>
      <c r="D489" s="1" t="str">
        <f aca="false">HYPERLINK("http://dbpedia.org/sparql?default-graph-uri=http%3A%2F%2Fdbpedia.org&amp;query=select+distinct+%3Fsubject+%3Fobject+where+{%3Fsubject+%3Chttp%3A%2F%2Fdbpedia.org%2Fproperty%2FlocationCounty%3E+%3Fobject}+LIMIT+100&amp;format=text%2Fhtml&amp;timeout=30000&amp;debug=on", "View on DBPedia")</f>
        <v>View on DBPedia</v>
      </c>
      <c r="E489" s="13"/>
    </row>
    <row collapsed="false" customFormat="false" customHeight="true" hidden="false" ht="13.9" outlineLevel="0" r="490">
      <c r="A490" s="11" t="str">
        <f aca="false">HYPERLINK("http://dbpedia.org/property/countryOfOrigin")</f>
        <v>http://dbpedia.org/property/countryOfOrigin</v>
      </c>
      <c r="B490" s="1" t="s">
        <v>986</v>
      </c>
      <c r="C490" s="12"/>
      <c r="D490" s="1" t="str">
        <f aca="false">HYPERLINK("http://dbpedia.org/sparql?default-graph-uri=http%3A%2F%2Fdbpedia.org&amp;query=select+distinct+%3Fsubject+%3Fobject+where+{%3Fsubject+%3Chttp%3A%2F%2Fdbpedia.org%2Fproperty%2FcountryOfOrigin%3E+%3Fobject}+LIMIT+100&amp;format=text%2Fhtml&amp;timeout=30000&amp;debug=on", "View on DBPedia")</f>
        <v>View on DBPedia</v>
      </c>
      <c r="E490" s="13"/>
    </row>
    <row collapsed="false" customFormat="false" customHeight="true" hidden="false" ht="13.9" outlineLevel="0" r="491">
      <c r="A491" s="14" t="str">
        <f aca="false">HYPERLINK("http://dbpedia.org/property/nationalOrigin")</f>
        <v>http://dbpedia.org/property/nationalOrigin</v>
      </c>
      <c r="B491" s="15" t="s">
        <v>987</v>
      </c>
      <c r="C491" s="16"/>
      <c r="D491" s="15" t="str">
        <f aca="false">HYPERLINK("http://dbpedia.org/sparql?default-graph-uri=http%3A%2F%2Fdbpedia.org&amp;query=select+distinct+%3Fsubject+%3Fobject+where+{%3Fsubject+%3Chttp%3A%2F%2Fdbpedia.org%2Fproperty%2FnationalOrigin%3E+%3Fobject}+LIMIT+100&amp;format=text%2Fhtml&amp;timeout=30000&amp;debug=on", "View on DBPedia")</f>
        <v>View on DBPedia</v>
      </c>
      <c r="E491" s="17"/>
    </row>
    <row collapsed="false" customFormat="false" customHeight="true" hidden="false" ht="12.1" outlineLevel="0" r="493">
      <c r="A493" s="2" t="n">
        <v>618003832</v>
      </c>
      <c r="B493" s="3" t="s">
        <v>970</v>
      </c>
      <c r="C493" s="3" t="str">
        <f aca="false">HYPERLINK("http://en.wikipedia.org/wiki/List_of_largest_manufacturing_companies_by_revenue", "View context")</f>
        <v>View context</v>
      </c>
      <c r="D493" s="4"/>
      <c r="E493" s="5"/>
    </row>
    <row collapsed="false" customFormat="false" customHeight="true" hidden="false" ht="13.9" outlineLevel="0" r="494">
      <c r="A494" s="6" t="s">
        <v>988</v>
      </c>
      <c r="B494" s="7" t="s">
        <v>989</v>
      </c>
      <c r="C494" s="7" t="s">
        <v>990</v>
      </c>
      <c r="D494" s="7" t="s">
        <v>991</v>
      </c>
      <c r="E494" s="8" t="s">
        <v>992</v>
      </c>
    </row>
    <row collapsed="false" customFormat="false" customHeight="true" hidden="false" ht="12.1" outlineLevel="0" r="495">
      <c r="A495" s="6" t="s">
        <v>993</v>
      </c>
      <c r="B495" s="7" t="s">
        <v>994</v>
      </c>
      <c r="C495" s="7" t="s">
        <v>995</v>
      </c>
      <c r="D495" s="7" t="s">
        <v>996</v>
      </c>
      <c r="E495" s="8" t="s">
        <v>997</v>
      </c>
    </row>
    <row collapsed="false" customFormat="false" customHeight="true" hidden="false" ht="13.9" outlineLevel="0" r="496">
      <c r="A496" s="6" t="s">
        <v>998</v>
      </c>
      <c r="B496" s="7" t="s">
        <v>999</v>
      </c>
      <c r="C496" s="7" t="s">
        <v>1000</v>
      </c>
      <c r="D496" s="7" t="s">
        <v>1001</v>
      </c>
      <c r="E496" s="8" t="s">
        <v>1002</v>
      </c>
    </row>
    <row collapsed="false" customFormat="false" customHeight="true" hidden="false" ht="12.1" outlineLevel="0" r="497">
      <c r="A497" s="6" t="s">
        <v>1003</v>
      </c>
      <c r="B497" s="7" t="s">
        <v>1004</v>
      </c>
      <c r="C497" s="7" t="s">
        <v>1005</v>
      </c>
      <c r="D497" s="7" t="s">
        <v>1006</v>
      </c>
      <c r="E497" s="8" t="s">
        <v>1007</v>
      </c>
    </row>
    <row collapsed="false" customFormat="false" customHeight="true" hidden="false" ht="12.1" outlineLevel="0" r="498">
      <c r="A498" s="6" t="s">
        <v>1008</v>
      </c>
      <c r="B498" s="7" t="s">
        <v>1009</v>
      </c>
      <c r="C498" s="7" t="s">
        <v>1010</v>
      </c>
      <c r="D498" s="7" t="s">
        <v>1011</v>
      </c>
      <c r="E498" s="8" t="s">
        <v>1012</v>
      </c>
    </row>
    <row collapsed="false" customFormat="false" customHeight="true" hidden="false" ht="13.9" outlineLevel="0" r="499">
      <c r="A499" s="6" t="s">
        <v>1013</v>
      </c>
      <c r="B499" s="7" t="s">
        <v>1014</v>
      </c>
      <c r="C499" s="7" t="s">
        <v>1015</v>
      </c>
      <c r="D499" s="7" t="s">
        <v>1016</v>
      </c>
      <c r="E499" s="8" t="s">
        <v>1017</v>
      </c>
    </row>
    <row collapsed="false" customFormat="false" customHeight="true" hidden="false" ht="12.1" outlineLevel="0" r="500">
      <c r="A500" s="11" t="str">
        <f aca="false">HYPERLINK("http://dbpedia.org/property/products")</f>
        <v>http://dbpedia.org/property/products</v>
      </c>
      <c r="B500" s="1" t="s">
        <v>1018</v>
      </c>
      <c r="C500" s="12"/>
      <c r="D500" s="1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  <c r="E500" s="13"/>
    </row>
    <row collapsed="false" customFormat="false" customHeight="true" hidden="false" ht="12.1" outlineLevel="0" r="501">
      <c r="A501" s="11" t="str">
        <f aca="false">HYPERLINK("http://dbpedia.org/property/industry")</f>
        <v>http://dbpedia.org/property/industry</v>
      </c>
      <c r="B501" s="1" t="s">
        <v>1019</v>
      </c>
      <c r="C501" s="12"/>
      <c r="D501" s="1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  <c r="E501" s="13"/>
    </row>
    <row collapsed="false" customFormat="false" customHeight="true" hidden="false" ht="12.1" outlineLevel="0" r="502">
      <c r="A502" s="11" t="str">
        <f aca="false">HYPERLINK("http://dbpedia.org/ontology/industry")</f>
        <v>http://dbpedia.org/ontology/industry</v>
      </c>
      <c r="B502" s="1" t="s">
        <v>1019</v>
      </c>
      <c r="C502" s="12"/>
      <c r="D502" s="1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  <c r="E502" s="13"/>
    </row>
    <row collapsed="false" customFormat="false" customHeight="true" hidden="false" ht="12.1" outlineLevel="0" r="503">
      <c r="A503" s="11" t="str">
        <f aca="false">HYPERLINK("http://dbpedia.org/ontology/product")</f>
        <v>http://dbpedia.org/ontology/product</v>
      </c>
      <c r="B503" s="1" t="s">
        <v>1020</v>
      </c>
      <c r="C503" s="12"/>
      <c r="D503" s="1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  <c r="E503" s="13"/>
    </row>
    <row collapsed="false" customFormat="false" customHeight="true" hidden="false" ht="12.1" outlineLevel="0" r="504">
      <c r="A504" s="11" t="str">
        <f aca="false">HYPERLINK("http://dbpedia.org/property/services")</f>
        <v>http://dbpedia.org/property/services</v>
      </c>
      <c r="B504" s="1" t="s">
        <v>1021</v>
      </c>
      <c r="C504" s="12"/>
      <c r="D504" s="1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  <c r="E504" s="13"/>
    </row>
    <row collapsed="false" customFormat="false" customHeight="true" hidden="false" ht="12.1" outlineLevel="0" r="505">
      <c r="A505" s="11" t="str">
        <f aca="false">HYPERLINK("http://dbpedia.org/ontology/service")</f>
        <v>http://dbpedia.org/ontology/service</v>
      </c>
      <c r="B505" s="1" t="s">
        <v>1022</v>
      </c>
      <c r="C505" s="12"/>
      <c r="D505" s="1" t="str">
        <f aca="false"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  <c r="E505" s="13"/>
    </row>
    <row collapsed="false" customFormat="false" customHeight="true" hidden="false" ht="13.9" outlineLevel="0" r="506">
      <c r="A506" s="11" t="str">
        <f aca="false">HYPERLINK("http://dbpedia.org/property/companyType")</f>
        <v>http://dbpedia.org/property/companyType</v>
      </c>
      <c r="B506" s="1" t="s">
        <v>1023</v>
      </c>
      <c r="C506" s="12"/>
      <c r="D506" s="1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  <c r="E506" s="13"/>
    </row>
    <row collapsed="false" customFormat="false" customHeight="true" hidden="false" ht="12.1" outlineLevel="0" r="507">
      <c r="A507" s="14" t="str">
        <f aca="false">HYPERLINK("http://dbpedia.org/property/industries")</f>
        <v>http://dbpedia.org/property/industries</v>
      </c>
      <c r="B507" s="15" t="s">
        <v>1024</v>
      </c>
      <c r="C507" s="16"/>
      <c r="D507" s="15" t="str">
        <f aca="false">HYPERLINK("http://dbpedia.org/sparql?default-graph-uri=http%3A%2F%2Fdbpedia.org&amp;query=select+distinct+%3Fsubject+%3Fobject+where+{%3Fsubject+%3Chttp%3A%2F%2Fdbpedia.org%2Fproperty%2Findustries%3E+%3Fobject}+LIMIT+100&amp;format=text%2Fhtml&amp;timeout=30000&amp;debug=on", "View on DBPedia")</f>
        <v>View on DBPedia</v>
      </c>
      <c r="E507" s="17"/>
    </row>
    <row collapsed="false" customFormat="false" customHeight="true" hidden="false" ht="12.1" outlineLevel="0" r="509">
      <c r="A509" s="2" t="n">
        <v>2122702641</v>
      </c>
      <c r="B509" s="3" t="s">
        <v>1025</v>
      </c>
      <c r="C509" s="3" t="str">
        <f aca="false">HYPERLINK("http://en.wikipedia.org/wiki/List_of_Presidents_of_the_United_States", "View context")</f>
        <v>View context</v>
      </c>
      <c r="D509" s="4"/>
      <c r="E509" s="5"/>
    </row>
    <row collapsed="false" customFormat="false" customHeight="true" hidden="false" ht="12.1" outlineLevel="0" r="510">
      <c r="A510" s="6" t="s">
        <v>1026</v>
      </c>
      <c r="B510" s="7" t="s">
        <v>1027</v>
      </c>
      <c r="C510" s="7" t="s">
        <v>1028</v>
      </c>
      <c r="D510" s="7" t="s">
        <v>1029</v>
      </c>
      <c r="E510" s="8" t="s">
        <v>1030</v>
      </c>
    </row>
    <row collapsed="false" customFormat="false" customHeight="true" hidden="false" ht="12.1" outlineLevel="0" r="511">
      <c r="A511" s="11" t="str">
        <f aca="false">HYPERLINK("http://dbpedia.org/property/party")</f>
        <v>http://dbpedia.org/property/party</v>
      </c>
      <c r="B511" s="1" t="s">
        <v>1031</v>
      </c>
      <c r="C511" s="12"/>
      <c r="D511" s="1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  <c r="E511" s="13"/>
    </row>
    <row collapsed="false" customFormat="false" customHeight="true" hidden="false" ht="12.1" outlineLevel="0" r="512">
      <c r="A512" s="11" t="str">
        <f aca="false">HYPERLINK("http://dbpedia.org/ontology/party")</f>
        <v>http://dbpedia.org/ontology/party</v>
      </c>
      <c r="B512" s="1" t="s">
        <v>1031</v>
      </c>
      <c r="C512" s="12"/>
      <c r="D512" s="1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  <c r="E512" s="13"/>
    </row>
    <row collapsed="false" customFormat="false" customHeight="true" hidden="false" ht="13.9" outlineLevel="0" r="513">
      <c r="A513" s="11" t="str">
        <f aca="false">HYPERLINK("http://dbpedia.org/ontology/otherParty")</f>
        <v>http://dbpedia.org/ontology/otherParty</v>
      </c>
      <c r="B513" s="1" t="s">
        <v>1032</v>
      </c>
      <c r="C513" s="12"/>
      <c r="D513" s="1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  <c r="E513" s="13"/>
    </row>
    <row collapsed="false" customFormat="false" customHeight="true" hidden="false" ht="13.9" outlineLevel="0" r="514">
      <c r="A514" s="11" t="str">
        <f aca="false">HYPERLINK("http://dbpedia.org/property/afterParty")</f>
        <v>http://dbpedia.org/property/afterParty</v>
      </c>
      <c r="B514" s="1" t="s">
        <v>1033</v>
      </c>
      <c r="C514" s="12"/>
      <c r="D514" s="1" t="str">
        <f aca="false"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  <c r="E514" s="13"/>
    </row>
    <row collapsed="false" customFormat="false" customHeight="true" hidden="false" ht="13.9" outlineLevel="0" r="515">
      <c r="A515" s="11" t="str">
        <f aca="false">HYPERLINK("http://dbpedia.org/property/politicalGroups")</f>
        <v>http://dbpedia.org/property/politicalGroups</v>
      </c>
      <c r="B515" s="1" t="s">
        <v>1034</v>
      </c>
      <c r="C515" s="12"/>
      <c r="D515" s="1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  <c r="E515" s="13"/>
    </row>
    <row collapsed="false" customFormat="false" customHeight="true" hidden="false" ht="13.9" outlineLevel="0" r="516">
      <c r="A516" s="11" t="str">
        <f aca="false">HYPERLINK("http://dbpedia.org/ontology/politicalPartyInLegislature")</f>
        <v>http://dbpedia.org/ontology/politicalPartyInLegislature</v>
      </c>
      <c r="B516" s="1" t="s">
        <v>1035</v>
      </c>
      <c r="C516" s="12"/>
      <c r="D516" s="1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  <c r="E516" s="13"/>
    </row>
    <row collapsed="false" customFormat="false" customHeight="true" hidden="false" ht="13.9" outlineLevel="0" r="517">
      <c r="A517" s="11" t="str">
        <f aca="false">HYPERLINK("http://dbpedia.org/ontology/politicalPartyOfLeader")</f>
        <v>http://dbpedia.org/ontology/politicalPartyOfLeader</v>
      </c>
      <c r="B517" s="1" t="s">
        <v>1036</v>
      </c>
      <c r="C517" s="12"/>
      <c r="D517" s="1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  <c r="E517" s="13"/>
    </row>
    <row collapsed="false" customFormat="false" customHeight="true" hidden="false" ht="12.1" outlineLevel="0" r="518">
      <c r="A518" s="11" t="str">
        <f aca="false">HYPERLINK("http://dbpedia.org/property/loser")</f>
        <v>http://dbpedia.org/property/loser</v>
      </c>
      <c r="B518" s="1" t="s">
        <v>1037</v>
      </c>
      <c r="C518" s="12"/>
      <c r="D518" s="1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  <c r="E518" s="13"/>
    </row>
    <row collapsed="false" customFormat="false" customHeight="true" hidden="false" ht="13.9" outlineLevel="0" r="519">
      <c r="A519" s="11" t="str">
        <f aca="false">HYPERLINK("http://dbpedia.org/property/politicalParty")</f>
        <v>http://dbpedia.org/property/politicalParty</v>
      </c>
      <c r="B519" s="1" t="s">
        <v>1038</v>
      </c>
      <c r="C519" s="12"/>
      <c r="D519" s="1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  <c r="E519" s="13"/>
    </row>
    <row collapsed="false" customFormat="false" customHeight="true" hidden="false" ht="12.1" outlineLevel="0" r="520">
      <c r="A520" s="11" t="str">
        <f aca="false">HYPERLINK("http://dbpedia.org/property/winner")</f>
        <v>http://dbpedia.org/property/winner</v>
      </c>
      <c r="B520" s="1" t="s">
        <v>1039</v>
      </c>
      <c r="C520" s="12"/>
      <c r="D520" s="1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  <c r="E520" s="13"/>
    </row>
    <row collapsed="false" customFormat="false" customHeight="true" hidden="false" ht="13.9" outlineLevel="0" r="521">
      <c r="A521" s="11" t="str">
        <f aca="false">HYPERLINK("http://dbpedia.org/ontology/leaderParty")</f>
        <v>http://dbpedia.org/ontology/leaderParty</v>
      </c>
      <c r="B521" s="1" t="s">
        <v>1040</v>
      </c>
      <c r="C521" s="12"/>
      <c r="D521" s="1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  <c r="E521" s="13"/>
    </row>
    <row collapsed="false" customFormat="false" customHeight="true" hidden="false" ht="12.1" outlineLevel="0" r="522">
      <c r="A522" s="11" t="str">
        <f aca="false">HYPERLINK("http://dbpedia.org/property/legislature")</f>
        <v>http://dbpedia.org/property/legislature</v>
      </c>
      <c r="B522" s="1" t="s">
        <v>1041</v>
      </c>
      <c r="C522" s="12"/>
      <c r="D522" s="1" t="str">
        <f aca="false"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  <c r="E522" s="13"/>
    </row>
    <row collapsed="false" customFormat="false" customHeight="true" hidden="false" ht="13.9" outlineLevel="0" r="523">
      <c r="A523" s="11" t="str">
        <f aca="false">HYPERLINK("http://dbpedia.org/property/leaderParty")</f>
        <v>http://dbpedia.org/property/leaderParty</v>
      </c>
      <c r="B523" s="1" t="s">
        <v>1040</v>
      </c>
      <c r="C523" s="12"/>
      <c r="D523" s="1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  <c r="E523" s="13"/>
    </row>
    <row collapsed="false" customFormat="false" customHeight="true" hidden="false" ht="13.9" outlineLevel="0" r="524">
      <c r="A524" s="11" t="str">
        <f aca="false">HYPERLINK("http://dbpedia.org/property/oppositionParty")</f>
        <v>http://dbpedia.org/property/oppositionParty</v>
      </c>
      <c r="B524" s="1" t="s">
        <v>1042</v>
      </c>
      <c r="C524" s="12"/>
      <c r="D524" s="1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  <c r="E524" s="13"/>
    </row>
    <row collapsed="false" customFormat="false" customHeight="true" hidden="false" ht="13.9" outlineLevel="0" r="525">
      <c r="A525" s="14" t="str">
        <f aca="false">HYPERLINK("http://dbpedia.org/property/politicalView")</f>
        <v>http://dbpedia.org/property/politicalView</v>
      </c>
      <c r="B525" s="15" t="s">
        <v>1043</v>
      </c>
      <c r="C525" s="16"/>
      <c r="D525" s="15" t="str">
        <f aca="false">HYPERLINK("http://dbpedia.org/sparql?default-graph-uri=http%3A%2F%2Fdbpedia.org&amp;query=select+distinct+%3Fsubject+%3Fobject+where+{%3Fsubject+%3Chttp%3A%2F%2Fdbpedia.org%2Fproperty%2FpoliticalView%3E+%3Fobject}+LIMIT+100&amp;format=text%2Fhtml&amp;timeout=30000&amp;debug=on", "View on DBPedia")</f>
        <v>View on DBPedia</v>
      </c>
      <c r="E525" s="17"/>
    </row>
    <row collapsed="false" customFormat="false" customHeight="true" hidden="false" ht="12.1" outlineLevel="0" r="527">
      <c r="A527" s="2" t="n">
        <v>1973672910</v>
      </c>
      <c r="B527" s="3" t="s">
        <v>1025</v>
      </c>
      <c r="C527" s="3" t="str">
        <f aca="false">HYPERLINK("http://en.wikipedia.org/wiki/List_of_Presidents_of_the_United_States", "View context")</f>
        <v>View context</v>
      </c>
      <c r="D527" s="4"/>
      <c r="E527" s="5"/>
    </row>
    <row collapsed="false" customFormat="false" customHeight="true" hidden="false" ht="12.1" outlineLevel="0" r="528">
      <c r="A528" s="6" t="n">
        <v>1824</v>
      </c>
      <c r="B528" s="7" t="n">
        <v>1828</v>
      </c>
      <c r="C528" s="7" t="n">
        <v>1789</v>
      </c>
      <c r="D528" s="7" t="n">
        <v>1832</v>
      </c>
      <c r="E528" s="8" t="n">
        <v>1836</v>
      </c>
    </row>
    <row collapsed="false" customFormat="false" customHeight="true" hidden="false" ht="12.1" outlineLevel="0" r="529">
      <c r="A529" s="6" t="n">
        <v>1840</v>
      </c>
      <c r="B529" s="7" t="n">
        <v>1844</v>
      </c>
      <c r="C529" s="7" t="n">
        <v>1848</v>
      </c>
      <c r="D529" s="7" t="n">
        <v>1852</v>
      </c>
      <c r="E529" s="8" t="n">
        <v>1856</v>
      </c>
    </row>
    <row collapsed="false" customFormat="false" customHeight="true" hidden="false" ht="12.1" outlineLevel="0" r="530">
      <c r="A530" s="6" t="n">
        <v>1860</v>
      </c>
      <c r="B530" s="7" t="n">
        <v>1864</v>
      </c>
      <c r="C530" s="7" t="n">
        <v>1868</v>
      </c>
      <c r="D530" s="7" t="n">
        <v>1792</v>
      </c>
      <c r="E530" s="8" t="n">
        <v>1872</v>
      </c>
    </row>
    <row collapsed="false" customFormat="false" customHeight="true" hidden="false" ht="12.1" outlineLevel="0" r="531">
      <c r="A531" s="6" t="n">
        <v>1876</v>
      </c>
      <c r="B531" s="7" t="n">
        <v>1880</v>
      </c>
      <c r="C531" s="7" t="n">
        <v>1884</v>
      </c>
      <c r="D531" s="7" t="n">
        <v>1888</v>
      </c>
      <c r="E531" s="8" t="n">
        <v>1892</v>
      </c>
    </row>
    <row collapsed="false" customFormat="false" customHeight="true" hidden="false" ht="12.1" outlineLevel="0" r="532">
      <c r="A532" s="6" t="n">
        <v>1896</v>
      </c>
      <c r="B532" s="7" t="n">
        <v>1900</v>
      </c>
      <c r="C532" s="7" t="n">
        <v>1904</v>
      </c>
      <c r="D532" s="7" t="n">
        <v>1908</v>
      </c>
      <c r="E532" s="8" t="n">
        <v>1796</v>
      </c>
    </row>
    <row collapsed="false" customFormat="false" customHeight="true" hidden="false" ht="12.1" outlineLevel="0" r="533">
      <c r="A533" s="6" t="n">
        <v>1912</v>
      </c>
      <c r="B533" s="7" t="n">
        <v>1916</v>
      </c>
      <c r="C533" s="7" t="n">
        <v>1920</v>
      </c>
      <c r="D533" s="7" t="n">
        <v>1924</v>
      </c>
      <c r="E533" s="8" t="n">
        <v>1928</v>
      </c>
    </row>
    <row collapsed="false" customFormat="false" customHeight="true" hidden="false" ht="12.1" outlineLevel="0" r="534">
      <c r="A534" s="6" t="n">
        <v>1932</v>
      </c>
      <c r="B534" s="7" t="n">
        <v>1936</v>
      </c>
      <c r="C534" s="7" t="n">
        <v>1940</v>
      </c>
      <c r="D534" s="7" t="n">
        <v>1944</v>
      </c>
      <c r="E534" s="8" t="n">
        <v>1948</v>
      </c>
    </row>
    <row collapsed="false" customFormat="false" customHeight="true" hidden="false" ht="12.1" outlineLevel="0" r="535">
      <c r="A535" s="6" t="n">
        <v>1800</v>
      </c>
      <c r="B535" s="7" t="n">
        <v>1952</v>
      </c>
      <c r="C535" s="7" t="n">
        <v>1956</v>
      </c>
      <c r="D535" s="7" t="n">
        <v>1960</v>
      </c>
      <c r="E535" s="8" t="n">
        <v>1964</v>
      </c>
    </row>
    <row collapsed="false" customFormat="false" customHeight="true" hidden="false" ht="12.1" outlineLevel="0" r="536">
      <c r="A536" s="6" t="n">
        <v>1968</v>
      </c>
      <c r="B536" s="7" t="n">
        <v>1972</v>
      </c>
      <c r="C536" s="7" t="n">
        <v>1976</v>
      </c>
      <c r="D536" s="7" t="n">
        <v>1980</v>
      </c>
      <c r="E536" s="8" t="n">
        <v>1984</v>
      </c>
    </row>
    <row collapsed="false" customFormat="false" customHeight="true" hidden="false" ht="12.1" outlineLevel="0" r="537">
      <c r="A537" s="6" t="n">
        <v>1988</v>
      </c>
      <c r="B537" s="7" t="n">
        <v>1804</v>
      </c>
      <c r="C537" s="7" t="n">
        <v>1992</v>
      </c>
      <c r="D537" s="7" t="n">
        <v>1996</v>
      </c>
      <c r="E537" s="8" t="n">
        <v>2000</v>
      </c>
    </row>
    <row collapsed="false" customFormat="false" customHeight="true" hidden="false" ht="12.1" outlineLevel="0" r="538">
      <c r="A538" s="6" t="n">
        <v>2004</v>
      </c>
      <c r="B538" s="7" t="n">
        <v>2008</v>
      </c>
      <c r="C538" s="7" t="n">
        <v>2012</v>
      </c>
      <c r="D538" s="7" t="n">
        <v>1808</v>
      </c>
      <c r="E538" s="8" t="n">
        <v>1812</v>
      </c>
    </row>
    <row collapsed="false" customFormat="false" customHeight="true" hidden="false" ht="12.1" outlineLevel="0" r="539">
      <c r="A539" s="6" t="n">
        <v>1816</v>
      </c>
      <c r="B539" s="7" t="n">
        <v>1820</v>
      </c>
      <c r="C539" s="9"/>
      <c r="D539" s="9"/>
      <c r="E539" s="10"/>
    </row>
    <row collapsed="false" customFormat="false" customHeight="true" hidden="false" ht="12.1" outlineLevel="0" r="540">
      <c r="A540" s="11" t="str">
        <f aca="false">HYPERLINK("http://dbpedia.org/property/years")</f>
        <v>http://dbpedia.org/property/years</v>
      </c>
      <c r="B540" s="1" t="s">
        <v>40</v>
      </c>
      <c r="C540" s="12"/>
      <c r="D540" s="1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r="E540" s="13"/>
    </row>
    <row collapsed="false" customFormat="false" customHeight="true" hidden="false" ht="13.9" outlineLevel="0" r="541">
      <c r="A541" s="11" t="str">
        <f aca="false">HYPERLINK("http://dbpedia.org/ontology/formationYear")</f>
        <v>http://dbpedia.org/ontology/formationYear</v>
      </c>
      <c r="B541" s="1" t="s">
        <v>1044</v>
      </c>
      <c r="C541" s="12"/>
      <c r="D541" s="1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  <c r="E541" s="13"/>
    </row>
    <row collapsed="false" customFormat="false" customHeight="true" hidden="false" ht="13.9" outlineLevel="0" r="542">
      <c r="A542" s="11" t="str">
        <f aca="false">HYPERLINK("http://dbpedia.org/ontology/activeYearsEndDate")</f>
        <v>http://dbpedia.org/ontology/activeYearsEndDate</v>
      </c>
      <c r="B542" s="1" t="s">
        <v>35</v>
      </c>
      <c r="C542" s="12"/>
      <c r="D542" s="1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  <c r="E542" s="13"/>
    </row>
    <row collapsed="false" customFormat="false" customHeight="true" hidden="false" ht="12.1" outlineLevel="0" r="543">
      <c r="A543" s="11" t="str">
        <f aca="false">HYPERLINK("http://dbpedia.org/property/formed")</f>
        <v>http://dbpedia.org/property/formed</v>
      </c>
      <c r="B543" s="1" t="s">
        <v>1045</v>
      </c>
      <c r="C543" s="12"/>
      <c r="D543" s="1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  <c r="E543" s="13"/>
    </row>
    <row collapsed="false" customFormat="false" customHeight="true" hidden="false" ht="13.9" outlineLevel="0" r="544">
      <c r="A544" s="11" t="str">
        <f aca="false">HYPERLINK("http://dbpedia.org/ontology/activeYearsStartDate")</f>
        <v>http://dbpedia.org/ontology/activeYearsStartDate</v>
      </c>
      <c r="B544" s="1" t="s">
        <v>43</v>
      </c>
      <c r="C544" s="12"/>
      <c r="D544" s="1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  <c r="E544" s="13"/>
    </row>
    <row collapsed="false" customFormat="false" customHeight="true" hidden="false" ht="12.1" outlineLevel="0" r="545">
      <c r="A545" s="11" t="str">
        <f aca="false">HYPERLINK("http://dbpedia.org/property/formation")</f>
        <v>http://dbpedia.org/property/formation</v>
      </c>
      <c r="B545" s="1" t="s">
        <v>1046</v>
      </c>
      <c r="C545" s="12"/>
      <c r="D545" s="1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  <c r="E545" s="13"/>
    </row>
    <row collapsed="false" customFormat="false" customHeight="true" hidden="false" ht="13.9" outlineLevel="0" r="546">
      <c r="A546" s="11" t="str">
        <f aca="false">HYPERLINK("http://dbpedia.org/ontology/formationDate")</f>
        <v>http://dbpedia.org/ontology/formationDate</v>
      </c>
      <c r="B546" s="1" t="s">
        <v>1047</v>
      </c>
      <c r="C546" s="12"/>
      <c r="D546" s="1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  <c r="E546" s="13"/>
    </row>
    <row collapsed="false" customFormat="false" customHeight="true" hidden="false" ht="12.1" outlineLevel="0" r="547">
      <c r="A547" s="11" t="str">
        <f aca="false">HYPERLINK("http://dbpedia.org/property/established")</f>
        <v>http://dbpedia.org/property/established</v>
      </c>
      <c r="B547" s="1" t="s">
        <v>1048</v>
      </c>
      <c r="C547" s="12"/>
      <c r="D547" s="1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  <c r="E547" s="13"/>
    </row>
    <row collapsed="false" customFormat="false" customHeight="true" hidden="false" ht="13.9" outlineLevel="0" r="548">
      <c r="A548" s="11" t="str">
        <f aca="false">HYPERLINK("http://dbpedia.org/property/startDate")</f>
        <v>http://dbpedia.org/property/startDate</v>
      </c>
      <c r="B548" s="1" t="s">
        <v>1049</v>
      </c>
      <c r="C548" s="12"/>
      <c r="D548" s="1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  <c r="E548" s="13"/>
    </row>
    <row collapsed="false" customFormat="false" customHeight="true" hidden="false" ht="13.9" outlineLevel="0" r="549">
      <c r="A549" s="11" t="str">
        <f aca="false">HYPERLINK("http://dbpedia.org/property/formedyear")</f>
        <v>http://dbpedia.org/property/formedyear</v>
      </c>
      <c r="B549" s="1" t="s">
        <v>1050</v>
      </c>
      <c r="C549" s="12"/>
      <c r="D549" s="1" t="str">
        <f aca="false">HYPERLINK("http://dbpedia.org/sparql?default-graph-uri=http%3A%2F%2Fdbpedia.org&amp;query=select+distinct+%3Fsubject+%3Fobject+where+{%3Fsubject+%3Chttp%3A%2F%2Fdbpedia.org%2Fproperty%2Fformedyear%3E+%3Fobject}+LIMIT+100&amp;format=text%2Fhtml&amp;timeout=30000&amp;debug=on", "View on DBPedia")</f>
        <v>View on DBPedia</v>
      </c>
      <c r="E549" s="13"/>
    </row>
    <row collapsed="false" customFormat="false" customHeight="true" hidden="false" ht="12.1" outlineLevel="0" r="550">
      <c r="A550" s="11" t="str">
        <f aca="false">HYPERLINK("http://dbpedia.org/property/year")</f>
        <v>http://dbpedia.org/property/year</v>
      </c>
      <c r="B550" s="1" t="s">
        <v>30</v>
      </c>
      <c r="C550" s="12"/>
      <c r="D550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550" s="13"/>
    </row>
    <row collapsed="false" customFormat="false" customHeight="true" hidden="false" ht="13.9" outlineLevel="0" r="551">
      <c r="A551" s="11" t="str">
        <f aca="false">HYPERLINK("http://dbpedia.org/ontology/activeYearsStartYear")</f>
        <v>http://dbpedia.org/ontology/activeYearsStartYear</v>
      </c>
      <c r="B551" s="1" t="s">
        <v>42</v>
      </c>
      <c r="C551" s="12"/>
      <c r="D551" s="1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  <c r="E551" s="13"/>
    </row>
    <row collapsed="false" customFormat="false" customHeight="true" hidden="false" ht="12.1" outlineLevel="0" r="552">
      <c r="A552" s="11" t="str">
        <f aca="false">HYPERLINK("http://dbpedia.org/property/start")</f>
        <v>http://dbpedia.org/property/start</v>
      </c>
      <c r="B552" s="1" t="s">
        <v>1051</v>
      </c>
      <c r="C552" s="12"/>
      <c r="D552" s="1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  <c r="E552" s="13"/>
    </row>
    <row collapsed="false" customFormat="false" customHeight="true" hidden="false" ht="13.9" outlineLevel="0" r="553">
      <c r="A553" s="11" t="str">
        <f aca="false">HYPERLINK("http://dbpedia.org/property/establishedDate")</f>
        <v>http://dbpedia.org/property/establishedDate</v>
      </c>
      <c r="B553" s="1" t="s">
        <v>1052</v>
      </c>
      <c r="C553" s="12"/>
      <c r="D553" s="1" t="str">
        <f aca="false">HYPERLINK("http://dbpedia.org/sparql?default-graph-uri=http%3A%2F%2Fdbpedia.org&amp;query=select+distinct+%3Fsubject+%3Fobject+where+{%3Fsubject+%3Chttp%3A%2F%2Fdbpedia.org%2Fproperty%2FestablishedDate%3E+%3Fobject}+LIMIT+100&amp;format=text%2Fhtml&amp;timeout=30000&amp;debug=on", "View on DBPedia")</f>
        <v>View on DBPedia</v>
      </c>
      <c r="E553" s="13"/>
    </row>
    <row collapsed="false" customFormat="false" customHeight="true" hidden="false" ht="13.9" outlineLevel="0" r="554">
      <c r="A554" s="11" t="str">
        <f aca="false">HYPERLINK("http://dbpedia.org/property/yearEnd")</f>
        <v>http://dbpedia.org/property/yearEnd</v>
      </c>
      <c r="B554" s="1" t="s">
        <v>1053</v>
      </c>
      <c r="C554" s="12"/>
      <c r="D554" s="1" t="str">
        <f aca="false">HYPERLINK("http://dbpedia.org/sparql?default-graph-uri=http%3A%2F%2Fdbpedia.org&amp;query=select+distinct+%3Fsubject+%3Fobject+where+{%3Fsubject+%3Chttp%3A%2F%2Fdbpedia.org%2Fproperty%2FyearEnd%3E+%3Fobject}+LIMIT+100&amp;format=text%2Fhtml&amp;timeout=30000&amp;debug=on", "View on DBPedia")</f>
        <v>View on DBPedia</v>
      </c>
      <c r="E554" s="13"/>
    </row>
    <row collapsed="false" customFormat="false" customHeight="true" hidden="false" ht="13.9" outlineLevel="0" r="555">
      <c r="A555" s="11" t="str">
        <f aca="false">HYPERLINK("http://dbpedia.org/ontology/activeYearsEndYear")</f>
        <v>http://dbpedia.org/ontology/activeYearsEndYear</v>
      </c>
      <c r="B555" s="1" t="s">
        <v>47</v>
      </c>
      <c r="C555" s="12"/>
      <c r="D555" s="1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  <c r="E555" s="13"/>
    </row>
    <row collapsed="false" customFormat="false" customHeight="true" hidden="false" ht="13.9" outlineLevel="0" r="556">
      <c r="A556" s="11" t="str">
        <f aca="false">HYPERLINK("http://dbpedia.org/property/yearStart")</f>
        <v>http://dbpedia.org/property/yearStart</v>
      </c>
      <c r="B556" s="1" t="s">
        <v>1054</v>
      </c>
      <c r="C556" s="12"/>
      <c r="D556" s="1" t="str">
        <f aca="false">HYPERLINK("http://dbpedia.org/sparql?default-graph-uri=http%3A%2F%2Fdbpedia.org&amp;query=select+distinct+%3Fsubject+%3Fobject+where+{%3Fsubject+%3Chttp%3A%2F%2Fdbpedia.org%2Fproperty%2FyearStart%3E+%3Fobject}+LIMIT+100&amp;format=text%2Fhtml&amp;timeout=30000&amp;debug=on", "View on DBPedia")</f>
        <v>View on DBPedia</v>
      </c>
      <c r="E556" s="13"/>
    </row>
    <row collapsed="false" customFormat="false" customHeight="true" hidden="false" ht="13.9" outlineLevel="0" r="557">
      <c r="A557" s="11" t="str">
        <f aca="false">HYPERLINK("http://dbpedia.org/ontology/dissolutionYear")</f>
        <v>http://dbpedia.org/ontology/dissolutionYear</v>
      </c>
      <c r="B557" s="1" t="s">
        <v>1055</v>
      </c>
      <c r="C557" s="12"/>
      <c r="D557" s="1" t="str">
        <f aca="false">HYPERLINK("http://dbpedia.org/sparql?default-graph-uri=http%3A%2F%2Fdbpedia.org&amp;query=select+distinct+%3Fsubject+%3Fobject+where+{%3Fsubject+%3Chttp%3A%2F%2Fdbpedia.org%2Fontology%2FdissolutionYear%3E+%3Fobject}+LIMIT+100&amp;format=text%2Fhtml&amp;timeout=30000&amp;debug=on", "View on DBPedia")</f>
        <v>View on DBPedia</v>
      </c>
      <c r="E557" s="13"/>
    </row>
    <row collapsed="false" customFormat="false" customHeight="true" hidden="false" ht="13.9" outlineLevel="0" r="558">
      <c r="A558" s="11" t="str">
        <f aca="false">HYPERLINK("http://dbpedia.org/property/statYear")</f>
        <v>http://dbpedia.org/property/statYear</v>
      </c>
      <c r="B558" s="1" t="s">
        <v>1056</v>
      </c>
      <c r="C558" s="12"/>
      <c r="D558" s="1" t="str">
        <f aca="false"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  <c r="E558" s="13"/>
    </row>
    <row collapsed="false" customFormat="false" customHeight="true" hidden="false" ht="13.9" outlineLevel="0" r="559">
      <c r="A559" s="11" t="str">
        <f aca="false">HYPERLINK("http://dbpedia.org/ontology/dissolutionDate")</f>
        <v>http://dbpedia.org/ontology/dissolutionDate</v>
      </c>
      <c r="B559" s="1" t="s">
        <v>1057</v>
      </c>
      <c r="C559" s="12"/>
      <c r="D559" s="1" t="str">
        <f aca="false">HYPERLINK("http://dbpedia.org/sparql?default-graph-uri=http%3A%2F%2Fdbpedia.org&amp;query=select+distinct+%3Fsubject+%3Fobject+where+{%3Fsubject+%3Chttp%3A%2F%2Fdbpedia.org%2Fontology%2FdissolutionDate%3E+%3Fobject}+LIMIT+100&amp;format=text%2Fhtml&amp;timeout=30000&amp;debug=on", "View on DBPedia")</f>
        <v>View on DBPedia</v>
      </c>
      <c r="E559" s="13"/>
    </row>
    <row collapsed="false" customFormat="false" customHeight="true" hidden="false" ht="13.9" outlineLevel="0" r="560">
      <c r="A560" s="11" t="str">
        <f aca="false">HYPERLINK("http://dbpedia.org/property/lastElection")</f>
        <v>http://dbpedia.org/property/lastElection</v>
      </c>
      <c r="B560" s="1" t="s">
        <v>1058</v>
      </c>
      <c r="C560" s="12"/>
      <c r="D560" s="1" t="str">
        <f aca="false">HYPERLINK("http://dbpedia.org/sparql?default-graph-uri=http%3A%2F%2Fdbpedia.org&amp;query=select+distinct+%3Fsubject+%3Fobject+where+{%3Fsubject+%3Chttp%3A%2F%2Fdbpedia.org%2Fproperty%2FlastElection%3E+%3Fobject}+LIMIT+100&amp;format=text%2Fhtml&amp;timeout=30000&amp;debug=on", "View on DBPedia")</f>
        <v>View on DBPedia</v>
      </c>
      <c r="E560" s="13"/>
    </row>
    <row collapsed="false" customFormat="false" customHeight="true" hidden="false" ht="13.9" outlineLevel="0" r="561">
      <c r="A561" s="14" t="str">
        <f aca="false">HYPERLINK("http://dbpedia.org/ontology/lastElectionDate")</f>
        <v>http://dbpedia.org/ontology/lastElectionDate</v>
      </c>
      <c r="B561" s="15" t="s">
        <v>1059</v>
      </c>
      <c r="C561" s="16"/>
      <c r="D561" s="15" t="str">
        <f aca="false">HYPERLINK("http://dbpedia.org/sparql?default-graph-uri=http%3A%2F%2Fdbpedia.org&amp;query=select+distinct+%3Fsubject+%3Fobject+where+{%3Fsubject+%3Chttp%3A%2F%2Fdbpedia.org%2Fontology%2FlastElectionDate%3E+%3Fobject}+LIMIT+100&amp;format=text%2Fhtml&amp;timeout=30000&amp;debug=on", "View on DBPedia")</f>
        <v>View on DBPedia</v>
      </c>
      <c r="E561" s="17"/>
    </row>
    <row collapsed="false" customFormat="false" customHeight="true" hidden="false" ht="12.1" outlineLevel="0" r="563">
      <c r="A563" s="2" t="n">
        <v>148489175</v>
      </c>
      <c r="B563" s="3" t="s">
        <v>1025</v>
      </c>
      <c r="C563" s="3" t="str">
        <f aca="false">HYPERLINK("http://en.wikipedia.org/wiki/List_of_Presidents_of_the_United_States", "View context")</f>
        <v>View context</v>
      </c>
      <c r="D563" s="4"/>
      <c r="E563" s="5"/>
    </row>
    <row collapsed="false" customFormat="false" customHeight="true" hidden="false" ht="12.1" outlineLevel="0" r="564">
      <c r="A564" s="6" t="s">
        <v>1060</v>
      </c>
      <c r="B564" s="7" t="s">
        <v>1061</v>
      </c>
      <c r="C564" s="7" t="s">
        <v>1062</v>
      </c>
      <c r="D564" s="7" t="s">
        <v>1063</v>
      </c>
      <c r="E564" s="8" t="s">
        <v>1064</v>
      </c>
    </row>
    <row collapsed="false" customFormat="false" customHeight="true" hidden="false" ht="12.1" outlineLevel="0" r="565">
      <c r="A565" s="6" t="s">
        <v>1065</v>
      </c>
      <c r="B565" s="7" t="s">
        <v>1066</v>
      </c>
      <c r="C565" s="7" t="s">
        <v>1067</v>
      </c>
      <c r="D565" s="7" t="s">
        <v>1068</v>
      </c>
      <c r="E565" s="8" t="s">
        <v>1069</v>
      </c>
    </row>
    <row collapsed="false" customFormat="false" customHeight="true" hidden="false" ht="12.1" outlineLevel="0" r="566">
      <c r="A566" s="6" t="s">
        <v>1070</v>
      </c>
      <c r="B566" s="7" t="s">
        <v>1071</v>
      </c>
      <c r="C566" s="7" t="s">
        <v>1072</v>
      </c>
      <c r="D566" s="7" t="s">
        <v>1073</v>
      </c>
      <c r="E566" s="8" t="s">
        <v>1074</v>
      </c>
    </row>
    <row collapsed="false" customFormat="false" customHeight="true" hidden="false" ht="12.1" outlineLevel="0" r="567">
      <c r="A567" s="6" t="s">
        <v>1075</v>
      </c>
      <c r="B567" s="7" t="s">
        <v>1076</v>
      </c>
      <c r="C567" s="7" t="s">
        <v>1077</v>
      </c>
      <c r="D567" s="7" t="s">
        <v>1078</v>
      </c>
      <c r="E567" s="8" t="s">
        <v>1079</v>
      </c>
    </row>
    <row collapsed="false" customFormat="false" customHeight="true" hidden="false" ht="12.1" outlineLevel="0" r="568">
      <c r="A568" s="6" t="s">
        <v>1080</v>
      </c>
      <c r="B568" s="7" t="s">
        <v>1081</v>
      </c>
      <c r="C568" s="7" t="s">
        <v>1082</v>
      </c>
      <c r="D568" s="7" t="s">
        <v>1083</v>
      </c>
      <c r="E568" s="8" t="s">
        <v>1084</v>
      </c>
    </row>
    <row collapsed="false" customFormat="false" customHeight="true" hidden="false" ht="13.9" outlineLevel="0" r="569">
      <c r="A569" s="6" t="s">
        <v>1085</v>
      </c>
      <c r="B569" s="7" t="s">
        <v>1086</v>
      </c>
      <c r="C569" s="7" t="s">
        <v>1087</v>
      </c>
      <c r="D569" s="7" t="s">
        <v>1088</v>
      </c>
      <c r="E569" s="8" t="s">
        <v>1089</v>
      </c>
    </row>
    <row collapsed="false" customFormat="false" customHeight="true" hidden="false" ht="12.1" outlineLevel="0" r="570">
      <c r="A570" s="6" t="s">
        <v>1090</v>
      </c>
      <c r="B570" s="7" t="s">
        <v>1091</v>
      </c>
      <c r="C570" s="7" t="s">
        <v>1092</v>
      </c>
      <c r="D570" s="7" t="s">
        <v>1093</v>
      </c>
      <c r="E570" s="8" t="s">
        <v>1094</v>
      </c>
    </row>
    <row collapsed="false" customFormat="false" customHeight="true" hidden="false" ht="12.1" outlineLevel="0" r="571">
      <c r="A571" s="6" t="s">
        <v>1095</v>
      </c>
      <c r="B571" s="7" t="s">
        <v>1096</v>
      </c>
      <c r="C571" s="7" t="s">
        <v>1097</v>
      </c>
      <c r="D571" s="7" t="s">
        <v>1098</v>
      </c>
      <c r="E571" s="8" t="s">
        <v>1099</v>
      </c>
    </row>
    <row collapsed="false" customFormat="false" customHeight="true" hidden="false" ht="12.1" outlineLevel="0" r="572">
      <c r="A572" s="6" t="s">
        <v>1100</v>
      </c>
      <c r="B572" s="7" t="s">
        <v>1101</v>
      </c>
      <c r="C572" s="7" t="s">
        <v>1102</v>
      </c>
      <c r="D572" s="9"/>
      <c r="E572" s="10"/>
    </row>
    <row collapsed="false" customFormat="false" customHeight="true" hidden="false" ht="13.9" outlineLevel="0" r="573">
      <c r="A573" s="11" t="str">
        <f aca="false">HYPERLINK("http://dbpedia.org/property/signedpresident")</f>
        <v>http://dbpedia.org/property/signedpresident</v>
      </c>
      <c r="B573" s="1" t="s">
        <v>1103</v>
      </c>
      <c r="C573" s="12"/>
      <c r="D573" s="1" t="str">
        <f aca="false">HYPERLINK("http://dbpedia.org/sparql?default-graph-uri=http%3A%2F%2Fdbpedia.org&amp;query=select+distinct+%3Fsubject+%3Fobject+where+{%3Fsubject+%3Chttp%3A%2F%2Fdbpedia.org%2Fproperty%2Fsignedpresident%3E+%3Fobject}+LIMIT+100&amp;format=text%2Fhtml&amp;timeout=30000&amp;debug=on", "View on DBPedia")</f>
        <v>View on DBPedia</v>
      </c>
      <c r="E573" s="13"/>
    </row>
    <row collapsed="false" customFormat="false" customHeight="true" hidden="false" ht="12.1" outlineLevel="0" r="574">
      <c r="A574" s="11" t="str">
        <f aca="false">HYPERLINK("http://dbpedia.org/property/president")</f>
        <v>http://dbpedia.org/property/president</v>
      </c>
      <c r="B574" s="1" t="s">
        <v>1104</v>
      </c>
      <c r="C574" s="12"/>
      <c r="D574" s="1" t="str">
        <f aca="false"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  <c r="E574" s="13"/>
    </row>
    <row collapsed="false" customFormat="false" customHeight="true" hidden="false" ht="12.1" outlineLevel="0" r="575">
      <c r="A575" s="11" t="str">
        <f aca="false">HYPERLINK("http://dbpedia.org/ontology/president")</f>
        <v>http://dbpedia.org/ontology/president</v>
      </c>
      <c r="B575" s="1" t="s">
        <v>1104</v>
      </c>
      <c r="C575" s="12"/>
      <c r="D575" s="1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  <c r="E575" s="13"/>
    </row>
    <row collapsed="false" customFormat="false" customHeight="true" hidden="false" ht="12.1" outlineLevel="0" r="576">
      <c r="A576" s="11" t="str">
        <f aca="false">HYPERLINK("http://dbpedia.org/ontology/successor")</f>
        <v>http://dbpedia.org/ontology/successor</v>
      </c>
      <c r="B576" s="1" t="s">
        <v>1105</v>
      </c>
      <c r="C576" s="12"/>
      <c r="D576" s="1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  <c r="E576" s="13"/>
    </row>
    <row collapsed="false" customFormat="false" customHeight="true" hidden="false" ht="12.1" outlineLevel="0" r="577">
      <c r="A577" s="14" t="str">
        <f aca="false">HYPERLINK("http://dbpedia.org/property/successor")</f>
        <v>http://dbpedia.org/property/successor</v>
      </c>
      <c r="B577" s="15" t="s">
        <v>1105</v>
      </c>
      <c r="C577" s="16"/>
      <c r="D577" s="15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  <c r="E577" s="17"/>
    </row>
    <row collapsed="false" customFormat="false" customHeight="true" hidden="false" ht="12.1" outlineLevel="0" r="579">
      <c r="A579" s="2" t="n">
        <v>1668711967</v>
      </c>
      <c r="B579" s="3" t="s">
        <v>1025</v>
      </c>
      <c r="C579" s="3" t="str">
        <f aca="false">HYPERLINK("http://en.wikipedia.org/wiki/List_of_British_governments", "View context")</f>
        <v>View context</v>
      </c>
      <c r="D579" s="4"/>
      <c r="E579" s="5"/>
    </row>
    <row collapsed="false" customFormat="false" customHeight="true" hidden="false" ht="13.9" outlineLevel="0" r="580">
      <c r="A580" s="6" t="s">
        <v>1106</v>
      </c>
      <c r="B580" s="7" t="s">
        <v>1107</v>
      </c>
      <c r="C580" s="7" t="s">
        <v>1108</v>
      </c>
      <c r="D580" s="7" t="s">
        <v>1109</v>
      </c>
      <c r="E580" s="8" t="s">
        <v>1110</v>
      </c>
    </row>
    <row collapsed="false" customFormat="false" customHeight="true" hidden="false" ht="13.9" outlineLevel="0" r="581">
      <c r="A581" s="6" t="s">
        <v>1111</v>
      </c>
      <c r="B581" s="7" t="s">
        <v>1112</v>
      </c>
      <c r="C581" s="7" t="s">
        <v>1113</v>
      </c>
      <c r="D581" s="7" t="s">
        <v>1030</v>
      </c>
      <c r="E581" s="8" t="s">
        <v>1114</v>
      </c>
    </row>
    <row collapsed="false" customFormat="false" customHeight="true" hidden="false" ht="12.1" outlineLevel="0" r="582">
      <c r="A582" s="11" t="str">
        <f aca="false">HYPERLINK("http://dbpedia.org/property/party")</f>
        <v>http://dbpedia.org/property/party</v>
      </c>
      <c r="B582" s="1" t="s">
        <v>1031</v>
      </c>
      <c r="C582" s="12"/>
      <c r="D582" s="1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  <c r="E582" s="13"/>
    </row>
    <row collapsed="false" customFormat="false" customHeight="true" hidden="false" ht="12.1" outlineLevel="0" r="583">
      <c r="A583" s="11" t="str">
        <f aca="false">HYPERLINK("http://dbpedia.org/ontology/party")</f>
        <v>http://dbpedia.org/ontology/party</v>
      </c>
      <c r="B583" s="1" t="s">
        <v>1031</v>
      </c>
      <c r="C583" s="12"/>
      <c r="D583" s="1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  <c r="E583" s="13"/>
    </row>
    <row collapsed="false" customFormat="false" customHeight="true" hidden="false" ht="13.9" outlineLevel="0" r="584">
      <c r="A584" s="11" t="str">
        <f aca="false">HYPERLINK("http://dbpedia.org/property/oppositionParty")</f>
        <v>http://dbpedia.org/property/oppositionParty</v>
      </c>
      <c r="B584" s="1" t="s">
        <v>1042</v>
      </c>
      <c r="C584" s="12"/>
      <c r="D584" s="1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  <c r="E584" s="13"/>
    </row>
    <row collapsed="false" customFormat="false" customHeight="true" hidden="false" ht="13.9" outlineLevel="0" r="585">
      <c r="A585" s="11" t="str">
        <f aca="false">HYPERLINK("http://dbpedia.org/property/politicalGroups")</f>
        <v>http://dbpedia.org/property/politicalGroups</v>
      </c>
      <c r="B585" s="1" t="s">
        <v>1034</v>
      </c>
      <c r="C585" s="12"/>
      <c r="D585" s="1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  <c r="E585" s="13"/>
    </row>
    <row collapsed="false" customFormat="false" customHeight="true" hidden="false" ht="13.9" outlineLevel="0" r="586">
      <c r="A586" s="11" t="str">
        <f aca="false">HYPERLINK("http://dbpedia.org/ontology/otherParty")</f>
        <v>http://dbpedia.org/ontology/otherParty</v>
      </c>
      <c r="B586" s="1" t="s">
        <v>1032</v>
      </c>
      <c r="C586" s="12"/>
      <c r="D586" s="1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  <c r="E586" s="13"/>
    </row>
    <row collapsed="false" customFormat="false" customHeight="true" hidden="false" ht="13.9" outlineLevel="0" r="587">
      <c r="A587" s="11" t="str">
        <f aca="false">HYPERLINK("http://dbpedia.org/ontology/politicalPartyInLegislature")</f>
        <v>http://dbpedia.org/ontology/politicalPartyInLegislature</v>
      </c>
      <c r="B587" s="1" t="s">
        <v>1035</v>
      </c>
      <c r="C587" s="12"/>
      <c r="D587" s="1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  <c r="E587" s="13"/>
    </row>
    <row collapsed="false" customFormat="false" customHeight="true" hidden="false" ht="13.9" outlineLevel="0" r="588">
      <c r="A588" s="11" t="str">
        <f aca="false">HYPERLINK("http://dbpedia.org/property/otherparty")</f>
        <v>http://dbpedia.org/property/otherparty</v>
      </c>
      <c r="B588" s="1" t="s">
        <v>1115</v>
      </c>
      <c r="C588" s="12"/>
      <c r="D588" s="1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  <c r="E588" s="13"/>
    </row>
    <row collapsed="false" customFormat="false" customHeight="true" hidden="false" ht="13.9" outlineLevel="0" r="589">
      <c r="A589" s="11" t="str">
        <f aca="false">HYPERLINK("http://dbpedia.org/property/politicalParty")</f>
        <v>http://dbpedia.org/property/politicalParty</v>
      </c>
      <c r="B589" s="1" t="s">
        <v>1038</v>
      </c>
      <c r="C589" s="12"/>
      <c r="D589" s="1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  <c r="E589" s="13"/>
    </row>
    <row collapsed="false" customFormat="false" customHeight="true" hidden="false" ht="13.9" outlineLevel="0" r="590">
      <c r="A590" s="11" t="str">
        <f aca="false">HYPERLINK("http://dbpedia.org/ontology/politicalPartyOfLeader")</f>
        <v>http://dbpedia.org/ontology/politicalPartyOfLeader</v>
      </c>
      <c r="B590" s="1" t="s">
        <v>1036</v>
      </c>
      <c r="C590" s="12"/>
      <c r="D590" s="1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  <c r="E590" s="13"/>
    </row>
    <row collapsed="false" customFormat="false" customHeight="true" hidden="false" ht="12.1" outlineLevel="0" r="591">
      <c r="A591" s="11" t="str">
        <f aca="false">HYPERLINK("http://dbpedia.org/property/opponents")</f>
        <v>http://dbpedia.org/property/opponents</v>
      </c>
      <c r="B591" s="1" t="s">
        <v>1116</v>
      </c>
      <c r="C591" s="12"/>
      <c r="D591" s="1" t="str">
        <f aca="false">HYPERLINK("http://dbpedia.org/sparql?default-graph-uri=http%3A%2F%2Fdbpedia.org&amp;query=select+distinct+%3Fsubject+%3Fobject+where+{%3Fsubject+%3Chttp%3A%2F%2Fdbpedia.org%2Fproperty%2Fopponents%3E+%3Fobject}+LIMIT+100&amp;format=text%2Fhtml&amp;timeout=30000&amp;debug=on", "View on DBPedia")</f>
        <v>View on DBPedia</v>
      </c>
      <c r="E591" s="13"/>
    </row>
    <row collapsed="false" customFormat="false" customHeight="true" hidden="false" ht="12.1" outlineLevel="0" r="592">
      <c r="A592" s="11" t="str">
        <f aca="false">HYPERLINK("http://dbpedia.org/property/ideology")</f>
        <v>http://dbpedia.org/property/ideology</v>
      </c>
      <c r="B592" s="1" t="s">
        <v>1117</v>
      </c>
      <c r="C592" s="12"/>
      <c r="D592" s="1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  <c r="E592" s="13"/>
    </row>
    <row collapsed="false" customFormat="false" customHeight="true" hidden="false" ht="12.1" outlineLevel="0" r="593">
      <c r="A593" s="11" t="str">
        <f aca="false">HYPERLINK("http://dbpedia.org/ontology/leader")</f>
        <v>http://dbpedia.org/ontology/leader</v>
      </c>
      <c r="B593" s="1" t="s">
        <v>1118</v>
      </c>
      <c r="C593" s="12"/>
      <c r="D593" s="1" t="str">
        <f aca="false"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  <c r="E593" s="13"/>
    </row>
    <row collapsed="false" customFormat="false" customHeight="true" hidden="false" ht="13.9" outlineLevel="0" r="594">
      <c r="A594" s="11" t="str">
        <f aca="false">HYPERLINK("http://dbpedia.org/property/leaderParty")</f>
        <v>http://dbpedia.org/property/leaderParty</v>
      </c>
      <c r="B594" s="1" t="s">
        <v>1040</v>
      </c>
      <c r="C594" s="12"/>
      <c r="D594" s="1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  <c r="E594" s="13"/>
    </row>
    <row collapsed="false" customFormat="false" customHeight="true" hidden="false" ht="12.1" outlineLevel="0" r="595">
      <c r="A595" s="11" t="str">
        <f aca="false">HYPERLINK("http://dbpedia.org/property/winner")</f>
        <v>http://dbpedia.org/property/winner</v>
      </c>
      <c r="B595" s="1" t="s">
        <v>1039</v>
      </c>
      <c r="C595" s="12"/>
      <c r="D595" s="1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  <c r="E595" s="13"/>
    </row>
    <row collapsed="false" customFormat="false" customHeight="true" hidden="false" ht="12.1" outlineLevel="0" r="596">
      <c r="A596" s="11" t="str">
        <f aca="false">HYPERLINK("http://dbpedia.org/ontology/president")</f>
        <v>http://dbpedia.org/ontology/president</v>
      </c>
      <c r="B596" s="1" t="s">
        <v>1104</v>
      </c>
      <c r="C596" s="12"/>
      <c r="D596" s="1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  <c r="E596" s="13"/>
    </row>
    <row collapsed="false" customFormat="false" customHeight="true" hidden="false" ht="13.9" outlineLevel="0" r="597">
      <c r="A597" s="11" t="str">
        <f aca="false">HYPERLINK("http://dbpedia.org/ontology/leaderParty")</f>
        <v>http://dbpedia.org/ontology/leaderParty</v>
      </c>
      <c r="B597" s="1" t="s">
        <v>1040</v>
      </c>
      <c r="C597" s="12"/>
      <c r="D597" s="1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  <c r="E597" s="13"/>
    </row>
    <row collapsed="false" customFormat="false" customHeight="true" hidden="false" ht="12.1" outlineLevel="0" r="598">
      <c r="A598" s="11" t="str">
        <f aca="false">HYPERLINK("http://dbpedia.org/property/minister")</f>
        <v>http://dbpedia.org/property/minister</v>
      </c>
      <c r="B598" s="1" t="s">
        <v>1119</v>
      </c>
      <c r="C598" s="12"/>
      <c r="D598" s="1" t="str">
        <f aca="false">HYPERLINK("http://dbpedia.org/sparql?default-graph-uri=http%3A%2F%2Fdbpedia.org&amp;query=select+distinct+%3Fsubject+%3Fobject+where+{%3Fsubject+%3Chttp%3A%2F%2Fdbpedia.org%2Fproperty%2Fminister%3E+%3Fobject}+LIMIT+100&amp;format=text%2Fhtml&amp;timeout=30000&amp;debug=on", "View on DBPedia")</f>
        <v>View on DBPedia</v>
      </c>
      <c r="E598" s="13"/>
    </row>
    <row collapsed="false" customFormat="false" customHeight="true" hidden="false" ht="12.1" outlineLevel="0" r="599">
      <c r="A599" s="11" t="str">
        <f aca="false">HYPERLINK("http://dbpedia.org/property/2ndparty")</f>
        <v>http://dbpedia.org/property/2ndparty</v>
      </c>
      <c r="B599" s="1" t="s">
        <v>1120</v>
      </c>
      <c r="C599" s="12"/>
      <c r="D599" s="1" t="str">
        <f aca="false">HYPERLINK("http://dbpedia.org/sparql?default-graph-uri=http%3A%2F%2Fdbpedia.org&amp;query=select+distinct+%3Fsubject+%3Fobject+where+{%3Fsubject+%3Chttp%3A%2F%2Fdbpedia.org%2Fproperty%2F2ndparty%3E+%3Fobject}+LIMIT+100&amp;format=text%2Fhtml&amp;timeout=30000&amp;debug=on", "View on DBPedia")</f>
        <v>View on DBPedia</v>
      </c>
      <c r="E599" s="13"/>
    </row>
    <row collapsed="false" customFormat="false" customHeight="true" hidden="false" ht="12.1" outlineLevel="0" r="600">
      <c r="A600" s="11" t="str">
        <f aca="false">HYPERLINK("http://dbpedia.org/property/government")</f>
        <v>http://dbpedia.org/property/government</v>
      </c>
      <c r="B600" s="1" t="s">
        <v>1121</v>
      </c>
      <c r="C600" s="12"/>
      <c r="D600" s="1" t="str">
        <f aca="false">HYPERLINK("http://dbpedia.org/sparql?default-graph-uri=http%3A%2F%2Fdbpedia.org&amp;query=select+distinct+%3Fsubject+%3Fobject+where+{%3Fsubject+%3Chttp%3A%2F%2Fdbpedia.org%2Fproperty%2Fgovernment%3E+%3Fobject}+LIMIT+100&amp;format=text%2Fhtml&amp;timeout=30000&amp;debug=on", "View on DBPedia")</f>
        <v>View on DBPedia</v>
      </c>
      <c r="E600" s="13"/>
    </row>
    <row collapsed="false" customFormat="false" customHeight="true" hidden="false" ht="13.9" outlineLevel="0" r="601">
      <c r="A601" s="11" t="str">
        <f aca="false">HYPERLINK("http://dbpedia.org/property/governmentType")</f>
        <v>http://dbpedia.org/property/governmentType</v>
      </c>
      <c r="B601" s="1" t="s">
        <v>1122</v>
      </c>
      <c r="C601" s="12"/>
      <c r="D601" s="1" t="str">
        <f aca="false"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  <c r="E601" s="13"/>
    </row>
    <row collapsed="false" customFormat="false" customHeight="true" hidden="false" ht="13.9" outlineLevel="0" r="602">
      <c r="A602" s="14" t="str">
        <f aca="false">HYPERLINK("http://dbpedia.org/property/partyName")</f>
        <v>http://dbpedia.org/property/partyName</v>
      </c>
      <c r="B602" s="15" t="s">
        <v>1123</v>
      </c>
      <c r="C602" s="16"/>
      <c r="D602" s="15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  <c r="E602" s="17"/>
    </row>
    <row collapsed="false" customFormat="false" customHeight="true" hidden="false" ht="12.1" outlineLevel="0" r="604">
      <c r="A604" s="2" t="n">
        <v>1976585275</v>
      </c>
      <c r="B604" s="3" t="s">
        <v>1025</v>
      </c>
      <c r="C604" s="3" t="str">
        <f aca="false">HYPERLINK("http://en.wikipedia.org/wiki/List_of_British_governments", "View context")</f>
        <v>View context</v>
      </c>
      <c r="D604" s="4"/>
      <c r="E604" s="5"/>
    </row>
    <row collapsed="false" customFormat="false" customHeight="true" hidden="false" ht="13.9" outlineLevel="0" r="605">
      <c r="A605" s="6" t="s">
        <v>1124</v>
      </c>
      <c r="B605" s="7" t="s">
        <v>1125</v>
      </c>
      <c r="C605" s="7" t="s">
        <v>1126</v>
      </c>
      <c r="D605" s="7" t="s">
        <v>1127</v>
      </c>
      <c r="E605" s="8" t="s">
        <v>1128</v>
      </c>
    </row>
    <row collapsed="false" customFormat="false" customHeight="true" hidden="false" ht="13.9" outlineLevel="0" r="606">
      <c r="A606" s="6" t="s">
        <v>1129</v>
      </c>
      <c r="B606" s="7" t="s">
        <v>1130</v>
      </c>
      <c r="C606" s="7" t="s">
        <v>1131</v>
      </c>
      <c r="D606" s="7" t="s">
        <v>1132</v>
      </c>
      <c r="E606" s="8" t="s">
        <v>1133</v>
      </c>
    </row>
    <row collapsed="false" customFormat="false" customHeight="true" hidden="false" ht="13.9" outlineLevel="0" r="607">
      <c r="A607" s="6" t="s">
        <v>1134</v>
      </c>
      <c r="B607" s="7" t="s">
        <v>1135</v>
      </c>
      <c r="C607" s="7" t="s">
        <v>1136</v>
      </c>
      <c r="D607" s="7" t="s">
        <v>1137</v>
      </c>
      <c r="E607" s="8" t="s">
        <v>1138</v>
      </c>
    </row>
    <row collapsed="false" customFormat="false" customHeight="true" hidden="false" ht="12.1" outlineLevel="0" r="608">
      <c r="A608" s="6" t="s">
        <v>1139</v>
      </c>
      <c r="B608" s="7" t="s">
        <v>1140</v>
      </c>
      <c r="C608" s="7" t="s">
        <v>1141</v>
      </c>
      <c r="D608" s="7" t="s">
        <v>1142</v>
      </c>
      <c r="E608" s="8" t="s">
        <v>1143</v>
      </c>
    </row>
    <row collapsed="false" customFormat="false" customHeight="true" hidden="false" ht="13.9" outlineLevel="0" r="609">
      <c r="A609" s="6" t="s">
        <v>1144</v>
      </c>
      <c r="B609" s="7" t="s">
        <v>1145</v>
      </c>
      <c r="C609" s="7" t="s">
        <v>1146</v>
      </c>
      <c r="D609" s="7" t="s">
        <v>1147</v>
      </c>
      <c r="E609" s="8" t="s">
        <v>1148</v>
      </c>
    </row>
    <row collapsed="false" customFormat="false" customHeight="true" hidden="false" ht="13.9" outlineLevel="0" r="610">
      <c r="A610" s="6" t="s">
        <v>1149</v>
      </c>
      <c r="B610" s="7" t="s">
        <v>1150</v>
      </c>
      <c r="C610" s="7" t="s">
        <v>1151</v>
      </c>
      <c r="D610" s="7" t="s">
        <v>1152</v>
      </c>
      <c r="E610" s="8" t="s">
        <v>1153</v>
      </c>
    </row>
    <row collapsed="false" customFormat="false" customHeight="true" hidden="false" ht="13.9" outlineLevel="0" r="611">
      <c r="A611" s="6" t="s">
        <v>1154</v>
      </c>
      <c r="B611" s="7" t="s">
        <v>1155</v>
      </c>
      <c r="C611" s="7" t="s">
        <v>1156</v>
      </c>
      <c r="D611" s="7" t="s">
        <v>1157</v>
      </c>
      <c r="E611" s="8" t="s">
        <v>1158</v>
      </c>
    </row>
    <row collapsed="false" customFormat="false" customHeight="true" hidden="false" ht="13.9" outlineLevel="0" r="612">
      <c r="A612" s="6" t="s">
        <v>1159</v>
      </c>
      <c r="B612" s="7" t="s">
        <v>1160</v>
      </c>
      <c r="C612" s="7" t="s">
        <v>1161</v>
      </c>
      <c r="D612" s="7" t="s">
        <v>1162</v>
      </c>
      <c r="E612" s="8" t="s">
        <v>1163</v>
      </c>
    </row>
    <row collapsed="false" customFormat="false" customHeight="true" hidden="false" ht="13.9" outlineLevel="0" r="613">
      <c r="A613" s="6" t="s">
        <v>1164</v>
      </c>
      <c r="B613" s="7" t="s">
        <v>1165</v>
      </c>
      <c r="C613" s="7" t="s">
        <v>1166</v>
      </c>
      <c r="D613" s="7" t="s">
        <v>1167</v>
      </c>
      <c r="E613" s="8" t="s">
        <v>1168</v>
      </c>
    </row>
    <row collapsed="false" customFormat="false" customHeight="true" hidden="false" ht="13.9" outlineLevel="0" r="614">
      <c r="A614" s="6" t="s">
        <v>1169</v>
      </c>
      <c r="B614" s="7" t="s">
        <v>1170</v>
      </c>
      <c r="C614" s="7" t="s">
        <v>1171</v>
      </c>
      <c r="D614" s="7" t="s">
        <v>1172</v>
      </c>
      <c r="E614" s="8" t="s">
        <v>1173</v>
      </c>
    </row>
    <row collapsed="false" customFormat="false" customHeight="true" hidden="false" ht="13.9" outlineLevel="0" r="615">
      <c r="A615" s="6" t="s">
        <v>1174</v>
      </c>
      <c r="B615" s="7" t="s">
        <v>1175</v>
      </c>
      <c r="C615" s="7" t="s">
        <v>1176</v>
      </c>
      <c r="D615" s="7" t="s">
        <v>1177</v>
      </c>
      <c r="E615" s="8" t="s">
        <v>1178</v>
      </c>
    </row>
    <row collapsed="false" customFormat="false" customHeight="true" hidden="false" ht="13.9" outlineLevel="0" r="616">
      <c r="A616" s="6" t="s">
        <v>1179</v>
      </c>
      <c r="B616" s="7" t="s">
        <v>1180</v>
      </c>
      <c r="C616" s="7" t="s">
        <v>1181</v>
      </c>
      <c r="D616" s="7" t="s">
        <v>1182</v>
      </c>
      <c r="E616" s="10"/>
    </row>
    <row collapsed="false" customFormat="false" customHeight="true" hidden="false" ht="12.1" outlineLevel="0" r="617">
      <c r="A617" s="11" t="str">
        <f aca="false">HYPERLINK("http://dbpedia.org/ontology/successor")</f>
        <v>http://dbpedia.org/ontology/successor</v>
      </c>
      <c r="B617" s="1" t="s">
        <v>1105</v>
      </c>
      <c r="C617" s="12"/>
      <c r="D617" s="1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  <c r="E617" s="13"/>
    </row>
    <row collapsed="false" customFormat="false" customHeight="true" hidden="false" ht="12.1" outlineLevel="0" r="618">
      <c r="A618" s="11" t="str">
        <f aca="false">HYPERLINK("http://dbpedia.org/property/successor")</f>
        <v>http://dbpedia.org/property/successor</v>
      </c>
      <c r="B618" s="1" t="s">
        <v>1105</v>
      </c>
      <c r="C618" s="12"/>
      <c r="D618" s="1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  <c r="E618" s="13"/>
    </row>
    <row collapsed="false" customFormat="false" customHeight="true" hidden="false" ht="12.1" outlineLevel="0" r="619">
      <c r="A619" s="11" t="str">
        <f aca="false">HYPERLINK("http://dbpedia.org/property/predecessor")</f>
        <v>http://dbpedia.org/property/predecessor</v>
      </c>
      <c r="B619" s="1" t="s">
        <v>1183</v>
      </c>
      <c r="C619" s="12"/>
      <c r="D619" s="1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  <c r="E619" s="13"/>
    </row>
    <row collapsed="false" customFormat="false" customHeight="true" hidden="false" ht="13.9" outlineLevel="0" r="620">
      <c r="A620" s="11" t="str">
        <f aca="false">HYPERLINK("http://dbpedia.org/property/primeminister")</f>
        <v>http://dbpedia.org/property/primeminister</v>
      </c>
      <c r="B620" s="1" t="s">
        <v>1184</v>
      </c>
      <c r="C620" s="12"/>
      <c r="D620" s="1" t="str">
        <f aca="false">HYPERLINK("http://dbpedia.org/sparql?default-graph-uri=http%3A%2F%2Fdbpedia.org&amp;query=select+distinct+%3Fsubject+%3Fobject+where+{%3Fsubject+%3Chttp%3A%2F%2Fdbpedia.org%2Fproperty%2Fprimeminister%3E+%3Fobject}+LIMIT+100&amp;format=text%2Fhtml&amp;timeout=30000&amp;debug=on", "View on DBPedia")</f>
        <v>View on DBPedia</v>
      </c>
      <c r="E620" s="13"/>
    </row>
    <row collapsed="false" customFormat="false" customHeight="true" hidden="false" ht="13.9" outlineLevel="0" r="621">
      <c r="A621" s="11" t="str">
        <f aca="false">HYPERLINK("http://dbpedia.org/ontology/primeMinister")</f>
        <v>http://dbpedia.org/ontology/primeMinister</v>
      </c>
      <c r="B621" s="1" t="s">
        <v>1185</v>
      </c>
      <c r="C621" s="12"/>
      <c r="D621" s="1" t="str">
        <f aca="false">HYPERLINK("http://dbpedia.org/sparql?default-graph-uri=http%3A%2F%2Fdbpedia.org&amp;query=select+distinct+%3Fsubject+%3Fobject+where+{%3Fsubject+%3Chttp%3A%2F%2Fdbpedia.org%2Fontology%2FprimeMinister%3E+%3Fobject}+LIMIT+100&amp;format=text%2Fhtml&amp;timeout=30000&amp;debug=on", "View on DBPedia")</f>
        <v>View on DBPedia</v>
      </c>
      <c r="E621" s="13"/>
    </row>
    <row collapsed="false" customFormat="false" customHeight="true" hidden="false" ht="12.1" outlineLevel="0" r="622">
      <c r="A622" s="14" t="str">
        <f aca="false">HYPERLINK("http://dbpedia.org/property/chairperson")</f>
        <v>http://dbpedia.org/property/chairperson</v>
      </c>
      <c r="B622" s="15" t="s">
        <v>1186</v>
      </c>
      <c r="C622" s="16"/>
      <c r="D622" s="15" t="str">
        <f aca="false">HYPERLINK("http://dbpedia.org/sparql?default-graph-uri=http%3A%2F%2Fdbpedia.org&amp;query=select+distinct+%3Fsubject+%3Fobject+where+{%3Fsubject+%3Chttp%3A%2F%2Fdbpedia.org%2Fproperty%2Fchairperson%3E+%3Fobject}+LIMIT+100&amp;format=text%2Fhtml&amp;timeout=30000&amp;debug=on", "View on DBPedia")</f>
        <v>View on DBPedia</v>
      </c>
      <c r="E622" s="17"/>
    </row>
    <row collapsed="false" customFormat="false" customHeight="true" hidden="false" ht="12.1" outlineLevel="0" r="624">
      <c r="A624" s="2" t="n">
        <v>110809049</v>
      </c>
      <c r="B624" s="3" t="s">
        <v>1</v>
      </c>
      <c r="C624" s="3" t="str">
        <f aca="false">HYPERLINK("http://en.wikipedia.org/wiki/AFI's_100_Years...100_Movie_Quotes", "View context")</f>
        <v>View context</v>
      </c>
      <c r="D624" s="4"/>
      <c r="E624" s="5"/>
    </row>
    <row collapsed="false" customFormat="false" customHeight="true" hidden="false" ht="13.9" outlineLevel="0" r="625">
      <c r="A625" s="6" t="s">
        <v>1187</v>
      </c>
      <c r="B625" s="7" t="s">
        <v>1188</v>
      </c>
      <c r="C625" s="7" t="s">
        <v>1189</v>
      </c>
      <c r="D625" s="7" t="s">
        <v>1190</v>
      </c>
      <c r="E625" s="8" t="s">
        <v>1191</v>
      </c>
    </row>
    <row collapsed="false" customFormat="false" customHeight="true" hidden="false" ht="13.9" outlineLevel="0" r="626">
      <c r="A626" s="6" t="s">
        <v>1192</v>
      </c>
      <c r="B626" s="7" t="s">
        <v>1193</v>
      </c>
      <c r="C626" s="7" t="s">
        <v>1194</v>
      </c>
      <c r="D626" s="7" t="s">
        <v>1195</v>
      </c>
      <c r="E626" s="8" t="s">
        <v>1196</v>
      </c>
    </row>
    <row collapsed="false" customFormat="false" customHeight="true" hidden="false" ht="13.9" outlineLevel="0" r="627">
      <c r="A627" s="6" t="s">
        <v>1197</v>
      </c>
      <c r="B627" s="7" t="s">
        <v>1198</v>
      </c>
      <c r="C627" s="7" t="s">
        <v>1199</v>
      </c>
      <c r="D627" s="7" t="s">
        <v>1200</v>
      </c>
      <c r="E627" s="8" t="s">
        <v>1201</v>
      </c>
    </row>
    <row collapsed="false" customFormat="false" customHeight="true" hidden="false" ht="13.9" outlineLevel="0" r="628">
      <c r="A628" s="6" t="s">
        <v>1202</v>
      </c>
      <c r="B628" s="7" t="s">
        <v>1203</v>
      </c>
      <c r="C628" s="7" t="s">
        <v>1204</v>
      </c>
      <c r="D628" s="7" t="s">
        <v>1205</v>
      </c>
      <c r="E628" s="8" t="s">
        <v>1206</v>
      </c>
    </row>
    <row collapsed="false" customFormat="false" customHeight="true" hidden="false" ht="13.9" outlineLevel="0" r="629">
      <c r="A629" s="6" t="s">
        <v>1207</v>
      </c>
      <c r="B629" s="7" t="s">
        <v>1208</v>
      </c>
      <c r="C629" s="7" t="s">
        <v>1209</v>
      </c>
      <c r="D629" s="7" t="s">
        <v>1210</v>
      </c>
      <c r="E629" s="8" t="s">
        <v>1211</v>
      </c>
    </row>
    <row collapsed="false" customFormat="false" customHeight="true" hidden="false" ht="13.9" outlineLevel="0" r="630">
      <c r="A630" s="6" t="s">
        <v>1212</v>
      </c>
      <c r="B630" s="7" t="s">
        <v>1213</v>
      </c>
      <c r="C630" s="7" t="s">
        <v>1214</v>
      </c>
      <c r="D630" s="7" t="s">
        <v>1215</v>
      </c>
      <c r="E630" s="8" t="s">
        <v>1216</v>
      </c>
    </row>
    <row collapsed="false" customFormat="false" customHeight="true" hidden="false" ht="13.9" outlineLevel="0" r="631">
      <c r="A631" s="6" t="s">
        <v>1217</v>
      </c>
      <c r="B631" s="7" t="s">
        <v>1218</v>
      </c>
      <c r="C631" s="7" t="s">
        <v>1219</v>
      </c>
      <c r="D631" s="7" t="s">
        <v>1220</v>
      </c>
      <c r="E631" s="8" t="s">
        <v>1221</v>
      </c>
    </row>
    <row collapsed="false" customFormat="false" customHeight="true" hidden="false" ht="13.9" outlineLevel="0" r="632">
      <c r="A632" s="6" t="s">
        <v>1222</v>
      </c>
      <c r="B632" s="7" t="s">
        <v>1223</v>
      </c>
      <c r="C632" s="7" t="s">
        <v>1224</v>
      </c>
      <c r="D632" s="7" t="s">
        <v>1225</v>
      </c>
      <c r="E632" s="8" t="s">
        <v>1226</v>
      </c>
    </row>
    <row collapsed="false" customFormat="false" customHeight="true" hidden="false" ht="13.9" outlineLevel="0" r="633">
      <c r="A633" s="6" t="s">
        <v>1227</v>
      </c>
      <c r="B633" s="7" t="s">
        <v>1228</v>
      </c>
      <c r="C633" s="7" t="s">
        <v>1229</v>
      </c>
      <c r="D633" s="7" t="s">
        <v>1230</v>
      </c>
      <c r="E633" s="8" t="s">
        <v>1231</v>
      </c>
    </row>
    <row collapsed="false" customFormat="false" customHeight="true" hidden="false" ht="12.1" outlineLevel="0" r="634">
      <c r="A634" s="6" t="s">
        <v>1232</v>
      </c>
      <c r="B634" s="7" t="s">
        <v>1233</v>
      </c>
      <c r="C634" s="7" t="s">
        <v>1234</v>
      </c>
      <c r="D634" s="7" t="s">
        <v>1235</v>
      </c>
      <c r="E634" s="8" t="s">
        <v>1236</v>
      </c>
    </row>
    <row collapsed="false" customFormat="false" customHeight="true" hidden="false" ht="13.9" outlineLevel="0" r="635">
      <c r="A635" s="6" t="s">
        <v>1237</v>
      </c>
      <c r="B635" s="7" t="s">
        <v>1238</v>
      </c>
      <c r="C635" s="7" t="s">
        <v>1239</v>
      </c>
      <c r="D635" s="7" t="s">
        <v>1240</v>
      </c>
      <c r="E635" s="8" t="s">
        <v>1241</v>
      </c>
    </row>
    <row collapsed="false" customFormat="false" customHeight="true" hidden="false" ht="13.9" outlineLevel="0" r="636">
      <c r="A636" s="6" t="s">
        <v>1242</v>
      </c>
      <c r="B636" s="7" t="s">
        <v>1243</v>
      </c>
      <c r="C636" s="7" t="s">
        <v>1244</v>
      </c>
      <c r="D636" s="7" t="s">
        <v>1245</v>
      </c>
      <c r="E636" s="8" t="s">
        <v>1246</v>
      </c>
    </row>
    <row collapsed="false" customFormat="false" customHeight="true" hidden="false" ht="13.9" outlineLevel="0" r="637">
      <c r="A637" s="6" t="s">
        <v>1247</v>
      </c>
      <c r="B637" s="7" t="s">
        <v>1248</v>
      </c>
      <c r="C637" s="7" t="s">
        <v>1249</v>
      </c>
      <c r="D637" s="7" t="s">
        <v>1250</v>
      </c>
      <c r="E637" s="8" t="s">
        <v>1251</v>
      </c>
    </row>
    <row collapsed="false" customFormat="false" customHeight="true" hidden="false" ht="13.9" outlineLevel="0" r="638">
      <c r="A638" s="6" t="s">
        <v>1252</v>
      </c>
      <c r="B638" s="7" t="s">
        <v>1253</v>
      </c>
      <c r="C638" s="7" t="s">
        <v>1254</v>
      </c>
      <c r="D638" s="7" t="s">
        <v>1255</v>
      </c>
      <c r="E638" s="8" t="s">
        <v>1256</v>
      </c>
    </row>
    <row collapsed="false" customFormat="false" customHeight="true" hidden="false" ht="13.9" outlineLevel="0" r="639">
      <c r="A639" s="6" t="s">
        <v>1257</v>
      </c>
      <c r="B639" s="7" t="s">
        <v>1258</v>
      </c>
      <c r="C639" s="7" t="s">
        <v>1259</v>
      </c>
      <c r="D639" s="7" t="s">
        <v>1260</v>
      </c>
      <c r="E639" s="8" t="s">
        <v>1261</v>
      </c>
    </row>
    <row collapsed="false" customFormat="false" customHeight="true" hidden="false" ht="12.1" outlineLevel="0" r="640">
      <c r="A640" s="11" t="str">
        <f aca="false">HYPERLINK("http://dbpedia.org/property/starring")</f>
        <v>http://dbpedia.org/property/starring</v>
      </c>
      <c r="B640" s="1" t="s">
        <v>1262</v>
      </c>
      <c r="C640" s="12"/>
      <c r="D640" s="1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  <c r="E640" s="13"/>
    </row>
    <row collapsed="false" customFormat="false" customHeight="true" hidden="false" ht="12.1" outlineLevel="0" r="641">
      <c r="A641" s="14" t="str">
        <f aca="false">HYPERLINK("http://dbpedia.org/ontology/starring")</f>
        <v>http://dbpedia.org/ontology/starring</v>
      </c>
      <c r="B641" s="15" t="s">
        <v>1262</v>
      </c>
      <c r="C641" s="16"/>
      <c r="D641" s="15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  <c r="E641" s="17"/>
    </row>
    <row collapsed="false" customFormat="false" customHeight="true" hidden="false" ht="12.1" outlineLevel="0" r="643">
      <c r="A643" s="2" t="n">
        <v>654605541</v>
      </c>
      <c r="B643" s="3" t="s">
        <v>1</v>
      </c>
      <c r="C643" s="3" t="str">
        <f aca="false">HYPERLINK("http://en.wikipedia.org/wiki/AFI's_100_Years...100_Movies", "View context")</f>
        <v>View context</v>
      </c>
      <c r="D643" s="4"/>
      <c r="E643" s="5"/>
    </row>
    <row collapsed="false" customFormat="false" customHeight="true" hidden="false" ht="12.1" outlineLevel="0" r="644">
      <c r="A644" s="6" t="n">
        <v>1915</v>
      </c>
      <c r="B644" s="7" t="n">
        <v>1916</v>
      </c>
      <c r="C644" s="7" t="n">
        <v>1925</v>
      </c>
      <c r="D644" s="7" t="n">
        <v>1926</v>
      </c>
      <c r="E644" s="8" t="n">
        <v>1927</v>
      </c>
    </row>
    <row collapsed="false" customFormat="false" customHeight="true" hidden="false" ht="12.1" outlineLevel="0" r="645">
      <c r="A645" s="6" t="n">
        <v>1930</v>
      </c>
      <c r="B645" s="7" t="n">
        <v>1931</v>
      </c>
      <c r="C645" s="7" t="n">
        <v>1933</v>
      </c>
      <c r="D645" s="7" t="n">
        <v>1934</v>
      </c>
      <c r="E645" s="8" t="n">
        <v>1935</v>
      </c>
    </row>
    <row collapsed="false" customFormat="false" customHeight="true" hidden="false" ht="12.1" outlineLevel="0" r="646">
      <c r="A646" s="6" t="n">
        <v>1936</v>
      </c>
      <c r="B646" s="7" t="n">
        <v>1937</v>
      </c>
      <c r="C646" s="7" t="n">
        <v>1938</v>
      </c>
      <c r="D646" s="7" t="n">
        <v>1939</v>
      </c>
      <c r="E646" s="8" t="n">
        <v>1940</v>
      </c>
    </row>
    <row collapsed="false" customFormat="false" customHeight="true" hidden="false" ht="12.1" outlineLevel="0" r="647">
      <c r="A647" s="6" t="n">
        <v>1941</v>
      </c>
      <c r="B647" s="7" t="n">
        <v>1942</v>
      </c>
      <c r="C647" s="7" t="n">
        <v>1944</v>
      </c>
      <c r="D647" s="7" t="n">
        <v>1946</v>
      </c>
      <c r="E647" s="8" t="n">
        <v>1948</v>
      </c>
    </row>
    <row collapsed="false" customFormat="false" customHeight="true" hidden="false" ht="12.1" outlineLevel="0" r="648">
      <c r="A648" s="6" t="n">
        <v>1949</v>
      </c>
      <c r="B648" s="7" t="n">
        <v>1950</v>
      </c>
      <c r="C648" s="7" t="n">
        <v>1951</v>
      </c>
      <c r="D648" s="7" t="n">
        <v>1952</v>
      </c>
      <c r="E648" s="8" t="n">
        <v>1953</v>
      </c>
    </row>
    <row collapsed="false" customFormat="false" customHeight="true" hidden="false" ht="12.1" outlineLevel="0" r="649">
      <c r="A649" s="6" t="n">
        <v>1954</v>
      </c>
      <c r="B649" s="7" t="n">
        <v>1955</v>
      </c>
      <c r="C649" s="7" t="n">
        <v>1956</v>
      </c>
      <c r="D649" s="7" t="n">
        <v>1957</v>
      </c>
      <c r="E649" s="8" t="n">
        <v>1958</v>
      </c>
    </row>
    <row collapsed="false" customFormat="false" customHeight="true" hidden="false" ht="12.1" outlineLevel="0" r="650">
      <c r="A650" s="6" t="n">
        <v>1959</v>
      </c>
      <c r="B650" s="7" t="n">
        <v>1960</v>
      </c>
      <c r="C650" s="7" t="n">
        <v>1961</v>
      </c>
      <c r="D650" s="7" t="n">
        <v>1962</v>
      </c>
      <c r="E650" s="8" t="n">
        <v>1964</v>
      </c>
    </row>
    <row collapsed="false" customFormat="false" customHeight="true" hidden="false" ht="12.1" outlineLevel="0" r="651">
      <c r="A651" s="6" t="n">
        <v>1965</v>
      </c>
      <c r="B651" s="7" t="n">
        <v>1966</v>
      </c>
      <c r="C651" s="7" t="n">
        <v>1967</v>
      </c>
      <c r="D651" s="7" t="n">
        <v>1968</v>
      </c>
      <c r="E651" s="8" t="n">
        <v>1969</v>
      </c>
    </row>
    <row collapsed="false" customFormat="false" customHeight="true" hidden="false" ht="12.1" outlineLevel="0" r="652">
      <c r="A652" s="6" t="n">
        <v>1970</v>
      </c>
      <c r="B652" s="7" t="n">
        <v>1971</v>
      </c>
      <c r="C652" s="7" t="n">
        <v>1972</v>
      </c>
      <c r="D652" s="7" t="n">
        <v>1973</v>
      </c>
      <c r="E652" s="8" t="n">
        <v>1974</v>
      </c>
    </row>
    <row collapsed="false" customFormat="false" customHeight="true" hidden="false" ht="12.1" outlineLevel="0" r="653">
      <c r="A653" s="6" t="n">
        <v>1975</v>
      </c>
      <c r="B653" s="7" t="n">
        <v>1976</v>
      </c>
      <c r="C653" s="7" t="n">
        <v>1977</v>
      </c>
      <c r="D653" s="7" t="n">
        <v>1978</v>
      </c>
      <c r="E653" s="8" t="n">
        <v>1979</v>
      </c>
    </row>
    <row collapsed="false" customFormat="false" customHeight="true" hidden="false" ht="12.1" outlineLevel="0" r="654">
      <c r="A654" s="6" t="n">
        <v>1980</v>
      </c>
      <c r="B654" s="7" t="n">
        <v>1981</v>
      </c>
      <c r="C654" s="7" t="n">
        <v>1982</v>
      </c>
      <c r="D654" s="7" t="n">
        <v>1984</v>
      </c>
      <c r="E654" s="8" t="n">
        <v>1986</v>
      </c>
    </row>
    <row collapsed="false" customFormat="false" customHeight="true" hidden="false" ht="12.1" outlineLevel="0" r="655">
      <c r="A655" s="6" t="n">
        <v>1989</v>
      </c>
      <c r="B655" s="7" t="n">
        <v>1990</v>
      </c>
      <c r="C655" s="7" t="n">
        <v>1991</v>
      </c>
      <c r="D655" s="7" t="n">
        <v>1992</v>
      </c>
      <c r="E655" s="8" t="n">
        <v>1993</v>
      </c>
    </row>
    <row collapsed="false" customFormat="false" customHeight="true" hidden="false" ht="12.1" outlineLevel="0" r="656">
      <c r="A656" s="6" t="n">
        <v>1994</v>
      </c>
      <c r="B656" s="7" t="n">
        <v>1995</v>
      </c>
      <c r="C656" s="7" t="n">
        <v>1996</v>
      </c>
      <c r="D656" s="7" t="n">
        <v>1997</v>
      </c>
      <c r="E656" s="8" t="n">
        <v>1998</v>
      </c>
    </row>
    <row collapsed="false" customFormat="false" customHeight="true" hidden="false" ht="12.1" outlineLevel="0" r="657">
      <c r="A657" s="6" t="n">
        <v>1999</v>
      </c>
      <c r="B657" s="7" t="n">
        <v>2001</v>
      </c>
      <c r="C657" s="9"/>
      <c r="D657" s="9"/>
      <c r="E657" s="10"/>
    </row>
    <row collapsed="false" customFormat="false" customHeight="true" hidden="false" ht="12.1" outlineLevel="0" r="658">
      <c r="A658" s="11" t="str">
        <f aca="false">HYPERLINK("http://dbpedia.org/property/released")</f>
        <v>http://dbpedia.org/property/released</v>
      </c>
      <c r="B658" s="1" t="s">
        <v>889</v>
      </c>
      <c r="C658" s="12"/>
      <c r="D658" s="1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  <c r="E658" s="13"/>
    </row>
    <row collapsed="false" customFormat="false" customHeight="true" hidden="false" ht="13.9" outlineLevel="0" r="659">
      <c r="A659" s="11" t="str">
        <f aca="false">HYPERLINK("http://dbpedia.org/ontology/releaseDate")</f>
        <v>http://dbpedia.org/ontology/releaseDate</v>
      </c>
      <c r="B659" s="1" t="s">
        <v>884</v>
      </c>
      <c r="C659" s="12"/>
      <c r="D659" s="1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  <c r="E659" s="13"/>
    </row>
    <row collapsed="false" customFormat="false" customHeight="true" hidden="false" ht="12.1" outlineLevel="0" r="660">
      <c r="A660" s="11" t="str">
        <f aca="false">HYPERLINK("http://dbpedia.org/property/years")</f>
        <v>http://dbpedia.org/property/years</v>
      </c>
      <c r="B660" s="1" t="s">
        <v>40</v>
      </c>
      <c r="C660" s="12"/>
      <c r="D660" s="1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r="E660" s="13"/>
    </row>
    <row collapsed="false" customFormat="false" customHeight="true" hidden="false" ht="12.1" outlineLevel="0" r="661">
      <c r="A661" s="11" t="str">
        <f aca="false">HYPERLINK("http://dbpedia.org/property/recorded")</f>
        <v>http://dbpedia.org/property/recorded</v>
      </c>
      <c r="B661" s="1" t="s">
        <v>1263</v>
      </c>
      <c r="C661" s="12"/>
      <c r="D661" s="1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  <c r="E661" s="13"/>
    </row>
    <row collapsed="false" customFormat="false" customHeight="true" hidden="false" ht="13.9" outlineLevel="0" r="662">
      <c r="A662" s="11" t="str">
        <f aca="false">HYPERLINK("http://dbpedia.org/property/firstAired")</f>
        <v>http://dbpedia.org/property/firstAired</v>
      </c>
      <c r="B662" s="1" t="s">
        <v>1264</v>
      </c>
      <c r="C662" s="12"/>
      <c r="D662" s="1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  <c r="E662" s="13"/>
    </row>
    <row collapsed="false" customFormat="false" customHeight="true" hidden="false" ht="13.9" outlineLevel="0" r="663">
      <c r="A663" s="11" t="str">
        <f aca="false">HYPERLINK("http://dbpedia.org/property/releaseDate")</f>
        <v>http://dbpedia.org/property/releaseDate</v>
      </c>
      <c r="B663" s="1" t="s">
        <v>884</v>
      </c>
      <c r="C663" s="12"/>
      <c r="D663" s="1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  <c r="E663" s="13"/>
    </row>
    <row collapsed="false" customFormat="false" customHeight="true" hidden="false" ht="12.1" outlineLevel="0" r="664">
      <c r="A664" s="11" t="str">
        <f aca="false">HYPERLINK("http://dbpedia.org/property/year")</f>
        <v>http://dbpedia.org/property/year</v>
      </c>
      <c r="B664" s="1" t="s">
        <v>30</v>
      </c>
      <c r="C664" s="12"/>
      <c r="D664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664" s="13"/>
    </row>
    <row collapsed="false" customFormat="false" customHeight="true" hidden="false" ht="12.1" outlineLevel="0" r="665">
      <c r="A665" s="11" t="str">
        <f aca="false">HYPERLINK("http://dbpedia.org/property/release")</f>
        <v>http://dbpedia.org/property/release</v>
      </c>
      <c r="B665" s="1" t="s">
        <v>1265</v>
      </c>
      <c r="C665" s="12"/>
      <c r="D665" s="1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  <c r="E665" s="13"/>
    </row>
    <row collapsed="false" customFormat="false" customHeight="true" hidden="false" ht="13.9" outlineLevel="0" r="666">
      <c r="A666" s="11" t="str">
        <f aca="false">HYPERLINK("http://dbpedia.org/property/lastAired")</f>
        <v>http://dbpedia.org/property/lastAired</v>
      </c>
      <c r="B666" s="1" t="s">
        <v>1266</v>
      </c>
      <c r="C666" s="12"/>
      <c r="D666" s="1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  <c r="E666" s="13"/>
    </row>
    <row collapsed="false" customFormat="false" customHeight="true" hidden="false" ht="13.9" outlineLevel="0" r="667">
      <c r="A667" s="11" t="str">
        <f aca="false">HYPERLINK("http://dbpedia.org/property/originalairdate")</f>
        <v>http://dbpedia.org/property/originalairdate</v>
      </c>
      <c r="B667" s="1" t="s">
        <v>1267</v>
      </c>
      <c r="C667" s="12"/>
      <c r="D667" s="1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  <c r="E667" s="13"/>
    </row>
    <row collapsed="false" customFormat="false" customHeight="true" hidden="false" ht="13.9" outlineLevel="0" r="668">
      <c r="A668" s="11" t="str">
        <f aca="false">HYPERLINK("http://dbpedia.org/ontology/firstAirDate")</f>
        <v>http://dbpedia.org/ontology/firstAirDate</v>
      </c>
      <c r="B668" s="1" t="s">
        <v>1268</v>
      </c>
      <c r="C668" s="12"/>
      <c r="D668" s="1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  <c r="E668" s="13"/>
    </row>
    <row collapsed="false" customFormat="false" customHeight="true" hidden="false" ht="13.9" outlineLevel="0" r="669">
      <c r="A669" s="11" t="str">
        <f aca="false">HYPERLINK("http://dbpedia.org/property/completionDate")</f>
        <v>http://dbpedia.org/property/completionDate</v>
      </c>
      <c r="B669" s="1" t="s">
        <v>891</v>
      </c>
      <c r="C669" s="12"/>
      <c r="D669" s="1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  <c r="E669" s="13"/>
    </row>
    <row collapsed="false" customFormat="false" customHeight="true" hidden="false" ht="13.9" outlineLevel="0" r="670">
      <c r="A670" s="14" t="str">
        <f aca="false">HYPERLINK("http://dbpedia.org/ontology/completionDate")</f>
        <v>http://dbpedia.org/ontology/completionDate</v>
      </c>
      <c r="B670" s="15" t="s">
        <v>891</v>
      </c>
      <c r="C670" s="16"/>
      <c r="D670" s="15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  <c r="E670" s="17"/>
    </row>
    <row collapsed="false" customFormat="false" customHeight="true" hidden="false" ht="12.1" outlineLevel="0" r="672">
      <c r="A672" s="2" t="n">
        <v>1011013747</v>
      </c>
      <c r="B672" s="3" t="s">
        <v>1</v>
      </c>
      <c r="C672" s="3" t="str">
        <f aca="false">HYPERLINK("http://en.wikipedia.org/wiki/AFI's_100_Years...100_Movie_Quotes", "View context")</f>
        <v>View context</v>
      </c>
      <c r="D672" s="4"/>
      <c r="E672" s="5"/>
    </row>
    <row collapsed="false" customFormat="false" customHeight="true" hidden="false" ht="13.9" outlineLevel="0" r="673">
      <c r="A673" s="6" t="s">
        <v>1269</v>
      </c>
      <c r="B673" s="7" t="s">
        <v>1270</v>
      </c>
      <c r="C673" s="7" t="s">
        <v>1271</v>
      </c>
      <c r="D673" s="7" t="s">
        <v>1272</v>
      </c>
      <c r="E673" s="8" t="s">
        <v>1273</v>
      </c>
    </row>
    <row collapsed="false" customFormat="false" customHeight="true" hidden="false" ht="13.9" outlineLevel="0" r="674">
      <c r="A674" s="6" t="s">
        <v>1274</v>
      </c>
      <c r="B674" s="7" t="s">
        <v>1275</v>
      </c>
      <c r="C674" s="7" t="s">
        <v>1276</v>
      </c>
      <c r="D674" s="7" t="s">
        <v>1277</v>
      </c>
      <c r="E674" s="8" t="s">
        <v>1278</v>
      </c>
    </row>
    <row collapsed="false" customFormat="false" customHeight="true" hidden="false" ht="13.9" outlineLevel="0" r="675">
      <c r="A675" s="6" t="s">
        <v>1279</v>
      </c>
      <c r="B675" s="7" t="s">
        <v>1280</v>
      </c>
      <c r="C675" s="7" t="s">
        <v>1281</v>
      </c>
      <c r="D675" s="7" t="s">
        <v>1282</v>
      </c>
      <c r="E675" s="8" t="s">
        <v>1283</v>
      </c>
    </row>
    <row collapsed="false" customFormat="false" customHeight="true" hidden="false" ht="13.9" outlineLevel="0" r="676">
      <c r="A676" s="6" t="s">
        <v>1284</v>
      </c>
      <c r="B676" s="7" t="s">
        <v>1285</v>
      </c>
      <c r="C676" s="7" t="s">
        <v>1286</v>
      </c>
      <c r="D676" s="7" t="s">
        <v>1287</v>
      </c>
      <c r="E676" s="8" t="s">
        <v>1288</v>
      </c>
    </row>
    <row collapsed="false" customFormat="false" customHeight="true" hidden="false" ht="13.9" outlineLevel="0" r="677">
      <c r="A677" s="6" t="s">
        <v>1289</v>
      </c>
      <c r="B677" s="7" t="s">
        <v>1290</v>
      </c>
      <c r="C677" s="7" t="s">
        <v>1291</v>
      </c>
      <c r="D677" s="7" t="s">
        <v>1292</v>
      </c>
      <c r="E677" s="8" t="s">
        <v>1293</v>
      </c>
    </row>
    <row collapsed="false" customFormat="false" customHeight="true" hidden="false" ht="13.9" outlineLevel="0" r="678">
      <c r="A678" s="6" t="s">
        <v>1294</v>
      </c>
      <c r="B678" s="7" t="s">
        <v>1295</v>
      </c>
      <c r="C678" s="7" t="s">
        <v>1296</v>
      </c>
      <c r="D678" s="7" t="s">
        <v>1297</v>
      </c>
      <c r="E678" s="8" t="s">
        <v>1298</v>
      </c>
    </row>
    <row collapsed="false" customFormat="false" customHeight="true" hidden="false" ht="13.9" outlineLevel="0" r="679">
      <c r="A679" s="6" t="s">
        <v>1299</v>
      </c>
      <c r="B679" s="7" t="s">
        <v>1300</v>
      </c>
      <c r="C679" s="7" t="s">
        <v>1301</v>
      </c>
      <c r="D679" s="7" t="s">
        <v>1302</v>
      </c>
      <c r="E679" s="8" t="s">
        <v>1303</v>
      </c>
    </row>
    <row collapsed="false" customFormat="false" customHeight="true" hidden="false" ht="13.9" outlineLevel="0" r="680">
      <c r="A680" s="6" t="s">
        <v>1304</v>
      </c>
      <c r="B680" s="7" t="s">
        <v>1305</v>
      </c>
      <c r="C680" s="7" t="s">
        <v>1306</v>
      </c>
      <c r="D680" s="7" t="s">
        <v>1307</v>
      </c>
      <c r="E680" s="8" t="s">
        <v>1308</v>
      </c>
    </row>
    <row collapsed="false" customFormat="false" customHeight="true" hidden="false" ht="13.9" outlineLevel="0" r="681">
      <c r="A681" s="6" t="s">
        <v>1309</v>
      </c>
      <c r="B681" s="7" t="s">
        <v>1310</v>
      </c>
      <c r="C681" s="7" t="s">
        <v>1311</v>
      </c>
      <c r="D681" s="7" t="s">
        <v>1312</v>
      </c>
      <c r="E681" s="8" t="s">
        <v>1313</v>
      </c>
    </row>
    <row collapsed="false" customFormat="false" customHeight="true" hidden="false" ht="13.9" outlineLevel="0" r="682">
      <c r="A682" s="6" t="s">
        <v>1314</v>
      </c>
      <c r="B682" s="7" t="s">
        <v>1315</v>
      </c>
      <c r="C682" s="7" t="s">
        <v>1316</v>
      </c>
      <c r="D682" s="7" t="s">
        <v>1317</v>
      </c>
      <c r="E682" s="8" t="s">
        <v>1318</v>
      </c>
    </row>
    <row collapsed="false" customFormat="false" customHeight="true" hidden="false" ht="13.9" outlineLevel="0" r="683">
      <c r="A683" s="6" t="s">
        <v>1319</v>
      </c>
      <c r="B683" s="7" t="s">
        <v>1320</v>
      </c>
      <c r="C683" s="7" t="s">
        <v>1321</v>
      </c>
      <c r="D683" s="7" t="s">
        <v>1322</v>
      </c>
      <c r="E683" s="8" t="s">
        <v>1323</v>
      </c>
    </row>
    <row collapsed="false" customFormat="false" customHeight="true" hidden="false" ht="13.9" outlineLevel="0" r="684">
      <c r="A684" s="6" t="s">
        <v>1324</v>
      </c>
      <c r="B684" s="7" t="s">
        <v>1325</v>
      </c>
      <c r="C684" s="7" t="s">
        <v>1326</v>
      </c>
      <c r="D684" s="7" t="s">
        <v>1327</v>
      </c>
      <c r="E684" s="8" t="s">
        <v>1328</v>
      </c>
    </row>
    <row collapsed="false" customFormat="false" customHeight="true" hidden="false" ht="13.9" outlineLevel="0" r="685">
      <c r="A685" s="6" t="s">
        <v>1329</v>
      </c>
      <c r="B685" s="7" t="s">
        <v>1330</v>
      </c>
      <c r="C685" s="7" t="s">
        <v>1331</v>
      </c>
      <c r="D685" s="7" t="s">
        <v>1332</v>
      </c>
      <c r="E685" s="8" t="s">
        <v>1333</v>
      </c>
    </row>
    <row collapsed="false" customFormat="false" customHeight="true" hidden="false" ht="13.9" outlineLevel="0" r="686">
      <c r="A686" s="6" t="s">
        <v>1334</v>
      </c>
      <c r="B686" s="7" t="s">
        <v>1335</v>
      </c>
      <c r="C686" s="7" t="s">
        <v>1336</v>
      </c>
      <c r="D686" s="7" t="s">
        <v>1337</v>
      </c>
      <c r="E686" s="8" t="s">
        <v>1338</v>
      </c>
    </row>
    <row collapsed="false" customFormat="false" customHeight="true" hidden="false" ht="13.9" outlineLevel="0" r="687">
      <c r="A687" s="6" t="s">
        <v>1339</v>
      </c>
      <c r="B687" s="7" t="s">
        <v>1340</v>
      </c>
      <c r="C687" s="7" t="s">
        <v>1341</v>
      </c>
      <c r="D687" s="7" t="s">
        <v>1342</v>
      </c>
      <c r="E687" s="8" t="s">
        <v>1343</v>
      </c>
    </row>
    <row collapsed="false" customFormat="false" customHeight="true" hidden="false" ht="13.9" outlineLevel="0" r="688">
      <c r="A688" s="6" t="s">
        <v>1344</v>
      </c>
      <c r="B688" s="7" t="s">
        <v>1345</v>
      </c>
      <c r="C688" s="7" t="s">
        <v>1346</v>
      </c>
      <c r="D688" s="7" t="s">
        <v>1347</v>
      </c>
      <c r="E688" s="8" t="s">
        <v>1348</v>
      </c>
    </row>
    <row collapsed="false" customFormat="false" customHeight="true" hidden="false" ht="13.9" outlineLevel="0" r="689">
      <c r="A689" s="6" t="s">
        <v>1349</v>
      </c>
      <c r="B689" s="7" t="s">
        <v>1350</v>
      </c>
      <c r="C689" s="7" t="s">
        <v>1351</v>
      </c>
      <c r="D689" s="9"/>
      <c r="E689" s="10"/>
    </row>
    <row collapsed="false" customFormat="false" customHeight="true" hidden="false" ht="12.1" outlineLevel="0" r="690">
      <c r="A690" s="11" t="str">
        <f aca="false">HYPERLINK("http://xmlns.com/foaf/0.1/name")</f>
        <v>http://xmlns.com/foaf/0.1/name</v>
      </c>
      <c r="B690" s="1" t="s">
        <v>562</v>
      </c>
      <c r="C690" s="12"/>
      <c r="D690" s="1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  <c r="E690" s="13"/>
    </row>
    <row collapsed="false" customFormat="false" customHeight="true" hidden="false" ht="12.1" outlineLevel="0" r="691">
      <c r="A691" s="14" t="str">
        <f aca="false">HYPERLINK("http://dbpedia.org/property/name")</f>
        <v>http://dbpedia.org/property/name</v>
      </c>
      <c r="B691" s="15" t="s">
        <v>562</v>
      </c>
      <c r="C691" s="16"/>
      <c r="D691" s="15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  <c r="E691" s="17"/>
    </row>
    <row collapsed="false" customFormat="false" customHeight="true" hidden="false" ht="12.1" outlineLevel="0" r="693">
      <c r="A693" s="2" t="n">
        <v>1560839038</v>
      </c>
      <c r="B693" s="3" t="s">
        <v>1</v>
      </c>
      <c r="C693" s="3" t="str">
        <f aca="false">HYPERLINK("http://en.wikipedia.org/wiki/AFI's_100_Years...100_Movies_(10th_Anniversary_Edition)", "View context")</f>
        <v>View context</v>
      </c>
      <c r="D693" s="4"/>
      <c r="E693" s="5"/>
    </row>
    <row collapsed="false" customFormat="false" customHeight="true" hidden="false" ht="12.1" outlineLevel="0" r="694">
      <c r="A694" s="6" t="s">
        <v>1352</v>
      </c>
      <c r="B694" s="7" t="s">
        <v>1353</v>
      </c>
      <c r="C694" s="7" t="s">
        <v>1354</v>
      </c>
      <c r="D694" s="7" t="s">
        <v>1355</v>
      </c>
      <c r="E694" s="8" t="s">
        <v>1356</v>
      </c>
    </row>
    <row collapsed="false" customFormat="false" customHeight="true" hidden="false" ht="13.9" outlineLevel="0" r="695">
      <c r="A695" s="6" t="s">
        <v>1357</v>
      </c>
      <c r="B695" s="7" t="s">
        <v>1358</v>
      </c>
      <c r="C695" s="7" t="s">
        <v>1359</v>
      </c>
      <c r="D695" s="7" t="s">
        <v>1354</v>
      </c>
      <c r="E695" s="8" t="s">
        <v>1360</v>
      </c>
    </row>
    <row collapsed="false" customFormat="false" customHeight="true" hidden="false" ht="13.9" outlineLevel="0" r="696">
      <c r="A696" s="6" t="s">
        <v>1361</v>
      </c>
      <c r="B696" s="7" t="s">
        <v>1362</v>
      </c>
      <c r="C696" s="7" t="s">
        <v>1363</v>
      </c>
      <c r="D696" s="7" t="s">
        <v>1364</v>
      </c>
      <c r="E696" s="8" t="s">
        <v>1365</v>
      </c>
    </row>
    <row collapsed="false" customFormat="false" customHeight="true" hidden="false" ht="12.1" outlineLevel="0" r="697">
      <c r="A697" s="6" t="s">
        <v>1366</v>
      </c>
      <c r="B697" s="7" t="s">
        <v>1367</v>
      </c>
      <c r="C697" s="7" t="s">
        <v>1368</v>
      </c>
      <c r="D697" s="7" t="s">
        <v>1369</v>
      </c>
      <c r="E697" s="8" t="s">
        <v>1370</v>
      </c>
    </row>
    <row collapsed="false" customFormat="false" customHeight="true" hidden="false" ht="12.1" outlineLevel="0" r="698">
      <c r="A698" s="11" t="str">
        <f aca="false">HYPERLINK("http://dbpedia.org/property/studio")</f>
        <v>http://dbpedia.org/property/studio</v>
      </c>
      <c r="B698" s="1" t="s">
        <v>1371</v>
      </c>
      <c r="C698" s="12"/>
      <c r="D698" s="1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  <c r="E698" s="13"/>
    </row>
    <row collapsed="false" customFormat="false" customHeight="true" hidden="false" ht="12.1" outlineLevel="0" r="699">
      <c r="A699" s="11" t="str">
        <f aca="false">HYPERLINK("http://dbpedia.org/property/distributor")</f>
        <v>http://dbpedia.org/property/distributor</v>
      </c>
      <c r="B699" s="1" t="s">
        <v>1372</v>
      </c>
      <c r="C699" s="12"/>
      <c r="D699" s="1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  <c r="E699" s="13"/>
    </row>
    <row collapsed="false" customFormat="false" customHeight="true" hidden="false" ht="12.1" outlineLevel="0" r="700">
      <c r="A700" s="11" t="str">
        <f aca="false">HYPERLINK("http://dbpedia.org/ontology/distributor")</f>
        <v>http://dbpedia.org/ontology/distributor</v>
      </c>
      <c r="B700" s="1" t="s">
        <v>1372</v>
      </c>
      <c r="C700" s="12"/>
      <c r="D700" s="1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  <c r="E700" s="13"/>
    </row>
    <row collapsed="false" customFormat="false" customHeight="true" hidden="false" ht="12.1" outlineLevel="0" r="701">
      <c r="A701" s="11" t="str">
        <f aca="false">HYPERLINK("http://dbpedia.org/property/producer")</f>
        <v>http://dbpedia.org/property/producer</v>
      </c>
      <c r="B701" s="1" t="s">
        <v>1373</v>
      </c>
      <c r="C701" s="12"/>
      <c r="D701" s="1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  <c r="E701" s="13"/>
    </row>
    <row collapsed="false" customFormat="false" customHeight="true" hidden="false" ht="12.1" outlineLevel="0" r="702">
      <c r="A702" s="11" t="str">
        <f aca="false">HYPERLINK("http://dbpedia.org/ontology/producer")</f>
        <v>http://dbpedia.org/ontology/producer</v>
      </c>
      <c r="B702" s="1" t="s">
        <v>1373</v>
      </c>
      <c r="C702" s="12"/>
      <c r="D702" s="1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  <c r="E702" s="13"/>
    </row>
    <row collapsed="false" customFormat="false" customHeight="true" hidden="false" ht="13.9" outlineLevel="0" r="703">
      <c r="A703" s="11" t="str">
        <f aca="false">HYPERLINK("http://dbpedia.org/property/productionCompany")</f>
        <v>http://dbpedia.org/property/productionCompany</v>
      </c>
      <c r="B703" s="1" t="s">
        <v>1374</v>
      </c>
      <c r="C703" s="12"/>
      <c r="D703" s="1" t="str">
        <f aca="false"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  <c r="E703" s="13"/>
    </row>
    <row collapsed="false" customFormat="false" customHeight="true" hidden="false" ht="13.9" outlineLevel="0" r="704">
      <c r="A704" s="11" t="str">
        <f aca="false">HYPERLINK("http://dbpedia.org/property/distributedBy")</f>
        <v>http://dbpedia.org/property/distributedBy</v>
      </c>
      <c r="B704" s="1" t="s">
        <v>1375</v>
      </c>
      <c r="C704" s="12"/>
      <c r="D704" s="1" t="str">
        <f aca="false">HYPERLINK("http://dbpedia.org/sparql?default-graph-uri=http%3A%2F%2Fdbpedia.org&amp;query=select+distinct+%3Fsubject+%3Fobject+where+{%3Fsubject+%3Chttp%3A%2F%2Fdbpedia.org%2Fproperty%2FdistributedBy%3E+%3Fobject}+LIMIT+100&amp;format=text%2Fhtml&amp;timeout=30000&amp;debug=on", "View on DBPedia")</f>
        <v>View on DBPedia</v>
      </c>
      <c r="E704" s="13"/>
    </row>
    <row collapsed="false" customFormat="false" customHeight="true" hidden="false" ht="13.9" outlineLevel="0" r="705">
      <c r="A705" s="11" t="str">
        <f aca="false">HYPERLINK("http://dbpedia.org/ontology/owningCompany")</f>
        <v>http://dbpedia.org/ontology/owningCompany</v>
      </c>
      <c r="B705" s="1" t="s">
        <v>1376</v>
      </c>
      <c r="C705" s="12"/>
      <c r="D705" s="1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  <c r="E705" s="13"/>
    </row>
    <row collapsed="false" customFormat="false" customHeight="true" hidden="false" ht="12.1" outlineLevel="0" r="706">
      <c r="A706" s="11" t="str">
        <f aca="false">HYPERLINK("http://dbpedia.org/property/owner")</f>
        <v>http://dbpedia.org/property/owner</v>
      </c>
      <c r="B706" s="1" t="s">
        <v>1377</v>
      </c>
      <c r="C706" s="12"/>
      <c r="D706" s="1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  <c r="E706" s="13"/>
    </row>
    <row collapsed="false" customFormat="false" customHeight="true" hidden="false" ht="12.1" outlineLevel="0" r="707">
      <c r="A707" s="14" t="str">
        <f aca="false">HYPERLINK("http://dbpedia.org/property/distributors")</f>
        <v>http://dbpedia.org/property/distributors</v>
      </c>
      <c r="B707" s="15" t="s">
        <v>1378</v>
      </c>
      <c r="C707" s="16"/>
      <c r="D707" s="15" t="str">
        <f aca="false"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  <c r="E707" s="17"/>
    </row>
    <row collapsed="false" customFormat="false" customHeight="true" hidden="false" ht="12.1" outlineLevel="0" r="709">
      <c r="A709" s="2" t="n">
        <v>1888395491</v>
      </c>
      <c r="B709" s="3" t="s">
        <v>1</v>
      </c>
      <c r="C709" s="3" t="str">
        <f aca="false">HYPERLINK("http://en.wikipedia.org/wiki/List_of_films_considered_the_best", "View context")</f>
        <v>View context</v>
      </c>
      <c r="D709" s="4"/>
      <c r="E709" s="5"/>
    </row>
    <row collapsed="false" customFormat="false" customHeight="true" hidden="false" ht="13.9" outlineLevel="0" r="710">
      <c r="A710" s="6" t="s">
        <v>1379</v>
      </c>
      <c r="B710" s="7" t="s">
        <v>1380</v>
      </c>
      <c r="C710" s="7" t="s">
        <v>1381</v>
      </c>
      <c r="D710" s="7" t="s">
        <v>1382</v>
      </c>
      <c r="E710" s="8" t="s">
        <v>1383</v>
      </c>
    </row>
    <row collapsed="false" customFormat="false" customHeight="true" hidden="false" ht="13.9" outlineLevel="0" r="711">
      <c r="A711" s="6" t="s">
        <v>1384</v>
      </c>
      <c r="B711" s="7" t="s">
        <v>1385</v>
      </c>
      <c r="C711" s="7" t="s">
        <v>1238</v>
      </c>
      <c r="D711" s="7" t="s">
        <v>1386</v>
      </c>
      <c r="E711" s="8" t="s">
        <v>1387</v>
      </c>
    </row>
    <row collapsed="false" customFormat="false" customHeight="true" hidden="false" ht="13.9" outlineLevel="0" r="712">
      <c r="A712" s="6" t="s">
        <v>1388</v>
      </c>
      <c r="B712" s="7" t="s">
        <v>1389</v>
      </c>
      <c r="C712" s="9"/>
      <c r="D712" s="9"/>
      <c r="E712" s="10"/>
    </row>
    <row collapsed="false" customFormat="false" customHeight="true" hidden="false" ht="12.1" outlineLevel="0" r="713">
      <c r="A713" s="11" t="str">
        <f aca="false">HYPERLINK("http://dbpedia.org/property/writer")</f>
        <v>http://dbpedia.org/property/writer</v>
      </c>
      <c r="B713" s="1" t="s">
        <v>968</v>
      </c>
      <c r="C713" s="12"/>
      <c r="D713" s="1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r="E713" s="13"/>
    </row>
    <row collapsed="false" customFormat="false" customHeight="true" hidden="false" ht="12.1" outlineLevel="0" r="714">
      <c r="A714" s="11" t="str">
        <f aca="false">HYPERLINK("http://dbpedia.org/property/director")</f>
        <v>http://dbpedia.org/property/director</v>
      </c>
      <c r="B714" s="1" t="s">
        <v>1390</v>
      </c>
      <c r="C714" s="12"/>
      <c r="D714" s="1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  <c r="E714" s="13"/>
    </row>
    <row collapsed="false" customFormat="false" customHeight="true" hidden="false" ht="12.1" outlineLevel="0" r="715">
      <c r="A715" s="11" t="str">
        <f aca="false">HYPERLINK("http://dbpedia.org/ontology/director")</f>
        <v>http://dbpedia.org/ontology/director</v>
      </c>
      <c r="B715" s="1" t="s">
        <v>1390</v>
      </c>
      <c r="C715" s="12"/>
      <c r="D715" s="1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  <c r="E715" s="13"/>
    </row>
    <row collapsed="false" customFormat="false" customHeight="true" hidden="false" ht="12.1" outlineLevel="0" r="716">
      <c r="A716" s="14" t="str">
        <f aca="false">HYPERLINK("http://dbpedia.org/ontology/writer")</f>
        <v>http://dbpedia.org/ontology/writer</v>
      </c>
      <c r="B716" s="15" t="s">
        <v>968</v>
      </c>
      <c r="C716" s="16"/>
      <c r="D716" s="15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r="E716" s="17"/>
    </row>
    <row collapsed="false" customFormat="false" customHeight="true" hidden="false" ht="12.1" outlineLevel="0" r="718">
      <c r="A718" s="2" t="n">
        <v>1802054300</v>
      </c>
      <c r="B718" s="3" t="s">
        <v>335</v>
      </c>
      <c r="C718" s="3" t="str">
        <f aca="false">HYPERLINK("http://en.wikipedia.org/wiki/List_of_best-selling_albums", "View context")</f>
        <v>View context</v>
      </c>
      <c r="D718" s="4"/>
      <c r="E718" s="5"/>
    </row>
    <row collapsed="false" customFormat="false" customHeight="true" hidden="false" ht="12.1" outlineLevel="0" r="719">
      <c r="A719" s="6" t="n">
        <v>1967</v>
      </c>
      <c r="B719" s="7" t="n">
        <v>1969</v>
      </c>
      <c r="C719" s="7" t="n">
        <v>1971</v>
      </c>
      <c r="D719" s="7" t="n">
        <v>1976</v>
      </c>
      <c r="E719" s="8" t="n">
        <v>1977</v>
      </c>
    </row>
    <row collapsed="false" customFormat="false" customHeight="true" hidden="false" ht="12.1" outlineLevel="0" r="720">
      <c r="A720" s="6" t="n">
        <v>1984</v>
      </c>
      <c r="B720" s="7" t="n">
        <v>1985</v>
      </c>
      <c r="C720" s="7" t="n">
        <v>1987</v>
      </c>
      <c r="D720" s="7" t="n">
        <v>1990</v>
      </c>
      <c r="E720" s="8" t="n">
        <v>1991</v>
      </c>
    </row>
    <row collapsed="false" customFormat="false" customHeight="true" hidden="false" ht="12.1" outlineLevel="0" r="721">
      <c r="A721" s="6" t="n">
        <v>1993</v>
      </c>
      <c r="B721" s="7" t="n">
        <v>1995</v>
      </c>
      <c r="C721" s="7" t="n">
        <v>1996</v>
      </c>
      <c r="D721" s="7" t="n">
        <v>1997</v>
      </c>
      <c r="E721" s="8" t="n">
        <v>2000</v>
      </c>
    </row>
    <row collapsed="false" customFormat="false" customHeight="true" hidden="false" ht="13.9" outlineLevel="0" r="722">
      <c r="A722" s="11" t="str">
        <f aca="false">HYPERLINK("http://dbpedia.org/property/firstdate")</f>
        <v>http://dbpedia.org/property/firstdate</v>
      </c>
      <c r="B722" s="1" t="s">
        <v>1391</v>
      </c>
      <c r="C722" s="12"/>
      <c r="D722" s="1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  <c r="E722" s="13"/>
    </row>
    <row collapsed="false" customFormat="false" customHeight="true" hidden="false" ht="12.1" outlineLevel="0" r="723">
      <c r="A723" s="11" t="str">
        <f aca="false">HYPERLINK("http://dbpedia.org/property/year")</f>
        <v>http://dbpedia.org/property/year</v>
      </c>
      <c r="B723" s="1" t="s">
        <v>30</v>
      </c>
      <c r="C723" s="12"/>
      <c r="D723" s="1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  <c r="E723" s="13"/>
    </row>
    <row collapsed="false" customFormat="false" customHeight="true" hidden="false" ht="13.9" outlineLevel="0" r="724">
      <c r="A724" s="11" t="str">
        <f aca="false">HYPERLINK("http://dbpedia.org/property/relyear")</f>
        <v>http://dbpedia.org/property/relyear</v>
      </c>
      <c r="B724" s="1" t="s">
        <v>1392</v>
      </c>
      <c r="C724" s="12"/>
      <c r="D724" s="1" t="str">
        <f aca="false">HYPERLINK("http://dbpedia.org/sparql?default-graph-uri=http%3A%2F%2Fdbpedia.org&amp;query=select+distinct+%3Fsubject+%3Fobject+where+{%3Fsubject+%3Chttp%3A%2F%2Fdbpedia.org%2Fproperty%2Frelyear%3E+%3Fobject}+LIMIT+100&amp;format=text%2Fhtml&amp;timeout=30000&amp;debug=on", "View on DBPedia")</f>
        <v>View on DBPedia</v>
      </c>
      <c r="E724" s="13"/>
    </row>
    <row collapsed="false" customFormat="false" customHeight="true" hidden="false" ht="13.9" outlineLevel="0" r="725">
      <c r="A725" s="11" t="str">
        <f aca="false">HYPERLINK("http://dbpedia.org/ontology/releaseDate")</f>
        <v>http://dbpedia.org/ontology/releaseDate</v>
      </c>
      <c r="B725" s="1" t="s">
        <v>884</v>
      </c>
      <c r="C725" s="12"/>
      <c r="D725" s="1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  <c r="E725" s="13"/>
    </row>
    <row collapsed="false" customFormat="false" customHeight="true" hidden="false" ht="13.9" outlineLevel="0" r="726">
      <c r="A726" s="11" t="str">
        <f aca="false">HYPERLINK("http://dbpedia.org/ontology/recordDate")</f>
        <v>http://dbpedia.org/ontology/recordDate</v>
      </c>
      <c r="B726" s="1" t="s">
        <v>1393</v>
      </c>
      <c r="C726" s="12"/>
      <c r="D726" s="1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  <c r="E726" s="13"/>
    </row>
    <row collapsed="false" customFormat="false" customHeight="true" hidden="false" ht="13.9" outlineLevel="0" r="727">
      <c r="A727" s="11" t="str">
        <f aca="false">HYPERLINK("http://dbpedia.org/ontology/recordedIn")</f>
        <v>http://dbpedia.org/ontology/recordedIn</v>
      </c>
      <c r="B727" s="1" t="s">
        <v>1394</v>
      </c>
      <c r="C727" s="12"/>
      <c r="D727" s="1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  <c r="E727" s="13"/>
    </row>
    <row collapsed="false" customFormat="false" customHeight="true" hidden="false" ht="12.1" outlineLevel="0" r="728">
      <c r="A728" s="11" t="str">
        <f aca="false">HYPERLINK("http://dbpedia.org/property/released")</f>
        <v>http://dbpedia.org/property/released</v>
      </c>
      <c r="B728" s="1" t="s">
        <v>889</v>
      </c>
      <c r="C728" s="12"/>
      <c r="D728" s="1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  <c r="E728" s="13"/>
    </row>
    <row collapsed="false" customFormat="false" customHeight="true" hidden="false" ht="13.9" outlineLevel="0" r="729">
      <c r="A729" s="11" t="str">
        <f aca="false">HYPERLINK("http://dbpedia.org/property/airdate")</f>
        <v>http://dbpedia.org/property/airdate</v>
      </c>
      <c r="B729" s="1" t="s">
        <v>1395</v>
      </c>
      <c r="C729" s="12"/>
      <c r="D729" s="1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  <c r="E729" s="13"/>
    </row>
    <row collapsed="false" customFormat="false" customHeight="true" hidden="false" ht="12.1" outlineLevel="0" r="730">
      <c r="A730" s="11" t="str">
        <f aca="false">HYPERLINK("http://dbpedia.org/property/years")</f>
        <v>http://dbpedia.org/property/years</v>
      </c>
      <c r="B730" s="1" t="s">
        <v>40</v>
      </c>
      <c r="C730" s="12"/>
      <c r="D730" s="1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  <c r="E730" s="13"/>
    </row>
    <row collapsed="false" customFormat="false" customHeight="true" hidden="false" ht="12.1" outlineLevel="0" r="731">
      <c r="A731" s="11" t="str">
        <f aca="false">HYPERLINK("http://dbpedia.org/property/recorded")</f>
        <v>http://dbpedia.org/property/recorded</v>
      </c>
      <c r="B731" s="1" t="s">
        <v>1263</v>
      </c>
      <c r="C731" s="12"/>
      <c r="D731" s="1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  <c r="E731" s="13"/>
    </row>
    <row collapsed="false" customFormat="false" customHeight="true" hidden="false" ht="13.9" outlineLevel="0" r="732">
      <c r="A732" s="11" t="str">
        <f aca="false">HYPERLINK("http://dbpedia.org/property/firstAired")</f>
        <v>http://dbpedia.org/property/firstAired</v>
      </c>
      <c r="B732" s="1" t="s">
        <v>1264</v>
      </c>
      <c r="C732" s="12"/>
      <c r="D732" s="1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  <c r="E732" s="13"/>
    </row>
    <row collapsed="false" customFormat="false" customHeight="true" hidden="false" ht="13.9" outlineLevel="0" r="733">
      <c r="A733" s="11" t="str">
        <f aca="false">HYPERLINK("http://dbpedia.org/ontology/firstAirDate")</f>
        <v>http://dbpedia.org/ontology/firstAirDate</v>
      </c>
      <c r="B733" s="1" t="s">
        <v>1268</v>
      </c>
      <c r="C733" s="12"/>
      <c r="D733" s="1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  <c r="E733" s="13"/>
    </row>
    <row collapsed="false" customFormat="false" customHeight="true" hidden="false" ht="13.9" outlineLevel="0" r="734">
      <c r="A734" s="11" t="str">
        <f aca="false">HYPERLINK("http://dbpedia.org/ontology/completionDate")</f>
        <v>http://dbpedia.org/ontology/completionDate</v>
      </c>
      <c r="B734" s="1" t="s">
        <v>891</v>
      </c>
      <c r="C734" s="12"/>
      <c r="D734" s="1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  <c r="E734" s="13"/>
    </row>
    <row collapsed="false" customFormat="false" customHeight="true" hidden="false" ht="13.9" outlineLevel="0" r="735">
      <c r="A735" s="11" t="str">
        <f aca="false">HYPERLINK("http://dbpedia.org/property/releaseDate")</f>
        <v>http://dbpedia.org/property/releaseDate</v>
      </c>
      <c r="B735" s="1" t="s">
        <v>884</v>
      </c>
      <c r="C735" s="12"/>
      <c r="D735" s="1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  <c r="E735" s="13"/>
    </row>
    <row collapsed="false" customFormat="false" customHeight="true" hidden="false" ht="13.9" outlineLevel="0" r="736">
      <c r="A736" s="11" t="str">
        <f aca="false">HYPERLINK("http://dbpedia.org/property/originalairdate")</f>
        <v>http://dbpedia.org/property/originalairdate</v>
      </c>
      <c r="B736" s="1" t="s">
        <v>1267</v>
      </c>
      <c r="C736" s="12"/>
      <c r="D736" s="1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  <c r="E736" s="13"/>
    </row>
    <row collapsed="false" customFormat="false" customHeight="true" hidden="false" ht="13.9" outlineLevel="0" r="737">
      <c r="A737" s="11" t="str">
        <f aca="false">HYPERLINK("http://dbpedia.org/property/pubDate")</f>
        <v>http://dbpedia.org/property/pubDate</v>
      </c>
      <c r="B737" s="1" t="s">
        <v>885</v>
      </c>
      <c r="C737" s="12"/>
      <c r="D737" s="1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  <c r="E737" s="13"/>
    </row>
    <row collapsed="false" customFormat="false" customHeight="true" hidden="false" ht="12.1" outlineLevel="0" r="738">
      <c r="A738" s="11" t="str">
        <f aca="false">HYPERLINK("http://dbpedia.org/property/launch")</f>
        <v>http://dbpedia.org/property/launch</v>
      </c>
      <c r="B738" s="1" t="s">
        <v>1396</v>
      </c>
      <c r="C738" s="12"/>
      <c r="D738" s="1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  <c r="E738" s="13"/>
    </row>
    <row collapsed="false" customFormat="false" customHeight="true" hidden="false" ht="13.9" outlineLevel="0" r="739">
      <c r="A739" s="11" t="str">
        <f aca="false">HYPERLINK("http://dbpedia.org/ontology/publicationDate")</f>
        <v>http://dbpedia.org/ontology/publicationDate</v>
      </c>
      <c r="B739" s="1" t="s">
        <v>888</v>
      </c>
      <c r="C739" s="12"/>
      <c r="D739" s="1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  <c r="E739" s="13"/>
    </row>
    <row collapsed="false" customFormat="false" customHeight="true" hidden="false" ht="12.1" outlineLevel="0" r="740">
      <c r="A740" s="11" t="str">
        <f aca="false">HYPERLINK("http://dbpedia.org/property/release")</f>
        <v>http://dbpedia.org/property/release</v>
      </c>
      <c r="B740" s="1" t="s">
        <v>1265</v>
      </c>
      <c r="C740" s="12"/>
      <c r="D740" s="1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  <c r="E740" s="13"/>
    </row>
    <row collapsed="false" customFormat="false" customHeight="true" hidden="false" ht="13.9" outlineLevel="0" r="741">
      <c r="A741" s="11" t="str">
        <f aca="false">HYPERLINK("http://dbpedia.org/ontology/firstPublicationYear")</f>
        <v>http://dbpedia.org/ontology/firstPublicationYear</v>
      </c>
      <c r="B741" s="1" t="s">
        <v>895</v>
      </c>
      <c r="C741" s="12"/>
      <c r="D741" s="1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  <c r="E741" s="13"/>
    </row>
    <row collapsed="false" customFormat="false" customHeight="true" hidden="false" ht="13.9" outlineLevel="0" r="742">
      <c r="A742" s="11" t="str">
        <f aca="false">HYPERLINK("http://dbpedia.org/property/firstReleaseDate")</f>
        <v>http://dbpedia.org/property/firstReleaseDate</v>
      </c>
      <c r="B742" s="1" t="s">
        <v>1397</v>
      </c>
      <c r="C742" s="12"/>
      <c r="D742" s="1" t="str">
        <f aca="false"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  <c r="E742" s="13"/>
    </row>
    <row collapsed="false" customFormat="false" customHeight="true" hidden="false" ht="13.9" outlineLevel="0" r="743">
      <c r="A743" s="11" t="str">
        <f aca="false">HYPERLINK("http://dbpedia.org/property/latestReleaseVersion")</f>
        <v>http://dbpedia.org/property/latestReleaseVersion</v>
      </c>
      <c r="B743" s="1" t="s">
        <v>1398</v>
      </c>
      <c r="C743" s="12"/>
      <c r="D743" s="1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  <c r="E743" s="13"/>
    </row>
    <row collapsed="false" customFormat="false" customHeight="true" hidden="false" ht="13.9" outlineLevel="0" r="744">
      <c r="A744" s="14" t="str">
        <f aca="false">HYPERLINK("http://dbpedia.org/ontology/latestReleaseVersion")</f>
        <v>http://dbpedia.org/ontology/latestReleaseVersion</v>
      </c>
      <c r="B744" s="15" t="s">
        <v>1398</v>
      </c>
      <c r="C744" s="16"/>
      <c r="D744" s="15" t="str">
        <f aca="false"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  <c r="E744" s="17"/>
    </row>
    <row collapsed="false" customFormat="false" customHeight="true" hidden="false" ht="12.1" outlineLevel="0" r="746">
      <c r="A746" s="2" t="n">
        <v>855073163</v>
      </c>
      <c r="B746" s="3" t="s">
        <v>335</v>
      </c>
      <c r="C746" s="3" t="str">
        <f aca="false">HYPERLINK("http://en.wikipedia.org/wiki/List_of_best-selling_albums", "View context")</f>
        <v>View context</v>
      </c>
      <c r="D746" s="4"/>
      <c r="E746" s="5"/>
    </row>
    <row collapsed="false" customFormat="false" customHeight="true" hidden="false" ht="13.9" outlineLevel="0" r="747">
      <c r="A747" s="6" t="s">
        <v>1399</v>
      </c>
      <c r="B747" s="7" t="s">
        <v>1400</v>
      </c>
      <c r="C747" s="7" t="s">
        <v>1401</v>
      </c>
      <c r="D747" s="7" t="s">
        <v>1402</v>
      </c>
      <c r="E747" s="8" t="s">
        <v>1403</v>
      </c>
    </row>
    <row collapsed="false" customFormat="false" customHeight="true" hidden="false" ht="13.9" outlineLevel="0" r="748">
      <c r="A748" s="6" t="s">
        <v>1404</v>
      </c>
      <c r="B748" s="7" t="s">
        <v>1405</v>
      </c>
      <c r="C748" s="7" t="s">
        <v>1406</v>
      </c>
      <c r="D748" s="7" t="s">
        <v>1407</v>
      </c>
      <c r="E748" s="8" t="s">
        <v>1408</v>
      </c>
    </row>
    <row collapsed="false" customFormat="false" customHeight="true" hidden="false" ht="13.9" outlineLevel="0" r="749">
      <c r="A749" s="6" t="s">
        <v>1409</v>
      </c>
      <c r="B749" s="7" t="s">
        <v>1410</v>
      </c>
      <c r="C749" s="7" t="s">
        <v>1411</v>
      </c>
      <c r="D749" s="7" t="s">
        <v>1412</v>
      </c>
      <c r="E749" s="8" t="s">
        <v>1413</v>
      </c>
    </row>
    <row collapsed="false" customFormat="false" customHeight="true" hidden="false" ht="12.1" outlineLevel="0" r="750">
      <c r="A750" s="6" t="s">
        <v>1414</v>
      </c>
      <c r="B750" s="7" t="s">
        <v>1415</v>
      </c>
      <c r="C750" s="7" t="s">
        <v>1416</v>
      </c>
      <c r="D750" s="9"/>
      <c r="E750" s="10"/>
    </row>
    <row collapsed="false" customFormat="false" customHeight="true" hidden="false" ht="13.9" outlineLevel="0" r="751">
      <c r="A751" s="11" t="str">
        <f aca="false">HYPERLINK("http://dbpedia.org/ontology/associatedBand")</f>
        <v>http://dbpedia.org/ontology/associatedBand</v>
      </c>
      <c r="B751" s="1" t="s">
        <v>1417</v>
      </c>
      <c r="C751" s="12"/>
      <c r="D751" s="1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  <c r="E751" s="13"/>
    </row>
    <row collapsed="false" customFormat="false" customHeight="true" hidden="false" ht="12.1" outlineLevel="0" r="752">
      <c r="A752" s="11" t="str">
        <f aca="false">HYPERLINK("http://dbpedia.org/property/artist")</f>
        <v>http://dbpedia.org/property/artist</v>
      </c>
      <c r="B752" s="1" t="s">
        <v>1418</v>
      </c>
      <c r="C752" s="12"/>
      <c r="D752" s="1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  <c r="E752" s="13"/>
    </row>
    <row collapsed="false" customFormat="false" customHeight="true" hidden="false" ht="12.1" outlineLevel="0" r="753">
      <c r="A753" s="11" t="str">
        <f aca="false">HYPERLINK("http://dbpedia.org/ontology/artist")</f>
        <v>http://dbpedia.org/ontology/artist</v>
      </c>
      <c r="B753" s="1" t="s">
        <v>1418</v>
      </c>
      <c r="C753" s="12"/>
      <c r="D753" s="1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  <c r="E753" s="13"/>
    </row>
    <row collapsed="false" customFormat="false" customHeight="true" hidden="false" ht="13.9" outlineLevel="0" r="754">
      <c r="A754" s="11" t="str">
        <f aca="false">HYPERLINK("http://dbpedia.org/ontology/associatedMusicalArtist")</f>
        <v>http://dbpedia.org/ontology/associatedMusicalArtist</v>
      </c>
      <c r="B754" s="1" t="s">
        <v>1419</v>
      </c>
      <c r="C754" s="12"/>
      <c r="D754" s="1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  <c r="E754" s="13"/>
    </row>
    <row collapsed="false" customFormat="false" customHeight="true" hidden="false" ht="13.9" outlineLevel="0" r="755">
      <c r="A755" s="11" t="str">
        <f aca="false">HYPERLINK("http://dbpedia.org/ontology/musicalBand")</f>
        <v>http://dbpedia.org/ontology/musicalBand</v>
      </c>
      <c r="B755" s="1" t="s">
        <v>1420</v>
      </c>
      <c r="C755" s="12"/>
      <c r="D755" s="1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  <c r="E755" s="13"/>
    </row>
    <row collapsed="false" customFormat="false" customHeight="true" hidden="false" ht="13.9" outlineLevel="0" r="756">
      <c r="A756" s="11" t="str">
        <f aca="false">HYPERLINK("http://dbpedia.org/ontology/musicalArtist")</f>
        <v>http://dbpedia.org/ontology/musicalArtist</v>
      </c>
      <c r="B756" s="1" t="s">
        <v>1421</v>
      </c>
      <c r="C756" s="12"/>
      <c r="D756" s="1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  <c r="E756" s="13"/>
    </row>
    <row collapsed="false" customFormat="false" customHeight="true" hidden="false" ht="12.1" outlineLevel="0" r="757">
      <c r="A757" s="11" t="str">
        <f aca="false">HYPERLINK("http://dbpedia.org/property/writer")</f>
        <v>http://dbpedia.org/property/writer</v>
      </c>
      <c r="B757" s="1" t="s">
        <v>968</v>
      </c>
      <c r="C757" s="12"/>
      <c r="D757" s="1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r="E757" s="13"/>
    </row>
    <row collapsed="false" customFormat="false" customHeight="true" hidden="false" ht="12.1" outlineLevel="0" r="758">
      <c r="A758" s="11" t="str">
        <f aca="false">HYPERLINK("http://dbpedia.org/ontology/writer")</f>
        <v>http://dbpedia.org/ontology/writer</v>
      </c>
      <c r="B758" s="1" t="s">
        <v>968</v>
      </c>
      <c r="C758" s="12"/>
      <c r="D758" s="1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r="E758" s="13"/>
    </row>
    <row collapsed="false" customFormat="false" customHeight="true" hidden="false" ht="13.9" outlineLevel="0" r="759">
      <c r="A759" s="11" t="str">
        <f aca="false">HYPERLINK("http://dbpedia.org/ontology/musicComposer")</f>
        <v>http://dbpedia.org/ontology/musicComposer</v>
      </c>
      <c r="B759" s="1" t="s">
        <v>1422</v>
      </c>
      <c r="C759" s="12"/>
      <c r="D759" s="1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  <c r="E759" s="13"/>
    </row>
    <row collapsed="false" customFormat="false" customHeight="true" hidden="false" ht="12.1" outlineLevel="0" r="760">
      <c r="A760" s="11" t="str">
        <f aca="false">HYPERLINK("http://dbpedia.org/property/author")</f>
        <v>http://dbpedia.org/property/author</v>
      </c>
      <c r="B760" s="1" t="s">
        <v>883</v>
      </c>
      <c r="C760" s="12"/>
      <c r="D760" s="1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  <c r="E760" s="13"/>
    </row>
    <row collapsed="false" customFormat="false" customHeight="true" hidden="false" ht="13.9" outlineLevel="0" r="761">
      <c r="A761" s="11" t="str">
        <f aca="false">HYPERLINK("http://dbpedia.org/property/recordedBy")</f>
        <v>http://dbpedia.org/property/recordedBy</v>
      </c>
      <c r="B761" s="1" t="s">
        <v>1423</v>
      </c>
      <c r="C761" s="12"/>
      <c r="D761" s="1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  <c r="E761" s="13"/>
    </row>
    <row collapsed="false" customFormat="false" customHeight="true" hidden="false" ht="12.1" outlineLevel="0" r="762">
      <c r="A762" s="11" t="str">
        <f aca="false">HYPERLINK("http://dbpedia.org/property/writer(s)_")</f>
        <v>http://dbpedia.org/property/writer(s)_</v>
      </c>
      <c r="B762" s="1" t="s">
        <v>1424</v>
      </c>
      <c r="C762" s="12"/>
      <c r="D762" s="1" t="str">
        <f aca="false">HYPERLINK("http://dbpedia.org/sparql?default-graph-uri=http%3A%2F%2Fdbpedia.org&amp;query=select+distinct+%3Fsubject+%3Fobject+where+{%3Fsubject+%3Chttp%3A%2F%2Fdbpedia.org%2Fproperty%2Fwriter%28s%29_%3E+%3Fobject}+LIMIT+100&amp;format=text%2Fhtml&amp;timeout=30000&amp;debug=on", "View on DBPedia")</f>
        <v>View on DBPedia</v>
      </c>
      <c r="E762" s="13"/>
    </row>
    <row collapsed="false" customFormat="false" customHeight="true" hidden="false" ht="12.1" outlineLevel="0" r="763">
      <c r="A763" s="11" t="str">
        <f aca="false">HYPERLINK("http://dbpedia.org/ontology/author")</f>
        <v>http://dbpedia.org/ontology/author</v>
      </c>
      <c r="B763" s="1" t="s">
        <v>883</v>
      </c>
      <c r="C763" s="12"/>
      <c r="D763" s="1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  <c r="E763" s="13"/>
    </row>
    <row collapsed="false" customFormat="false" customHeight="true" hidden="false" ht="13.9" outlineLevel="0" r="764">
      <c r="A764" s="11" t="str">
        <f aca="false">HYPERLINK("http://dbpedia.org/ontology/musicBy")</f>
        <v>http://dbpedia.org/ontology/musicBy</v>
      </c>
      <c r="B764" s="1" t="s">
        <v>1425</v>
      </c>
      <c r="C764" s="12"/>
      <c r="D764" s="1" t="str">
        <f aca="false">HYPERLINK("http://dbpedia.org/sparql?default-graph-uri=http%3A%2F%2Fdbpedia.org&amp;query=select+distinct+%3Fsubject+%3Fobject+where+{%3Fsubject+%3Chttp%3A%2F%2Fdbpedia.org%2Fontology%2FmusicBy%3E+%3Fobject}+LIMIT+100&amp;format=text%2Fhtml&amp;timeout=30000&amp;debug=on", "View on DBPedia")</f>
        <v>View on DBPedia</v>
      </c>
      <c r="E764" s="13"/>
    </row>
    <row collapsed="false" customFormat="false" customHeight="true" hidden="false" ht="13.9" outlineLevel="0" r="765">
      <c r="A765" s="14" t="str">
        <f aca="false">HYPERLINK("http://dbpedia.org/property/bandName")</f>
        <v>http://dbpedia.org/property/bandName</v>
      </c>
      <c r="B765" s="15" t="s">
        <v>1426</v>
      </c>
      <c r="C765" s="16"/>
      <c r="D765" s="15" t="str">
        <f aca="false">HYPERLINK("http://dbpedia.org/sparql?default-graph-uri=http%3A%2F%2Fdbpedia.org&amp;query=select+distinct+%3Fsubject+%3Fobject+where+{%3Fsubject+%3Chttp%3A%2F%2Fdbpedia.org%2Fproperty%2FbandName%3E+%3Fobject}+LIMIT+100&amp;format=text%2Fhtml&amp;timeout=30000&amp;debug=on", "View on DBPedia")</f>
        <v>View on DBPedia</v>
      </c>
      <c r="E765" s="17"/>
    </row>
    <row collapsed="false" customFormat="false" customHeight="true" hidden="false" ht="12.1" outlineLevel="0" r="767">
      <c r="A767" s="2" t="n">
        <v>2125380335</v>
      </c>
      <c r="B767" s="3" t="s">
        <v>1427</v>
      </c>
      <c r="C767" s="3" t="str">
        <f aca="false">HYPERLINK("http://en.wikipedia.org/wiki/List_of_musical_instruments", "View context")</f>
        <v>View context</v>
      </c>
      <c r="D767" s="4"/>
      <c r="E767" s="5"/>
    </row>
    <row collapsed="false" customFormat="false" customHeight="true" hidden="false" ht="12.1" outlineLevel="0" r="768">
      <c r="A768" s="6" t="s">
        <v>1428</v>
      </c>
      <c r="B768" s="7" t="s">
        <v>1429</v>
      </c>
      <c r="C768" s="7" t="s">
        <v>1430</v>
      </c>
      <c r="D768" s="7" t="s">
        <v>1431</v>
      </c>
      <c r="E768" s="8" t="s">
        <v>74</v>
      </c>
    </row>
    <row collapsed="false" customFormat="false" customHeight="true" hidden="false" ht="12.1" outlineLevel="0" r="769">
      <c r="A769" s="6" t="s">
        <v>1432</v>
      </c>
      <c r="B769" s="7" t="s">
        <v>1433</v>
      </c>
      <c r="C769" s="7" t="s">
        <v>1434</v>
      </c>
      <c r="D769" s="7" t="s">
        <v>704</v>
      </c>
      <c r="E769" s="8" t="s">
        <v>1435</v>
      </c>
    </row>
    <row collapsed="false" customFormat="false" customHeight="true" hidden="false" ht="12.1" outlineLevel="0" r="770">
      <c r="A770" s="6" t="s">
        <v>1436</v>
      </c>
      <c r="B770" s="7" t="s">
        <v>81</v>
      </c>
      <c r="C770" s="7" t="s">
        <v>1437</v>
      </c>
      <c r="D770" s="7" t="s">
        <v>1438</v>
      </c>
      <c r="E770" s="8" t="s">
        <v>1439</v>
      </c>
    </row>
    <row collapsed="false" customFormat="false" customHeight="true" hidden="false" ht="12.1" outlineLevel="0" r="771">
      <c r="A771" s="6" t="s">
        <v>709</v>
      </c>
      <c r="B771" s="7" t="s">
        <v>710</v>
      </c>
      <c r="C771" s="7" t="s">
        <v>711</v>
      </c>
      <c r="D771" s="7" t="s">
        <v>1440</v>
      </c>
      <c r="E771" s="8" t="s">
        <v>1441</v>
      </c>
    </row>
    <row collapsed="false" customFormat="false" customHeight="true" hidden="false" ht="12.1" outlineLevel="0" r="772">
      <c r="A772" s="6" t="s">
        <v>1442</v>
      </c>
      <c r="B772" s="7" t="s">
        <v>1443</v>
      </c>
      <c r="C772" s="7" t="s">
        <v>69</v>
      </c>
      <c r="D772" s="7" t="s">
        <v>75</v>
      </c>
      <c r="E772" s="8" t="s">
        <v>1444</v>
      </c>
    </row>
    <row collapsed="false" customFormat="false" customHeight="true" hidden="false" ht="12.1" outlineLevel="0" r="773">
      <c r="A773" s="6" t="s">
        <v>80</v>
      </c>
      <c r="B773" s="7" t="s">
        <v>1445</v>
      </c>
      <c r="C773" s="7" t="s">
        <v>971</v>
      </c>
      <c r="D773" s="7" t="s">
        <v>1446</v>
      </c>
      <c r="E773" s="8" t="s">
        <v>724</v>
      </c>
    </row>
    <row collapsed="false" customFormat="false" customHeight="true" hidden="false" ht="12.1" outlineLevel="0" r="774">
      <c r="A774" s="6" t="s">
        <v>725</v>
      </c>
      <c r="B774" s="7" t="s">
        <v>70</v>
      </c>
      <c r="C774" s="7" t="s">
        <v>89</v>
      </c>
      <c r="D774" s="7" t="s">
        <v>1447</v>
      </c>
      <c r="E774" s="8" t="s">
        <v>1448</v>
      </c>
    </row>
    <row collapsed="false" customFormat="false" customHeight="true" hidden="false" ht="13.9" outlineLevel="0" r="775">
      <c r="A775" s="6" t="s">
        <v>1449</v>
      </c>
      <c r="B775" s="7" t="s">
        <v>729</v>
      </c>
      <c r="C775" s="7" t="s">
        <v>1450</v>
      </c>
      <c r="D775" s="7" t="s">
        <v>77</v>
      </c>
      <c r="E775" s="8" t="s">
        <v>1451</v>
      </c>
    </row>
    <row collapsed="false" customFormat="false" customHeight="true" hidden="false" ht="12.1" outlineLevel="0" r="776">
      <c r="A776" s="6" t="s">
        <v>1452</v>
      </c>
      <c r="B776" s="7" t="s">
        <v>1453</v>
      </c>
      <c r="C776" s="7" t="s">
        <v>1454</v>
      </c>
      <c r="D776" s="7" t="s">
        <v>1455</v>
      </c>
      <c r="E776" s="8" t="s">
        <v>1456</v>
      </c>
    </row>
    <row collapsed="false" customFormat="false" customHeight="true" hidden="false" ht="12.1" outlineLevel="0" r="777">
      <c r="A777" s="6" t="s">
        <v>1457</v>
      </c>
      <c r="B777" s="7" t="s">
        <v>636</v>
      </c>
      <c r="C777" s="7" t="s">
        <v>741</v>
      </c>
      <c r="D777" s="7" t="s">
        <v>1458</v>
      </c>
      <c r="E777" s="8" t="s">
        <v>1459</v>
      </c>
    </row>
    <row collapsed="false" customFormat="false" customHeight="true" hidden="false" ht="12.1" outlineLevel="0" r="778">
      <c r="A778" s="6" t="s">
        <v>1460</v>
      </c>
      <c r="B778" s="7" t="s">
        <v>744</v>
      </c>
      <c r="C778" s="7" t="s">
        <v>78</v>
      </c>
      <c r="D778" s="7" t="s">
        <v>1461</v>
      </c>
      <c r="E778" s="8" t="s">
        <v>1462</v>
      </c>
    </row>
    <row collapsed="false" customFormat="false" customHeight="true" hidden="false" ht="12.1" outlineLevel="0" r="779">
      <c r="A779" s="6" t="s">
        <v>1463</v>
      </c>
      <c r="B779" s="7" t="s">
        <v>72</v>
      </c>
      <c r="C779" s="7" t="s">
        <v>87</v>
      </c>
      <c r="D779" s="7" t="s">
        <v>1464</v>
      </c>
      <c r="E779" s="8" t="s">
        <v>1465</v>
      </c>
    </row>
    <row collapsed="false" customFormat="false" customHeight="true" hidden="false" ht="12.1" outlineLevel="0" r="780">
      <c r="A780" s="6" t="s">
        <v>751</v>
      </c>
      <c r="B780" s="7" t="s">
        <v>1466</v>
      </c>
      <c r="C780" s="7" t="s">
        <v>1467</v>
      </c>
      <c r="D780" s="7" t="s">
        <v>1468</v>
      </c>
      <c r="E780" s="8" t="s">
        <v>1469</v>
      </c>
    </row>
    <row collapsed="false" customFormat="false" customHeight="true" hidden="false" ht="12.1" outlineLevel="0" r="781">
      <c r="A781" s="11" t="str">
        <f aca="false">HYPERLINK("http://dbpedia.org/property/origin")</f>
        <v>http://dbpedia.org/property/origin</v>
      </c>
      <c r="B781" s="1" t="s">
        <v>95</v>
      </c>
      <c r="C781" s="12"/>
      <c r="D781" s="1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  <c r="E781" s="13"/>
    </row>
    <row collapsed="false" customFormat="false" customHeight="true" hidden="false" ht="12.1" outlineLevel="0" r="782">
      <c r="A782" s="11" t="str">
        <f aca="false">HYPERLINK("http://dbpedia.org/property/country")</f>
        <v>http://dbpedia.org/property/country</v>
      </c>
      <c r="B782" s="1" t="s">
        <v>96</v>
      </c>
      <c r="C782" s="12"/>
      <c r="D782" s="1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  <c r="E782" s="13"/>
    </row>
    <row collapsed="false" customFormat="false" customHeight="true" hidden="false" ht="12.1" outlineLevel="0" r="783">
      <c r="A783" s="11" t="str">
        <f aca="false">HYPERLINK("http://dbpedia.org/ontology/country")</f>
        <v>http://dbpedia.org/ontology/country</v>
      </c>
      <c r="B783" s="1" t="s">
        <v>96</v>
      </c>
      <c r="C783" s="12"/>
      <c r="D783" s="1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  <c r="E783" s="13"/>
    </row>
    <row collapsed="false" customFormat="false" customHeight="true" hidden="false" ht="13.9" outlineLevel="0" r="784">
      <c r="A784" s="11" t="str">
        <f aca="false">HYPERLINK("http://dbpedia.org/property/culturalOrigins")</f>
        <v>http://dbpedia.org/property/culturalOrigins</v>
      </c>
      <c r="B784" s="1" t="s">
        <v>1470</v>
      </c>
      <c r="C784" s="12"/>
      <c r="D784" s="1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  <c r="E784" s="13"/>
    </row>
    <row collapsed="false" customFormat="false" customHeight="true" hidden="false" ht="12.1" outlineLevel="0" r="785">
      <c r="A785" s="11" t="str">
        <f aca="false">HYPERLINK("http://dbpedia.org/property/ethnicity")</f>
        <v>http://dbpedia.org/property/ethnicity</v>
      </c>
      <c r="B785" s="1" t="s">
        <v>913</v>
      </c>
      <c r="C785" s="12"/>
      <c r="D785" s="1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  <c r="E785" s="13"/>
    </row>
    <row collapsed="false" customFormat="false" customHeight="true" hidden="false" ht="12.1" outlineLevel="0" r="786">
      <c r="A786" s="11" t="str">
        <f aca="false">HYPERLINK("http://dbpedia.org/property/countries")</f>
        <v>http://dbpedia.org/property/countries</v>
      </c>
      <c r="B786" s="1" t="s">
        <v>1471</v>
      </c>
      <c r="C786" s="12"/>
      <c r="D786" s="1" t="str">
        <f aca="false">HYPERLINK("http://dbpedia.org/sparql?default-graph-uri=http%3A%2F%2Fdbpedia.org&amp;query=select+distinct+%3Fsubject+%3Fobject+where+{%3Fsubject+%3Chttp%3A%2F%2Fdbpedia.org%2Fproperty%2Fcountries%3E+%3Fobject}+LIMIT+100&amp;format=text%2Fhtml&amp;timeout=30000&amp;debug=on", "View on DBPedia")</f>
        <v>View on DBPedia</v>
      </c>
      <c r="E786" s="13"/>
    </row>
    <row collapsed="false" customFormat="false" customHeight="true" hidden="false" ht="12.1" outlineLevel="0" r="787">
      <c r="A787" s="14" t="str">
        <f aca="false">HYPERLINK("http://dbpedia.org/property/origins")</f>
        <v>http://dbpedia.org/property/origins</v>
      </c>
      <c r="B787" s="15" t="s">
        <v>1472</v>
      </c>
      <c r="C787" s="16"/>
      <c r="D787" s="15" t="str">
        <f aca="false"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  <c r="E787" s="17"/>
    </row>
    <row collapsed="false" customFormat="false" customHeight="true" hidden="false" ht="12.1" outlineLevel="0" r="789">
      <c r="A789" s="2" t="n">
        <v>1568257892</v>
      </c>
      <c r="B789" s="3" t="s">
        <v>1473</v>
      </c>
      <c r="C789" s="3" t="str">
        <f aca="false">HYPERLINK("http://en.wikipedia.org/wiki/List_of_Presidents_of_the_United_States", "View context")</f>
        <v>View context</v>
      </c>
      <c r="D789" s="4"/>
      <c r="E789" s="5"/>
    </row>
    <row collapsed="false" customFormat="false" customHeight="true" hidden="false" ht="12.1" outlineLevel="0" r="790">
      <c r="A790" s="6" t="s">
        <v>1026</v>
      </c>
      <c r="B790" s="7" t="s">
        <v>1474</v>
      </c>
      <c r="C790" s="7" t="s">
        <v>1027</v>
      </c>
      <c r="D790" s="7" t="s">
        <v>1028</v>
      </c>
      <c r="E790" s="8" t="s">
        <v>1475</v>
      </c>
    </row>
    <row collapsed="false" customFormat="false" customHeight="true" hidden="false" ht="12.1" outlineLevel="0" r="791">
      <c r="A791" s="6" t="s">
        <v>1029</v>
      </c>
      <c r="B791" s="7" t="s">
        <v>1030</v>
      </c>
      <c r="C791" s="9"/>
      <c r="D791" s="9"/>
      <c r="E791" s="10"/>
    </row>
    <row collapsed="false" customFormat="false" customHeight="true" hidden="false" ht="12.1" outlineLevel="0" r="792">
      <c r="A792" s="11" t="str">
        <f aca="false">HYPERLINK("http://dbpedia.org/property/party")</f>
        <v>http://dbpedia.org/property/party</v>
      </c>
      <c r="B792" s="1" t="s">
        <v>1031</v>
      </c>
      <c r="C792" s="12"/>
      <c r="D792" s="1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  <c r="E792" s="13"/>
    </row>
    <row collapsed="false" customFormat="false" customHeight="true" hidden="false" ht="12.1" outlineLevel="0" r="793">
      <c r="A793" s="11" t="str">
        <f aca="false">HYPERLINK("http://dbpedia.org/ontology/party")</f>
        <v>http://dbpedia.org/ontology/party</v>
      </c>
      <c r="B793" s="1" t="s">
        <v>1031</v>
      </c>
      <c r="C793" s="12"/>
      <c r="D793" s="1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  <c r="E793" s="13"/>
    </row>
    <row collapsed="false" customFormat="false" customHeight="true" hidden="false" ht="12.1" outlineLevel="0" r="794">
      <c r="A794" s="11" t="str">
        <f aca="false">HYPERLINK("http://dbpedia.org/property/ideology")</f>
        <v>http://dbpedia.org/property/ideology</v>
      </c>
      <c r="B794" s="1" t="s">
        <v>1117</v>
      </c>
      <c r="C794" s="12"/>
      <c r="D794" s="1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  <c r="E794" s="13"/>
    </row>
    <row collapsed="false" customFormat="false" customHeight="true" hidden="false" ht="13.9" outlineLevel="0" r="795">
      <c r="A795" s="11" t="str">
        <f aca="false">HYPERLINK("http://dbpedia.org/property/partyName")</f>
        <v>http://dbpedia.org/property/partyName</v>
      </c>
      <c r="B795" s="1" t="s">
        <v>1123</v>
      </c>
      <c r="C795" s="12"/>
      <c r="D795" s="1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  <c r="E795" s="13"/>
    </row>
    <row collapsed="false" customFormat="false" customHeight="true" hidden="false" ht="13.9" outlineLevel="0" r="796">
      <c r="A796" s="14" t="str">
        <f aca="false">HYPERLINK("http://dbpedia.org/property/politicalParty")</f>
        <v>http://dbpedia.org/property/politicalParty</v>
      </c>
      <c r="B796" s="15" t="s">
        <v>1038</v>
      </c>
      <c r="C796" s="16"/>
      <c r="D796" s="15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  <c r="E796" s="17"/>
    </row>
    <row collapsed="false" customFormat="false" customHeight="true" hidden="false" ht="12.1" outlineLevel="0" r="798">
      <c r="A798" s="2" t="n">
        <v>766188396</v>
      </c>
      <c r="B798" s="3" t="s">
        <v>1476</v>
      </c>
      <c r="C798" s="3" t="str">
        <f aca="false">HYPERLINK("http://en.wikipedia.org/wiki/List_of_How_I_Met_Your_Mother_episodes", "View context")</f>
        <v>View context</v>
      </c>
      <c r="D798" s="4"/>
      <c r="E798" s="5"/>
    </row>
    <row collapsed="false" customFormat="false" customHeight="true" hidden="false" ht="13.9" outlineLevel="0" r="799">
      <c r="A799" s="6" t="s">
        <v>1477</v>
      </c>
      <c r="B799" s="7" t="s">
        <v>1478</v>
      </c>
      <c r="C799" s="7" t="s">
        <v>1479</v>
      </c>
      <c r="D799" s="7" t="s">
        <v>1480</v>
      </c>
      <c r="E799" s="8" t="s">
        <v>1481</v>
      </c>
    </row>
    <row collapsed="false" customFormat="false" customHeight="true" hidden="false" ht="13.9" outlineLevel="0" r="800">
      <c r="A800" s="6" t="s">
        <v>1482</v>
      </c>
      <c r="B800" s="7" t="s">
        <v>1483</v>
      </c>
      <c r="C800" s="7" t="s">
        <v>1484</v>
      </c>
      <c r="D800" s="7" t="s">
        <v>1485</v>
      </c>
      <c r="E800" s="8" t="s">
        <v>1486</v>
      </c>
    </row>
    <row collapsed="false" customFormat="false" customHeight="true" hidden="false" ht="13.9" outlineLevel="0" r="801">
      <c r="A801" s="6" t="s">
        <v>1487</v>
      </c>
      <c r="B801" s="7" t="s">
        <v>1488</v>
      </c>
      <c r="C801" s="7" t="s">
        <v>1489</v>
      </c>
      <c r="D801" s="7" t="s">
        <v>1490</v>
      </c>
      <c r="E801" s="8" t="s">
        <v>1491</v>
      </c>
    </row>
    <row collapsed="false" customFormat="false" customHeight="true" hidden="false" ht="13.9" outlineLevel="0" r="802">
      <c r="A802" s="6" t="s">
        <v>1492</v>
      </c>
      <c r="B802" s="7" t="s">
        <v>1493</v>
      </c>
      <c r="C802" s="7" t="s">
        <v>1494</v>
      </c>
      <c r="D802" s="7" t="s">
        <v>1495</v>
      </c>
      <c r="E802" s="8" t="s">
        <v>1496</v>
      </c>
    </row>
    <row collapsed="false" customFormat="false" customHeight="true" hidden="false" ht="13.9" outlineLevel="0" r="803">
      <c r="A803" s="6" t="s">
        <v>1497</v>
      </c>
      <c r="B803" s="7" t="s">
        <v>1498</v>
      </c>
      <c r="C803" s="7" t="s">
        <v>1499</v>
      </c>
      <c r="D803" s="7" t="s">
        <v>1500</v>
      </c>
      <c r="E803" s="8" t="s">
        <v>1501</v>
      </c>
    </row>
    <row collapsed="false" customFormat="false" customHeight="true" hidden="false" ht="13.9" outlineLevel="0" r="804">
      <c r="A804" s="6" t="s">
        <v>1502</v>
      </c>
      <c r="B804" s="7" t="s">
        <v>1503</v>
      </c>
      <c r="C804" s="7" t="s">
        <v>1504</v>
      </c>
      <c r="D804" s="7" t="s">
        <v>1505</v>
      </c>
      <c r="E804" s="8" t="s">
        <v>1506</v>
      </c>
    </row>
    <row collapsed="false" customFormat="false" customHeight="true" hidden="false" ht="13.9" outlineLevel="0" r="805">
      <c r="A805" s="6" t="s">
        <v>1507</v>
      </c>
      <c r="B805" s="7" t="s">
        <v>1508</v>
      </c>
      <c r="C805" s="7" t="s">
        <v>1509</v>
      </c>
      <c r="D805" s="7" t="s">
        <v>1510</v>
      </c>
      <c r="E805" s="8" t="s">
        <v>1511</v>
      </c>
    </row>
    <row collapsed="false" customFormat="false" customHeight="true" hidden="false" ht="13.9" outlineLevel="0" r="806">
      <c r="A806" s="6" t="s">
        <v>1512</v>
      </c>
      <c r="B806" s="7" t="s">
        <v>1513</v>
      </c>
      <c r="C806" s="9"/>
      <c r="D806" s="9"/>
      <c r="E806" s="10"/>
    </row>
    <row collapsed="false" customFormat="false" customHeight="true" hidden="false" ht="13.9" outlineLevel="0" r="807">
      <c r="A807" s="11" t="str">
        <f aca="false">HYPERLINK("http://dbpedia.org/property/writtenby")</f>
        <v>http://dbpedia.org/property/writtenby</v>
      </c>
      <c r="B807" s="1" t="s">
        <v>1514</v>
      </c>
      <c r="C807" s="12"/>
      <c r="D807" s="1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  <c r="E807" s="13"/>
    </row>
    <row collapsed="false" customFormat="false" customHeight="true" hidden="false" ht="12.1" outlineLevel="0" r="808">
      <c r="A808" s="11" t="str">
        <f aca="false">HYPERLINK("http://dbpedia.org/property/writer")</f>
        <v>http://dbpedia.org/property/writer</v>
      </c>
      <c r="B808" s="1" t="s">
        <v>968</v>
      </c>
      <c r="C808" s="12"/>
      <c r="D808" s="1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  <c r="E808" s="13"/>
    </row>
    <row collapsed="false" customFormat="false" customHeight="true" hidden="false" ht="12.1" outlineLevel="0" r="809">
      <c r="A809" s="11" t="str">
        <f aca="false">HYPERLINK("http://dbpedia.org/property/creator")</f>
        <v>http://dbpedia.org/property/creator</v>
      </c>
      <c r="B809" s="1" t="s">
        <v>969</v>
      </c>
      <c r="C809" s="12"/>
      <c r="D809" s="1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  <c r="E809" s="13"/>
    </row>
    <row collapsed="false" customFormat="false" customHeight="true" hidden="false" ht="12.1" outlineLevel="0" r="810">
      <c r="A810" s="11" t="str">
        <f aca="false">HYPERLINK("http://dbpedia.org/ontology/writer")</f>
        <v>http://dbpedia.org/ontology/writer</v>
      </c>
      <c r="B810" s="1" t="s">
        <v>968</v>
      </c>
      <c r="C810" s="12"/>
      <c r="D810" s="1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  <c r="E810" s="13"/>
    </row>
    <row collapsed="false" customFormat="false" customHeight="true" hidden="false" ht="12.1" outlineLevel="0" r="811">
      <c r="A811" s="14" t="str">
        <f aca="false">HYPERLINK("http://dbpedia.org/ontology/creator")</f>
        <v>http://dbpedia.org/ontology/creator</v>
      </c>
      <c r="B811" s="15" t="s">
        <v>969</v>
      </c>
      <c r="C811" s="16"/>
      <c r="D811" s="15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  <c r="E811" s="17"/>
    </row>
    <row collapsed="false" customFormat="false" customHeight="true" hidden="false" ht="12.1" outlineLevel="0" r="813">
      <c r="A813" s="2" t="n">
        <v>2043956000</v>
      </c>
      <c r="B813" s="3" t="s">
        <v>1476</v>
      </c>
      <c r="C813" s="3" t="str">
        <f aca="false">HYPERLINK("http://en.wikipedia.org/wiki/List_of_How_I_Met_Your_Mother_episodes", "View context")</f>
        <v>View context</v>
      </c>
      <c r="D813" s="4"/>
      <c r="E813" s="5"/>
    </row>
    <row collapsed="false" customFormat="false" customHeight="true" hidden="false" ht="12.1" outlineLevel="0" r="814">
      <c r="A814" s="6" t="n">
        <v>1</v>
      </c>
      <c r="B814" s="7" t="n">
        <v>10</v>
      </c>
      <c r="C814" s="7" t="n">
        <v>11</v>
      </c>
      <c r="D814" s="7" t="n">
        <v>12</v>
      </c>
      <c r="E814" s="8" t="n">
        <v>13</v>
      </c>
    </row>
    <row collapsed="false" customFormat="false" customHeight="true" hidden="false" ht="12.1" outlineLevel="0" r="815">
      <c r="A815" s="6" t="n">
        <v>14</v>
      </c>
      <c r="B815" s="7" t="n">
        <v>15</v>
      </c>
      <c r="C815" s="7" t="n">
        <v>16</v>
      </c>
      <c r="D815" s="7" t="n">
        <v>17</v>
      </c>
      <c r="E815" s="8" t="n">
        <v>18</v>
      </c>
    </row>
    <row collapsed="false" customFormat="false" customHeight="true" hidden="false" ht="12.1" outlineLevel="0" r="816">
      <c r="A816" s="6" t="n">
        <v>19</v>
      </c>
      <c r="B816" s="7" t="n">
        <v>2</v>
      </c>
      <c r="C816" s="7" t="n">
        <v>20</v>
      </c>
      <c r="D816" s="7" t="n">
        <v>21</v>
      </c>
      <c r="E816" s="8" t="n">
        <v>22</v>
      </c>
    </row>
    <row collapsed="false" customFormat="false" customHeight="true" hidden="false" ht="12.1" outlineLevel="0" r="817">
      <c r="A817" s="6" t="n">
        <v>23</v>
      </c>
      <c r="B817" s="7" t="n">
        <v>24</v>
      </c>
      <c r="C817" s="7" t="n">
        <v>3</v>
      </c>
      <c r="D817" s="7" t="n">
        <v>4</v>
      </c>
      <c r="E817" s="8" t="n">
        <v>5</v>
      </c>
    </row>
    <row collapsed="false" customFormat="false" customHeight="true" hidden="false" ht="12.1" outlineLevel="0" r="818">
      <c r="A818" s="6" t="n">
        <v>6</v>
      </c>
      <c r="B818" s="7" t="n">
        <v>7</v>
      </c>
      <c r="C818" s="7" t="n">
        <v>8</v>
      </c>
      <c r="D818" s="7" t="n">
        <v>9</v>
      </c>
      <c r="E818" s="10"/>
    </row>
    <row collapsed="false" customFormat="false" customHeight="true" hidden="false" ht="13.9" outlineLevel="0" r="819">
      <c r="A819" s="11" t="str">
        <f aca="false">HYPERLINK("http://dbpedia.org/property/seriesep")</f>
        <v>http://dbpedia.org/property/seriesep</v>
      </c>
      <c r="B819" s="1" t="s">
        <v>1515</v>
      </c>
      <c r="C819" s="12"/>
      <c r="D819" s="1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  <c r="E819" s="13"/>
    </row>
    <row collapsed="false" customFormat="false" customHeight="true" hidden="false" ht="13.9" outlineLevel="0" r="820">
      <c r="A820" s="11" t="str">
        <f aca="false">HYPERLINK("http://dbpedia.org/ontology/numberOfEpisodes")</f>
        <v>http://dbpedia.org/ontology/numberOfEpisodes</v>
      </c>
      <c r="B820" s="1" t="s">
        <v>1516</v>
      </c>
      <c r="C820" s="12"/>
      <c r="D820" s="1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  <c r="E820" s="13"/>
    </row>
    <row collapsed="false" customFormat="false" customHeight="true" hidden="false" ht="13.9" outlineLevel="0" r="821">
      <c r="A821" s="11" t="str">
        <f aca="false">HYPERLINK("http://dbpedia.org/property/numEpisodes")</f>
        <v>http://dbpedia.org/property/numEpisodes</v>
      </c>
      <c r="B821" s="1" t="s">
        <v>1517</v>
      </c>
      <c r="C821" s="12"/>
      <c r="D821" s="1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  <c r="E821" s="13"/>
    </row>
    <row collapsed="false" customFormat="false" customHeight="true" hidden="false" ht="13.9" outlineLevel="0" r="822">
      <c r="A822" s="11" t="str">
        <f aca="false">HYPERLINK("http://dbpedia.org/ontology/numberOfSeasons")</f>
        <v>http://dbpedia.org/ontology/numberOfSeasons</v>
      </c>
      <c r="B822" s="1" t="s">
        <v>1518</v>
      </c>
      <c r="C822" s="12"/>
      <c r="D822" s="1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  <c r="E822" s="13"/>
    </row>
    <row collapsed="false" customFormat="false" customHeight="true" hidden="false" ht="13.9" outlineLevel="0" r="823">
      <c r="A823" s="11" t="str">
        <f aca="false">HYPERLINK("http://dbpedia.org/property/episodenumber")</f>
        <v>http://dbpedia.org/property/episodenumber</v>
      </c>
      <c r="B823" s="1" t="s">
        <v>1519</v>
      </c>
      <c r="C823" s="12"/>
      <c r="D823" s="1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  <c r="E823" s="13"/>
    </row>
    <row collapsed="false" customFormat="false" customHeight="true" hidden="false" ht="12.1" outlineLevel="0" r="824">
      <c r="A824" s="11" t="str">
        <f aca="false">HYPERLINK("http://dbpedia.org/property/episode")</f>
        <v>http://dbpedia.org/property/episode</v>
      </c>
      <c r="B824" s="1" t="s">
        <v>1520</v>
      </c>
      <c r="C824" s="12"/>
      <c r="D824" s="1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  <c r="E824" s="13"/>
    </row>
    <row collapsed="false" customFormat="false" customHeight="true" hidden="false" ht="12.1" outlineLevel="0" r="825">
      <c r="A825" s="11" t="str">
        <f aca="false">HYPERLINK("http://dbpedia.org/property/episodes")</f>
        <v>http://dbpedia.org/property/episodes</v>
      </c>
      <c r="B825" s="1" t="s">
        <v>1521</v>
      </c>
      <c r="C825" s="12"/>
      <c r="D825" s="1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  <c r="E825" s="13"/>
    </row>
    <row collapsed="false" customFormat="false" customHeight="true" hidden="false" ht="13.9" outlineLevel="0" r="826">
      <c r="A826" s="11" t="str">
        <f aca="false">HYPERLINK("http://dbpedia.org/ontology/episodeNumber")</f>
        <v>http://dbpedia.org/ontology/episodeNumber</v>
      </c>
      <c r="B826" s="1" t="s">
        <v>1522</v>
      </c>
      <c r="C826" s="12"/>
      <c r="D826" s="1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  <c r="E826" s="13"/>
    </row>
    <row collapsed="false" customFormat="false" customHeight="true" hidden="false" ht="13.9" outlineLevel="0" r="827">
      <c r="A827" s="11" t="str">
        <f aca="false">HYPERLINK("http://dbpedia.org/property/numSeasons")</f>
        <v>http://dbpedia.org/property/numSeasons</v>
      </c>
      <c r="B827" s="1" t="s">
        <v>1523</v>
      </c>
      <c r="C827" s="12"/>
      <c r="D827" s="1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  <c r="E827" s="13"/>
    </row>
    <row collapsed="false" customFormat="false" customHeight="true" hidden="false" ht="13.9" outlineLevel="0" r="828">
      <c r="A828" s="11" t="str">
        <f aca="false">HYPERLINK("http://dbpedia.org/property/episodeNo")</f>
        <v>http://dbpedia.org/property/episodeNo</v>
      </c>
      <c r="B828" s="1" t="s">
        <v>1524</v>
      </c>
      <c r="C828" s="12"/>
      <c r="D828" s="1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  <c r="E828" s="13"/>
    </row>
    <row collapsed="false" customFormat="false" customHeight="true" hidden="false" ht="13.9" outlineLevel="0" r="829">
      <c r="A829" s="11" t="str">
        <f aca="false">HYPERLINK("http://dbpedia.org/ontology/seasonNumber")</f>
        <v>http://dbpedia.org/ontology/seasonNumber</v>
      </c>
      <c r="B829" s="1" t="s">
        <v>1525</v>
      </c>
      <c r="C829" s="12"/>
      <c r="D829" s="1" t="str">
        <f aca="false"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  <c r="E829" s="13"/>
    </row>
    <row collapsed="false" customFormat="false" customHeight="true" hidden="false" ht="13.9" outlineLevel="0" r="830">
      <c r="A830" s="11" t="str">
        <f aca="false">HYPERLINK("http://dbpedia.org/property/numberEpisodes")</f>
        <v>http://dbpedia.org/property/numberEpisodes</v>
      </c>
      <c r="B830" s="1" t="s">
        <v>1526</v>
      </c>
      <c r="C830" s="12"/>
      <c r="D830" s="1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  <c r="E830" s="13"/>
    </row>
    <row collapsed="false" customFormat="false" customHeight="true" hidden="false" ht="13.9" outlineLevel="0" r="831">
      <c r="A831" s="11" t="str">
        <f aca="false">HYPERLINK("http://dbpedia.org/property/numSeason")</f>
        <v>http://dbpedia.org/property/numSeason</v>
      </c>
      <c r="B831" s="1" t="s">
        <v>1527</v>
      </c>
      <c r="C831" s="12"/>
      <c r="D831" s="1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  <c r="E831" s="13"/>
    </row>
    <row collapsed="false" customFormat="false" customHeight="true" hidden="false" ht="13.9" outlineLevel="0" r="832">
      <c r="A832" s="11" t="str">
        <f aca="false">HYPERLINK("http://dbpedia.org/property/numberOfEpisodes")</f>
        <v>http://dbpedia.org/property/numberOfEpisodes</v>
      </c>
      <c r="B832" s="1" t="s">
        <v>1516</v>
      </c>
      <c r="C832" s="12"/>
      <c r="D832" s="1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  <c r="E832" s="13"/>
    </row>
    <row collapsed="false" customFormat="false" customHeight="true" hidden="false" ht="13.9" outlineLevel="0" r="833">
      <c r="A833" s="11" t="str">
        <f aca="false">HYPERLINK("http://dbpedia.org/property/no.OfEpisodes")</f>
        <v>http://dbpedia.org/property/no.OfEpisodes</v>
      </c>
      <c r="B833" s="1" t="s">
        <v>1528</v>
      </c>
      <c r="C833" s="12"/>
      <c r="D833" s="1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  <c r="E833" s="13"/>
    </row>
    <row collapsed="false" customFormat="false" customHeight="true" hidden="false" ht="13.9" outlineLevel="0" r="834">
      <c r="A834" s="11" t="str">
        <f aca="false">HYPERLINK("http://dbpedia.org/property/no.OfSeason")</f>
        <v>http://dbpedia.org/property/no.OfSeason</v>
      </c>
      <c r="B834" s="1" t="s">
        <v>1529</v>
      </c>
      <c r="C834" s="12"/>
      <c r="D834" s="1" t="str">
        <f aca="false">HYPERLINK("http://dbpedia.org/sparql?default-graph-uri=http%3A%2F%2Fdbpedia.org&amp;query=select+distinct+%3Fsubject+%3Fobject+where+{%3Fsubject+%3Chttp%3A%2F%2Fdbpedia.org%2Fproperty%2Fno.OfSeason%3E+%3Fobject}+LIMIT+100&amp;format=text%2Fhtml&amp;timeout=30000&amp;debug=on", "View on DBPedia")</f>
        <v>View on DBPedia</v>
      </c>
      <c r="E834" s="13"/>
    </row>
    <row collapsed="false" customFormat="false" customHeight="true" hidden="false" ht="13.9" outlineLevel="0" r="835">
      <c r="A835" s="11" t="str">
        <f aca="false">HYPERLINK("http://dbpedia.org/property/numEpisode")</f>
        <v>http://dbpedia.org/property/numEpisode</v>
      </c>
      <c r="B835" s="1" t="s">
        <v>1530</v>
      </c>
      <c r="C835" s="12"/>
      <c r="D835" s="1" t="str">
        <f aca="false">HYPERLINK("http://dbpedia.org/sparql?default-graph-uri=http%3A%2F%2Fdbpedia.org&amp;query=select+distinct+%3Fsubject+%3Fobject+where+{%3Fsubject+%3Chttp%3A%2F%2Fdbpedia.org%2Fproperty%2FnumEpisode%3E+%3Fobject}+LIMIT+100&amp;format=text%2Fhtml&amp;timeout=30000&amp;debug=on", "View on DBPedia")</f>
        <v>View on DBPedia</v>
      </c>
      <c r="E835" s="13"/>
    </row>
    <row collapsed="false" customFormat="false" customHeight="true" hidden="false" ht="13.9" outlineLevel="0" r="836">
      <c r="A836" s="14" t="str">
        <f aca="false">HYPERLINK("http://dbpedia.org/property/numberOfSeasons")</f>
        <v>http://dbpedia.org/property/numberOfSeasons</v>
      </c>
      <c r="B836" s="15" t="s">
        <v>1518</v>
      </c>
      <c r="C836" s="16"/>
      <c r="D836" s="15" t="str">
        <f aca="false">HYPERLINK("http://dbpedia.org/sparql?default-graph-uri=http%3A%2F%2Fdbpedia.org&amp;query=select+distinct+%3Fsubject+%3Fobject+where+{%3Fsubject+%3Chttp%3A%2F%2Fdbpedia.org%2Fproperty%2FnumberOfSeasons%3E+%3Fobject}+LIMIT+100&amp;format=text%2Fhtml&amp;timeout=30000&amp;debug=on", "View on DBPedia")</f>
        <v>View on DBPedia</v>
      </c>
      <c r="E836" s="17"/>
    </row>
    <row collapsed="false" customFormat="false" customHeight="true" hidden="false" ht="12.1" outlineLevel="0" r="838">
      <c r="A838" s="2" t="n">
        <v>1796458291</v>
      </c>
      <c r="B838" s="3" t="s">
        <v>1476</v>
      </c>
      <c r="C838" s="3" t="str">
        <f aca="false">HYPERLINK("http://en.wikipedia.org/wiki/List_of_How_I_Met_Your_Mother_episodes", "View context")</f>
        <v>View context</v>
      </c>
      <c r="D838" s="4"/>
      <c r="E838" s="5"/>
    </row>
    <row collapsed="false" customFormat="false" customHeight="true" hidden="false" ht="12.1" outlineLevel="0" r="839">
      <c r="A839" s="6" t="s">
        <v>1531</v>
      </c>
      <c r="B839" s="7" t="s">
        <v>1532</v>
      </c>
      <c r="C839" s="7" t="s">
        <v>1533</v>
      </c>
      <c r="D839" s="7" t="s">
        <v>1534</v>
      </c>
      <c r="E839" s="8" t="s">
        <v>1535</v>
      </c>
    </row>
    <row collapsed="false" customFormat="false" customHeight="true" hidden="false" ht="12.1" outlineLevel="0" r="840">
      <c r="A840" s="6" t="s">
        <v>1536</v>
      </c>
      <c r="B840" s="7" t="s">
        <v>1537</v>
      </c>
      <c r="C840" s="7" t="s">
        <v>1538</v>
      </c>
      <c r="D840" s="7" t="s">
        <v>1539</v>
      </c>
      <c r="E840" s="8" t="s">
        <v>1540</v>
      </c>
    </row>
    <row collapsed="false" customFormat="false" customHeight="true" hidden="false" ht="13.9" outlineLevel="0" r="841">
      <c r="A841" s="6" t="s">
        <v>1541</v>
      </c>
      <c r="B841" s="7" t="s">
        <v>1542</v>
      </c>
      <c r="C841" s="7" t="s">
        <v>1543</v>
      </c>
      <c r="D841" s="7" t="s">
        <v>1544</v>
      </c>
      <c r="E841" s="8" t="s">
        <v>1545</v>
      </c>
    </row>
    <row collapsed="false" customFormat="false" customHeight="true" hidden="false" ht="12.1" outlineLevel="0" r="842">
      <c r="A842" s="6" t="s">
        <v>1546</v>
      </c>
      <c r="B842" s="7" t="s">
        <v>1547</v>
      </c>
      <c r="C842" s="7" t="s">
        <v>1548</v>
      </c>
      <c r="D842" s="7" t="s">
        <v>1549</v>
      </c>
      <c r="E842" s="8" t="s">
        <v>1550</v>
      </c>
    </row>
    <row collapsed="false" customFormat="false" customHeight="true" hidden="false" ht="12.1" outlineLevel="0" r="843">
      <c r="A843" s="6" t="s">
        <v>1551</v>
      </c>
      <c r="B843" s="7" t="s">
        <v>1552</v>
      </c>
      <c r="C843" s="7" t="s">
        <v>1553</v>
      </c>
      <c r="D843" s="7" t="s">
        <v>1554</v>
      </c>
      <c r="E843" s="8" t="s">
        <v>1555</v>
      </c>
    </row>
    <row collapsed="false" customFormat="false" customHeight="true" hidden="false" ht="13.9" outlineLevel="0" r="844">
      <c r="A844" s="6" t="s">
        <v>1556</v>
      </c>
      <c r="B844" s="7" t="s">
        <v>1557</v>
      </c>
      <c r="C844" s="7" t="s">
        <v>1558</v>
      </c>
      <c r="D844" s="7" t="s">
        <v>1559</v>
      </c>
      <c r="E844" s="8" t="s">
        <v>1560</v>
      </c>
    </row>
    <row collapsed="false" customFormat="false" customHeight="true" hidden="false" ht="12.1" outlineLevel="0" r="845">
      <c r="A845" s="6" t="s">
        <v>1561</v>
      </c>
      <c r="B845" s="7" t="s">
        <v>1562</v>
      </c>
      <c r="C845" s="7" t="s">
        <v>1563</v>
      </c>
      <c r="D845" s="7" t="s">
        <v>1564</v>
      </c>
      <c r="E845" s="8" t="s">
        <v>1565</v>
      </c>
    </row>
    <row collapsed="false" customFormat="false" customHeight="true" hidden="false" ht="13.9" outlineLevel="0" r="846">
      <c r="A846" s="6" t="s">
        <v>1566</v>
      </c>
      <c r="B846" s="7" t="s">
        <v>1567</v>
      </c>
      <c r="C846" s="7" t="s">
        <v>1568</v>
      </c>
      <c r="D846" s="7" t="s">
        <v>1569</v>
      </c>
      <c r="E846" s="8" t="s">
        <v>1570</v>
      </c>
    </row>
    <row collapsed="false" customFormat="false" customHeight="true" hidden="false" ht="12.1" outlineLevel="0" r="847">
      <c r="A847" s="6" t="s">
        <v>1571</v>
      </c>
      <c r="B847" s="7" t="s">
        <v>1572</v>
      </c>
      <c r="C847" s="7" t="s">
        <v>1573</v>
      </c>
      <c r="D847" s="7" t="s">
        <v>1574</v>
      </c>
      <c r="E847" s="8" t="s">
        <v>1575</v>
      </c>
    </row>
    <row collapsed="false" customFormat="false" customHeight="true" hidden="false" ht="12.1" outlineLevel="0" r="848">
      <c r="A848" s="6" t="s">
        <v>1576</v>
      </c>
      <c r="B848" s="7" t="s">
        <v>1577</v>
      </c>
      <c r="C848" s="7" t="s">
        <v>1578</v>
      </c>
      <c r="D848" s="7" t="s">
        <v>1579</v>
      </c>
      <c r="E848" s="8" t="s">
        <v>1580</v>
      </c>
    </row>
    <row collapsed="false" customFormat="false" customHeight="true" hidden="false" ht="13.9" outlineLevel="0" r="849">
      <c r="A849" s="6" t="s">
        <v>1581</v>
      </c>
      <c r="B849" s="7" t="s">
        <v>1582</v>
      </c>
      <c r="C849" s="7" t="s">
        <v>1583</v>
      </c>
      <c r="D849" s="7" t="s">
        <v>1584</v>
      </c>
      <c r="E849" s="8" t="s">
        <v>1585</v>
      </c>
    </row>
    <row collapsed="false" customFormat="false" customHeight="true" hidden="false" ht="12.1" outlineLevel="0" r="850">
      <c r="A850" s="6" t="s">
        <v>1586</v>
      </c>
      <c r="B850" s="7" t="s">
        <v>1587</v>
      </c>
      <c r="C850" s="7" t="s">
        <v>1588</v>
      </c>
      <c r="D850" s="7" t="s">
        <v>1589</v>
      </c>
      <c r="E850" s="8" t="s">
        <v>1590</v>
      </c>
    </row>
    <row collapsed="false" customFormat="false" customHeight="true" hidden="false" ht="12.1" outlineLevel="0" r="851">
      <c r="A851" s="6" t="s">
        <v>1591</v>
      </c>
      <c r="B851" s="7" t="s">
        <v>1592</v>
      </c>
      <c r="C851" s="7" t="s">
        <v>1593</v>
      </c>
      <c r="D851" s="7" t="s">
        <v>1594</v>
      </c>
      <c r="E851" s="8" t="s">
        <v>1595</v>
      </c>
    </row>
    <row collapsed="false" customFormat="false" customHeight="true" hidden="false" ht="12.1" outlineLevel="0" r="852">
      <c r="A852" s="6" t="s">
        <v>1596</v>
      </c>
      <c r="B852" s="7" t="s">
        <v>1597</v>
      </c>
      <c r="C852" s="7" t="s">
        <v>1598</v>
      </c>
      <c r="D852" s="7" t="s">
        <v>1599</v>
      </c>
      <c r="E852" s="8" t="s">
        <v>1600</v>
      </c>
    </row>
    <row collapsed="false" customFormat="false" customHeight="true" hidden="false" ht="13.9" outlineLevel="0" r="853">
      <c r="A853" s="6" t="s">
        <v>1601</v>
      </c>
      <c r="B853" s="7" t="s">
        <v>1602</v>
      </c>
      <c r="C853" s="7" t="s">
        <v>1603</v>
      </c>
      <c r="D853" s="7" t="s">
        <v>1604</v>
      </c>
      <c r="E853" s="8" t="s">
        <v>1605</v>
      </c>
    </row>
    <row collapsed="false" customFormat="false" customHeight="true" hidden="false" ht="13.9" outlineLevel="0" r="854">
      <c r="A854" s="6" t="s">
        <v>1606</v>
      </c>
      <c r="B854" s="7" t="s">
        <v>1607</v>
      </c>
      <c r="C854" s="7" t="s">
        <v>1608</v>
      </c>
      <c r="D854" s="7" t="s">
        <v>1609</v>
      </c>
      <c r="E854" s="8" t="s">
        <v>1610</v>
      </c>
    </row>
    <row collapsed="false" customFormat="false" customHeight="true" hidden="false" ht="13.9" outlineLevel="0" r="855">
      <c r="A855" s="6" t="s">
        <v>1611</v>
      </c>
      <c r="B855" s="7" t="s">
        <v>1612</v>
      </c>
      <c r="C855" s="7" t="s">
        <v>1613</v>
      </c>
      <c r="D855" s="7" t="s">
        <v>1614</v>
      </c>
      <c r="E855" s="8" t="s">
        <v>1615</v>
      </c>
    </row>
    <row collapsed="false" customFormat="false" customHeight="true" hidden="false" ht="12.1" outlineLevel="0" r="856">
      <c r="A856" s="6" t="s">
        <v>1616</v>
      </c>
      <c r="B856" s="7" t="s">
        <v>1617</v>
      </c>
      <c r="C856" s="7" t="s">
        <v>1618</v>
      </c>
      <c r="D856" s="9"/>
      <c r="E856" s="10"/>
    </row>
    <row collapsed="false" customFormat="false" customHeight="true" hidden="false" ht="12.1" outlineLevel="0" r="857">
      <c r="A857" s="11" t="str">
        <f aca="false">HYPERLINK("http://dbpedia.org/property/title")</f>
        <v>http://dbpedia.org/property/title</v>
      </c>
      <c r="B857" s="1" t="s">
        <v>1619</v>
      </c>
      <c r="C857" s="12"/>
      <c r="D857" s="1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  <c r="E857" s="13"/>
    </row>
    <row collapsed="false" customFormat="false" customHeight="true" hidden="false" ht="12.1" outlineLevel="0" r="858">
      <c r="A858" s="11" t="str">
        <f aca="false">HYPERLINK("http://xmlns.com/foaf/0.1/name")</f>
        <v>http://xmlns.com/foaf/0.1/name</v>
      </c>
      <c r="B858" s="1" t="s">
        <v>562</v>
      </c>
      <c r="C858" s="12"/>
      <c r="D858" s="1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  <c r="E858" s="13"/>
    </row>
    <row collapsed="false" customFormat="false" customHeight="true" hidden="false" ht="13.9" outlineLevel="0" r="859">
      <c r="A859" s="11" t="str">
        <f aca="false">HYPERLINK("http://dbpedia.org/property/showName")</f>
        <v>http://dbpedia.org/property/showName</v>
      </c>
      <c r="B859" s="1" t="s">
        <v>1620</v>
      </c>
      <c r="C859" s="12"/>
      <c r="D859" s="1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  <c r="E859" s="13"/>
    </row>
    <row collapsed="false" customFormat="false" customHeight="true" hidden="false" ht="12.1" outlineLevel="0" r="860">
      <c r="A860" s="11" t="str">
        <f aca="false">HYPERLINK("http://dbpedia.org/property/name")</f>
        <v>http://dbpedia.org/property/name</v>
      </c>
      <c r="B860" s="1" t="s">
        <v>562</v>
      </c>
      <c r="C860" s="12"/>
      <c r="D860" s="1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  <c r="E860" s="13"/>
    </row>
    <row collapsed="false" customFormat="false" customHeight="true" hidden="false" ht="13.9" outlineLevel="0" r="861">
      <c r="A861" s="11" t="str">
        <f aca="false">HYPERLINK("http://dbpedia.org/property/englishtitle")</f>
        <v>http://dbpedia.org/property/englishtitle</v>
      </c>
      <c r="B861" s="1" t="s">
        <v>1621</v>
      </c>
      <c r="C861" s="12"/>
      <c r="D861" s="1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  <c r="E861" s="13"/>
    </row>
    <row collapsed="false" customFormat="false" customHeight="true" hidden="false" ht="13.9" outlineLevel="0" r="862">
      <c r="A862" s="11" t="str">
        <f aca="false">HYPERLINK("http://dbpedia.org/property/episodetitle")</f>
        <v>http://dbpedia.org/property/episodetitle</v>
      </c>
      <c r="B862" s="1" t="s">
        <v>1622</v>
      </c>
      <c r="C862" s="12"/>
      <c r="D862" s="1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  <c r="E862" s="13"/>
    </row>
    <row collapsed="false" customFormat="false" customHeight="true" hidden="false" ht="12.1" outlineLevel="0" r="863">
      <c r="A863" s="14" t="str">
        <f aca="false">HYPERLINK("http://dbpedia.org/property/episode")</f>
        <v>http://dbpedia.org/property/episode</v>
      </c>
      <c r="B863" s="15" t="s">
        <v>1520</v>
      </c>
      <c r="C863" s="16"/>
      <c r="D863" s="15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  <c r="E863" s="17"/>
    </row>
    <row collapsed="false" customFormat="false" customHeight="true" hidden="false" ht="12.1" outlineLevel="0" r="865">
      <c r="A865" s="2" t="n">
        <v>1151263973</v>
      </c>
      <c r="B865" s="3" t="s">
        <v>1476</v>
      </c>
      <c r="C865" s="3" t="str">
        <f aca="false">HYPERLINK("http://en.wikipedia.org/wiki/List_of_How_I_Met_Your_Mother_episodes", "View context")</f>
        <v>View context</v>
      </c>
      <c r="D865" s="4"/>
      <c r="E865" s="5"/>
    </row>
    <row collapsed="false" customFormat="false" customHeight="true" hidden="false" ht="13.9" outlineLevel="0" r="866">
      <c r="A866" s="6" t="s">
        <v>1623</v>
      </c>
      <c r="B866" s="7" t="s">
        <v>1624</v>
      </c>
      <c r="C866" s="7" t="s">
        <v>1625</v>
      </c>
      <c r="D866" s="7" t="s">
        <v>1626</v>
      </c>
      <c r="E866" s="10"/>
    </row>
    <row collapsed="false" customFormat="false" customHeight="true" hidden="false" ht="12.1" outlineLevel="0" r="867">
      <c r="A867" s="11" t="str">
        <f aca="false">HYPERLINK("http://dbpedia.org/property/director")</f>
        <v>http://dbpedia.org/property/director</v>
      </c>
      <c r="B867" s="1" t="s">
        <v>1390</v>
      </c>
      <c r="C867" s="12"/>
      <c r="D867" s="1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  <c r="E867" s="13"/>
    </row>
    <row collapsed="false" customFormat="false" customHeight="true" hidden="false" ht="13.9" outlineLevel="0" r="868">
      <c r="A868" s="11" t="str">
        <f aca="false">HYPERLINK("http://dbpedia.org/property/directedby")</f>
        <v>http://dbpedia.org/property/directedby</v>
      </c>
      <c r="B868" s="1" t="s">
        <v>1627</v>
      </c>
      <c r="C868" s="12"/>
      <c r="D868" s="1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  <c r="E868" s="13"/>
    </row>
    <row collapsed="false" customFormat="false" customHeight="true" hidden="false" ht="12.1" outlineLevel="0" r="869">
      <c r="A869" s="11" t="str">
        <f aca="false">HYPERLINK("http://dbpedia.org/ontology/director")</f>
        <v>http://dbpedia.org/ontology/director</v>
      </c>
      <c r="B869" s="1" t="s">
        <v>1390</v>
      </c>
      <c r="C869" s="12"/>
      <c r="D869" s="1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  <c r="E869" s="13"/>
    </row>
    <row collapsed="false" customFormat="false" customHeight="true" hidden="false" ht="12.1" outlineLevel="0" r="870">
      <c r="A870" s="11" t="str">
        <f aca="false">HYPERLINK("http://dbpedia.org/ontology/creator")</f>
        <v>http://dbpedia.org/ontology/creator</v>
      </c>
      <c r="B870" s="1" t="s">
        <v>969</v>
      </c>
      <c r="C870" s="12"/>
      <c r="D870" s="1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  <c r="E870" s="13"/>
    </row>
    <row collapsed="false" customFormat="false" customHeight="true" hidden="false" ht="12.1" outlineLevel="0" r="871">
      <c r="A871" s="14" t="str">
        <f aca="false">HYPERLINK("http://dbpedia.org/property/creator")</f>
        <v>http://dbpedia.org/property/creator</v>
      </c>
      <c r="B871" s="15" t="s">
        <v>969</v>
      </c>
      <c r="C871" s="16"/>
      <c r="D871" s="15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  <c r="E871" s="17"/>
    </row>
    <row collapsed="false" customFormat="false" customHeight="true" hidden="false" ht="12.1" outlineLevel="0" r="873">
      <c r="A873" s="2" t="n">
        <v>1634952948</v>
      </c>
      <c r="B873" s="3" t="s">
        <v>1476</v>
      </c>
      <c r="C873" s="3" t="str">
        <f aca="false">HYPERLINK("http://en.wikipedia.org/wiki/List_of_How_I_Met_Your_Mother_episodes", "View context")</f>
        <v>View context</v>
      </c>
      <c r="D873" s="4"/>
      <c r="E873" s="5"/>
    </row>
    <row collapsed="false" customFormat="false" customHeight="true" hidden="false" ht="12.1" outlineLevel="0" r="874">
      <c r="A874" s="6" t="n">
        <v>1</v>
      </c>
      <c r="B874" s="7" t="n">
        <v>2</v>
      </c>
      <c r="C874" s="7" t="n">
        <v>3</v>
      </c>
      <c r="D874" s="7" t="n">
        <v>4</v>
      </c>
      <c r="E874" s="8" t="n">
        <v>5</v>
      </c>
    </row>
    <row collapsed="false" customFormat="false" customHeight="true" hidden="false" ht="12.1" outlineLevel="0" r="875">
      <c r="A875" s="6" t="n">
        <v>6</v>
      </c>
      <c r="B875" s="7" t="n">
        <v>7</v>
      </c>
      <c r="C875" s="7" t="n">
        <v>8</v>
      </c>
      <c r="D875" s="7" t="n">
        <v>9</v>
      </c>
      <c r="E875" s="8" t="n">
        <v>10</v>
      </c>
    </row>
    <row collapsed="false" customFormat="false" customHeight="true" hidden="false" ht="12.1" outlineLevel="0" r="876">
      <c r="A876" s="6" t="n">
        <v>11</v>
      </c>
      <c r="B876" s="7" t="n">
        <v>12</v>
      </c>
      <c r="C876" s="7" t="n">
        <v>13</v>
      </c>
      <c r="D876" s="7" t="n">
        <v>14</v>
      </c>
      <c r="E876" s="8" t="n">
        <v>15</v>
      </c>
    </row>
    <row collapsed="false" customFormat="false" customHeight="true" hidden="false" ht="12.1" outlineLevel="0" r="877">
      <c r="A877" s="6" t="n">
        <v>16</v>
      </c>
      <c r="B877" s="7" t="n">
        <v>17</v>
      </c>
      <c r="C877" s="7" t="n">
        <v>18</v>
      </c>
      <c r="D877" s="7" t="n">
        <v>19</v>
      </c>
      <c r="E877" s="8" t="n">
        <v>20</v>
      </c>
    </row>
    <row collapsed="false" customFormat="false" customHeight="true" hidden="false" ht="12.1" outlineLevel="0" r="878">
      <c r="A878" s="6" t="n">
        <v>21</v>
      </c>
      <c r="B878" s="7" t="n">
        <v>22</v>
      </c>
      <c r="C878" s="7" t="n">
        <v>23</v>
      </c>
      <c r="D878" s="7" t="n">
        <v>24</v>
      </c>
      <c r="E878" s="8" t="n">
        <v>25</v>
      </c>
    </row>
    <row collapsed="false" customFormat="false" customHeight="true" hidden="false" ht="12.1" outlineLevel="0" r="879">
      <c r="A879" s="6" t="n">
        <v>26</v>
      </c>
      <c r="B879" s="7" t="n">
        <v>27</v>
      </c>
      <c r="C879" s="7" t="n">
        <v>28</v>
      </c>
      <c r="D879" s="7" t="n">
        <v>29</v>
      </c>
      <c r="E879" s="8" t="n">
        <v>30</v>
      </c>
    </row>
    <row collapsed="false" customFormat="false" customHeight="true" hidden="false" ht="12.1" outlineLevel="0" r="880">
      <c r="A880" s="6" t="n">
        <v>31</v>
      </c>
      <c r="B880" s="7" t="n">
        <v>32</v>
      </c>
      <c r="C880" s="7" t="n">
        <v>33</v>
      </c>
      <c r="D880" s="7" t="n">
        <v>34</v>
      </c>
      <c r="E880" s="8" t="n">
        <v>35</v>
      </c>
    </row>
    <row collapsed="false" customFormat="false" customHeight="true" hidden="false" ht="12.1" outlineLevel="0" r="881">
      <c r="A881" s="6" t="n">
        <v>36</v>
      </c>
      <c r="B881" s="7" t="n">
        <v>37</v>
      </c>
      <c r="C881" s="7" t="n">
        <v>38</v>
      </c>
      <c r="D881" s="7" t="n">
        <v>39</v>
      </c>
      <c r="E881" s="8" t="n">
        <v>40</v>
      </c>
    </row>
    <row collapsed="false" customFormat="false" customHeight="true" hidden="false" ht="12.1" outlineLevel="0" r="882">
      <c r="A882" s="6" t="n">
        <v>41</v>
      </c>
      <c r="B882" s="7" t="n">
        <v>42</v>
      </c>
      <c r="C882" s="7" t="n">
        <v>43</v>
      </c>
      <c r="D882" s="7" t="n">
        <v>44</v>
      </c>
      <c r="E882" s="8" t="n">
        <v>45</v>
      </c>
    </row>
    <row collapsed="false" customFormat="false" customHeight="true" hidden="false" ht="12.1" outlineLevel="0" r="883">
      <c r="A883" s="6" t="n">
        <v>46</v>
      </c>
      <c r="B883" s="7" t="n">
        <v>47</v>
      </c>
      <c r="C883" s="7" t="n">
        <v>48</v>
      </c>
      <c r="D883" s="7" t="n">
        <v>49</v>
      </c>
      <c r="E883" s="8" t="n">
        <v>50</v>
      </c>
    </row>
    <row collapsed="false" customFormat="false" customHeight="true" hidden="false" ht="12.1" outlineLevel="0" r="884">
      <c r="A884" s="6" t="n">
        <v>51</v>
      </c>
      <c r="B884" s="7" t="n">
        <v>52</v>
      </c>
      <c r="C884" s="7" t="n">
        <v>53</v>
      </c>
      <c r="D884" s="7" t="n">
        <v>54</v>
      </c>
      <c r="E884" s="8" t="n">
        <v>55</v>
      </c>
    </row>
    <row collapsed="false" customFormat="false" customHeight="true" hidden="false" ht="12.1" outlineLevel="0" r="885">
      <c r="A885" s="6" t="n">
        <v>56</v>
      </c>
      <c r="B885" s="7" t="n">
        <v>57</v>
      </c>
      <c r="C885" s="7" t="n">
        <v>58</v>
      </c>
      <c r="D885" s="7" t="n">
        <v>59</v>
      </c>
      <c r="E885" s="8" t="n">
        <v>60</v>
      </c>
    </row>
    <row collapsed="false" customFormat="false" customHeight="true" hidden="false" ht="12.1" outlineLevel="0" r="886">
      <c r="A886" s="6" t="n">
        <v>61</v>
      </c>
      <c r="B886" s="7" t="n">
        <v>62</v>
      </c>
      <c r="C886" s="7" t="n">
        <v>63</v>
      </c>
      <c r="D886" s="7" t="n">
        <v>64</v>
      </c>
      <c r="E886" s="8" t="n">
        <v>65</v>
      </c>
    </row>
    <row collapsed="false" customFormat="false" customHeight="true" hidden="false" ht="12.1" outlineLevel="0" r="887">
      <c r="A887" s="6" t="n">
        <v>66</v>
      </c>
      <c r="B887" s="7" t="n">
        <v>67</v>
      </c>
      <c r="C887" s="7" t="n">
        <v>68</v>
      </c>
      <c r="D887" s="7" t="n">
        <v>69</v>
      </c>
      <c r="E887" s="8" t="n">
        <v>70</v>
      </c>
    </row>
    <row collapsed="false" customFormat="false" customHeight="true" hidden="false" ht="12.1" outlineLevel="0" r="888">
      <c r="A888" s="6" t="n">
        <v>71</v>
      </c>
      <c r="B888" s="7" t="n">
        <v>72</v>
      </c>
      <c r="C888" s="7" t="n">
        <v>73</v>
      </c>
      <c r="D888" s="7" t="n">
        <v>74</v>
      </c>
      <c r="E888" s="8" t="n">
        <v>75</v>
      </c>
    </row>
    <row collapsed="false" customFormat="false" customHeight="true" hidden="false" ht="12.1" outlineLevel="0" r="889">
      <c r="A889" s="6" t="n">
        <v>76</v>
      </c>
      <c r="B889" s="7" t="n">
        <v>77</v>
      </c>
      <c r="C889" s="7" t="n">
        <v>78</v>
      </c>
      <c r="D889" s="7" t="n">
        <v>79</v>
      </c>
      <c r="E889" s="8" t="n">
        <v>80</v>
      </c>
    </row>
    <row collapsed="false" customFormat="false" customHeight="true" hidden="false" ht="12.1" outlineLevel="0" r="890">
      <c r="A890" s="6" t="n">
        <v>81</v>
      </c>
      <c r="B890" s="7" t="n">
        <v>82</v>
      </c>
      <c r="C890" s="7" t="n">
        <v>83</v>
      </c>
      <c r="D890" s="7" t="n">
        <v>84</v>
      </c>
      <c r="E890" s="8" t="n">
        <v>85</v>
      </c>
    </row>
    <row collapsed="false" customFormat="false" customHeight="true" hidden="false" ht="12.1" outlineLevel="0" r="891">
      <c r="A891" s="6" t="n">
        <v>86</v>
      </c>
      <c r="B891" s="7" t="n">
        <v>87</v>
      </c>
      <c r="C891" s="7" t="n">
        <v>88</v>
      </c>
      <c r="D891" s="9"/>
      <c r="E891" s="10"/>
    </row>
    <row collapsed="false" customFormat="false" customHeight="true" hidden="false" ht="13.9" outlineLevel="0" r="892">
      <c r="A892" s="11" t="str">
        <f aca="false">HYPERLINK("http://dbpedia.org/property/seriesep")</f>
        <v>http://dbpedia.org/property/seriesep</v>
      </c>
      <c r="B892" s="1" t="s">
        <v>1515</v>
      </c>
      <c r="C892" s="12"/>
      <c r="D892" s="1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  <c r="E892" s="13"/>
    </row>
    <row collapsed="false" customFormat="false" customHeight="true" hidden="false" ht="12.1" outlineLevel="0" r="893">
      <c r="A893" s="11" t="str">
        <f aca="false">HYPERLINK("http://dbpedia.org/property/number")</f>
        <v>http://dbpedia.org/property/number</v>
      </c>
      <c r="B893" s="1" t="s">
        <v>1628</v>
      </c>
      <c r="C893" s="12"/>
      <c r="D893" s="1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  <c r="E893" s="13"/>
    </row>
    <row collapsed="false" customFormat="false" customHeight="true" hidden="false" ht="13.9" outlineLevel="0" r="894">
      <c r="A894" s="11" t="str">
        <f aca="false">HYPERLINK("http://dbpedia.org/ontology/numberOfEpisodes")</f>
        <v>http://dbpedia.org/ontology/numberOfEpisodes</v>
      </c>
      <c r="B894" s="1" t="s">
        <v>1516</v>
      </c>
      <c r="C894" s="12"/>
      <c r="D894" s="1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  <c r="E894" s="13"/>
    </row>
    <row collapsed="false" customFormat="false" customHeight="true" hidden="false" ht="13.9" outlineLevel="0" r="895">
      <c r="A895" s="11" t="str">
        <f aca="false">HYPERLINK("http://dbpedia.org/property/numEpisodes")</f>
        <v>http://dbpedia.org/property/numEpisodes</v>
      </c>
      <c r="B895" s="1" t="s">
        <v>1517</v>
      </c>
      <c r="C895" s="12"/>
      <c r="D895" s="1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  <c r="E895" s="13"/>
    </row>
    <row collapsed="false" customFormat="false" customHeight="true" hidden="false" ht="13.9" outlineLevel="0" r="896">
      <c r="A896" s="11" t="str">
        <f aca="false">HYPERLINK("http://dbpedia.org/property/episodenumber")</f>
        <v>http://dbpedia.org/property/episodenumber</v>
      </c>
      <c r="B896" s="1" t="s">
        <v>1519</v>
      </c>
      <c r="C896" s="12"/>
      <c r="D896" s="1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  <c r="E896" s="13"/>
    </row>
    <row collapsed="false" customFormat="false" customHeight="true" hidden="false" ht="12.1" outlineLevel="0" r="897">
      <c r="A897" s="11" t="str">
        <f aca="false">HYPERLINK("http://dbpedia.org/property/episode")</f>
        <v>http://dbpedia.org/property/episode</v>
      </c>
      <c r="B897" s="1" t="s">
        <v>1520</v>
      </c>
      <c r="C897" s="12"/>
      <c r="D897" s="1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  <c r="E897" s="13"/>
    </row>
    <row collapsed="false" customFormat="false" customHeight="true" hidden="false" ht="13.9" outlineLevel="0" r="898">
      <c r="A898" s="11" t="str">
        <f aca="false">HYPERLINK("http://dbpedia.org/ontology/episodeNumber")</f>
        <v>http://dbpedia.org/ontology/episodeNumber</v>
      </c>
      <c r="B898" s="1" t="s">
        <v>1522</v>
      </c>
      <c r="C898" s="12"/>
      <c r="D898" s="1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  <c r="E898" s="13"/>
    </row>
    <row collapsed="false" customFormat="false" customHeight="true" hidden="false" ht="13.9" outlineLevel="0" r="899">
      <c r="A899" s="11" t="str">
        <f aca="false">HYPERLINK("http://dbpedia.org/property/episodeNo")</f>
        <v>http://dbpedia.org/property/episodeNo</v>
      </c>
      <c r="B899" s="1" t="s">
        <v>1524</v>
      </c>
      <c r="C899" s="12"/>
      <c r="D899" s="1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  <c r="E899" s="13"/>
    </row>
    <row collapsed="false" customFormat="false" customHeight="true" hidden="false" ht="12.1" outlineLevel="0" r="900">
      <c r="A900" s="11" t="str">
        <f aca="false">HYPERLINK("http://dbpedia.org/property/episodes")</f>
        <v>http://dbpedia.org/property/episodes</v>
      </c>
      <c r="B900" s="1" t="s">
        <v>1521</v>
      </c>
      <c r="C900" s="12"/>
      <c r="D900" s="1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  <c r="E900" s="13"/>
    </row>
    <row collapsed="false" customFormat="false" customHeight="true" hidden="false" ht="13.9" outlineLevel="0" r="901">
      <c r="A901" s="11" t="str">
        <f aca="false">HYPERLINK("http://dbpedia.org/property/numSeasons")</f>
        <v>http://dbpedia.org/property/numSeasons</v>
      </c>
      <c r="B901" s="1" t="s">
        <v>1523</v>
      </c>
      <c r="C901" s="12"/>
      <c r="D901" s="1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  <c r="E901" s="13"/>
    </row>
    <row collapsed="false" customFormat="false" customHeight="true" hidden="false" ht="13.9" outlineLevel="0" r="902">
      <c r="A902" s="11" t="str">
        <f aca="false">HYPERLINK("http://dbpedia.org/ontology/numberOfSeasons")</f>
        <v>http://dbpedia.org/ontology/numberOfSeasons</v>
      </c>
      <c r="B902" s="1" t="s">
        <v>1518</v>
      </c>
      <c r="C902" s="12"/>
      <c r="D902" s="1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  <c r="E902" s="13"/>
    </row>
    <row collapsed="false" customFormat="false" customHeight="true" hidden="false" ht="13.9" outlineLevel="0" r="903">
      <c r="A903" s="11" t="str">
        <f aca="false">HYPERLINK("http://dbpedia.org/property/numberEpisodes")</f>
        <v>http://dbpedia.org/property/numberEpisodes</v>
      </c>
      <c r="B903" s="1" t="s">
        <v>1526</v>
      </c>
      <c r="C903" s="12"/>
      <c r="D903" s="1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  <c r="E903" s="13"/>
    </row>
    <row collapsed="false" customFormat="false" customHeight="true" hidden="false" ht="13.9" outlineLevel="0" r="904">
      <c r="A904" s="11" t="str">
        <f aca="false">HYPERLINK("http://dbpedia.org/property/numberinseries")</f>
        <v>http://dbpedia.org/property/numberinseries</v>
      </c>
      <c r="B904" s="1" t="s">
        <v>1629</v>
      </c>
      <c r="C904" s="12"/>
      <c r="D904" s="1" t="str">
        <f aca="false"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  <c r="E904" s="13"/>
    </row>
    <row collapsed="false" customFormat="false" customHeight="true" hidden="false" ht="13.9" outlineLevel="0" r="905">
      <c r="A905" s="11" t="str">
        <f aca="false">HYPERLINK("http://dbpedia.org/property/numberOfEpisodes")</f>
        <v>http://dbpedia.org/property/numberOfEpisodes</v>
      </c>
      <c r="B905" s="1" t="s">
        <v>1516</v>
      </c>
      <c r="C905" s="12"/>
      <c r="D905" s="1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  <c r="E905" s="13"/>
    </row>
    <row collapsed="false" customFormat="false" customHeight="true" hidden="false" ht="13.9" outlineLevel="0" r="906">
      <c r="A906" s="11" t="str">
        <f aca="false">HYPERLINK("http://dbpedia.org/property/no.OfEpisodes")</f>
        <v>http://dbpedia.org/property/no.OfEpisodes</v>
      </c>
      <c r="B906" s="1" t="s">
        <v>1528</v>
      </c>
      <c r="C906" s="12"/>
      <c r="D906" s="1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  <c r="E906" s="13"/>
    </row>
    <row collapsed="false" customFormat="false" customHeight="true" hidden="false" ht="13.9" outlineLevel="0" r="907">
      <c r="A907" s="14" t="str">
        <f aca="false">HYPERLINK("http://dbpedia.org/property/numSeason")</f>
        <v>http://dbpedia.org/property/numSeason</v>
      </c>
      <c r="B907" s="15" t="s">
        <v>1527</v>
      </c>
      <c r="C907" s="16"/>
      <c r="D907" s="15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  <c r="E90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2014-04-30T16:58:32.00Z</dcterms:created>
  <dc:creator>Brando Preda</dc:creator>
  <cp:revision>0</cp:revision>
</cp:coreProperties>
</file>