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1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<sst xmlns="http://schemas.openxmlformats.org/spreadsheetml/2006/main" count="3660" uniqueCount="2941">
  <si>
    <t>GROUP ID</t>
  </si>
  <si>
    <t>CONTEXT LABEL</t>
  </si>
  <si>
    <t>movies</t>
  </si>
  <si>
    <t>GROUP VALUES</t>
  </si>
  <si>
    <t>Action</t>
  </si>
  <si>
    <t>Adventure</t>
  </si>
  <si>
    <t>Animation</t>
  </si>
  <si>
    <t>Biography</t>
  </si>
  <si>
    <t>Comedy</t>
  </si>
  <si>
    <t>Crime</t>
  </si>
  <si>
    <t>Documentary</t>
  </si>
  <si>
    <t>Drama</t>
  </si>
  <si>
    <t>Family</t>
  </si>
  <si>
    <t>Fantasy</t>
  </si>
  <si>
    <t>Film-Noir</t>
  </si>
  <si>
    <t>History</t>
  </si>
  <si>
    <t>Horror</t>
  </si>
  <si>
    <t>Musical</t>
  </si>
  <si>
    <t>Mystery</t>
  </si>
  <si>
    <t>Romance</t>
  </si>
  <si>
    <t>Sci-Fi</t>
  </si>
  <si>
    <t>Sport</t>
  </si>
  <si>
    <t>Thriller</t>
  </si>
  <si>
    <t>War</t>
  </si>
  <si>
    <t>Western</t>
  </si>
  <si>
    <t>DBPEDIA PROPERTY</t>
  </si>
  <si>
    <t>PROPERTY NAME</t>
  </si>
  <si>
    <t>RATE THE RELEVANCE OF THE PROPERTY</t>
  </si>
  <si>
    <t>IS THIS PROPERTY NAME A CORRECT LABEL? (mark with X)</t>
  </si>
  <si>
    <t>EXAMPLE 1</t>
  </si>
  <si>
    <t>EXAMPLE 2</t>
  </si>
  <si>
    <t>genre</t>
  </si>
  <si>
    <t>an agent has genre Reggae rock (an entity of type topical concept)</t>
  </si>
  <si>
    <t>an album has genre Alternative metal (an entity of type topical concept)</t>
  </si>
  <si>
    <t>an organisation has genre House music (an entity of type genre)</t>
  </si>
  <si>
    <t>an agent has genre Jazz (an entity of type music genre)</t>
  </si>
  <si>
    <t>tagline</t>
  </si>
  <si>
    <t>an event has tagline What the World Has Come to</t>
  </si>
  <si>
    <t>an university has tagline The Leader in Research and Innovation</t>
  </si>
  <si>
    <t>type</t>
  </si>
  <si>
    <t>a work has type soundtrack</t>
  </si>
  <si>
    <t>a musical work has type video</t>
  </si>
  <si>
    <t>genres</t>
  </si>
  <si>
    <t>an agent has genres Alternative rock (an entity of type genre)</t>
  </si>
  <si>
    <t>an artist has genres Post-hardcore (an entity of type music genre)</t>
  </si>
  <si>
    <t>genere</t>
  </si>
  <si>
    <t>a work has genere Comedy-drama (an entity of type topical concept)</t>
  </si>
  <si>
    <t>an artist has genere Film score (an entity of type music genre)</t>
  </si>
  <si>
    <t>genre(s)_</t>
  </si>
  <si>
    <t>genera</t>
  </si>
  <si>
    <t>a work has genera Horror film (an entity of type music genre)</t>
  </si>
  <si>
    <t>an animal has genera see text</t>
  </si>
  <si>
    <t>influences</t>
  </si>
  <si>
    <t>a person has influences William Faulkner (an entity of type person)</t>
  </si>
  <si>
    <t>a person has influences H. Rider Haggard (an entity of type artist)</t>
  </si>
  <si>
    <t>topic</t>
  </si>
  <si>
    <t>a weapon has topic 1960.0</t>
  </si>
  <si>
    <t>an aircraft has topic Airbus A340-300 cutaway</t>
  </si>
  <si>
    <t>basketball players</t>
  </si>
  <si>
    <t>year1start</t>
  </si>
  <si>
    <t>an athlete has year1start 1940</t>
  </si>
  <si>
    <t>an athlete has year1start ≤1920</t>
  </si>
  <si>
    <t>year</t>
  </si>
  <si>
    <t>a military unit has year 1997</t>
  </si>
  <si>
    <t>a military unit has year 1967</t>
  </si>
  <si>
    <t>prevYear</t>
  </si>
  <si>
    <t>a sports team season has prev year 1956</t>
  </si>
  <si>
    <t>a national collegiate athletic association team season has prev year 1968</t>
  </si>
  <si>
    <t>finalyear</t>
  </si>
  <si>
    <t>an agent has finalyear 1991</t>
  </si>
  <si>
    <t>an athlete has finalyear 1959</t>
  </si>
  <si>
    <t>playingYears</t>
  </si>
  <si>
    <t>an athlete has playing years 1920</t>
  </si>
  <si>
    <t>a college coach has playing years 1933</t>
  </si>
  <si>
    <t>dateOfDeath</t>
  </si>
  <si>
    <t>an office holder has DATE OF DEATH 29</t>
  </si>
  <si>
    <t>a person has DATE OF DEATH 14</t>
  </si>
  <si>
    <t>careerStart</t>
  </si>
  <si>
    <t>an ice hockey player has career start 1991</t>
  </si>
  <si>
    <t>an agent has career start 2006</t>
  </si>
  <si>
    <t>activeYearsEndDate</t>
  </si>
  <si>
    <t>an agent has active years end date 2009-04-02 02:00</t>
  </si>
  <si>
    <t>a person has active years end date 1950-04-25 02:00</t>
  </si>
  <si>
    <t>deathDate</t>
  </si>
  <si>
    <t>a philosopher has death date 1921-11-21 02:00</t>
  </si>
  <si>
    <t>a person has death date 1939</t>
  </si>
  <si>
    <t>yearpro</t>
  </si>
  <si>
    <t>an athlete has yearpro 2007</t>
  </si>
  <si>
    <t>an agent has yearpro 1974</t>
  </si>
  <si>
    <t>a person has death date 1965-05-02 02:00</t>
  </si>
  <si>
    <t>an agent has death date 1938-06-02 02:00</t>
  </si>
  <si>
    <t>startyear</t>
  </si>
  <si>
    <t>an agent has startyear 1930</t>
  </si>
  <si>
    <t>a person has startyear 1912</t>
  </si>
  <si>
    <t>draftYear</t>
  </si>
  <si>
    <t>an agent has draft year 1953-12-31T22:00:00 02:00</t>
  </si>
  <si>
    <t>an athlete has draft year 2006-12-31T22:00:00 02:00</t>
  </si>
  <si>
    <t>an athlete has year 1993-12-31T22:00:00 02:00</t>
  </si>
  <si>
    <t>a sports team season has year 1916-12-31T22:00:00 02:00</t>
  </si>
  <si>
    <t>nationalyears</t>
  </si>
  <si>
    <t>a soccer player has nationalyears 1930</t>
  </si>
  <si>
    <t>a sports manager has nationalyears 1939</t>
  </si>
  <si>
    <t>endyear</t>
  </si>
  <si>
    <t>a person has endyear 2001</t>
  </si>
  <si>
    <t>a college coach has endyear 1947</t>
  </si>
  <si>
    <t>years</t>
  </si>
  <si>
    <t>a soccer player has years 2002</t>
  </si>
  <si>
    <t>a person has years 2013</t>
  </si>
  <si>
    <t>careerEnd</t>
  </si>
  <si>
    <t>a person has career end 1982</t>
  </si>
  <si>
    <t>an athlete has career end 1972</t>
  </si>
  <si>
    <t>activeYearsStartYear</t>
  </si>
  <si>
    <t>an agent has active years start year 0653-12-31T22:00:00 02:00</t>
  </si>
  <si>
    <t>a Band has active years start year 1976-12-31T22:00:00 02:00</t>
  </si>
  <si>
    <t>activeYearsStartDate</t>
  </si>
  <si>
    <t>a politician has active years start date 1924-06-14 02:00</t>
  </si>
  <si>
    <t>an agent has active years start date 2010-01-15 02:00</t>
  </si>
  <si>
    <t>turnedpro</t>
  </si>
  <si>
    <t>an agent has turnedpro 1938</t>
  </si>
  <si>
    <t>an athlete has turnedpro 2005</t>
  </si>
  <si>
    <t>draftyear</t>
  </si>
  <si>
    <t>an american football player has draftyear 1996</t>
  </si>
  <si>
    <t>a person has draftyear 1976</t>
  </si>
  <si>
    <t>deathYear</t>
  </si>
  <si>
    <t>a person has death year 1849-12-31T22:00:00 02:00</t>
  </si>
  <si>
    <t>an agent has death year 1962-12-31T22:00:00 02:00</t>
  </si>
  <si>
    <t>activeYearsEndYear</t>
  </si>
  <si>
    <t>an organisation has active years end year 1981-12-31T22:00:00 02:00</t>
  </si>
  <si>
    <t>a person has active years end year 0663-12-31T22:00:00 02:00</t>
  </si>
  <si>
    <t>careerhighlights</t>
  </si>
  <si>
    <t>an agent has careerhighlights * Coleman Medal winner 1962, 1967, 1969, 1974* Geelong premiership 1963* North Melbourne premiership 1975* Geelong Best &amp; Fairest 1969* Geelong leading goalkicker 1961-1964, 1966-1972* North Melbourne leading goalkicker 1973-1975* Geelong Team of the Century* Victorian representative .</t>
  </si>
  <si>
    <t>a Australian rules football player has careerhighlights *AFL Premiership 2005, 2012</t>
  </si>
  <si>
    <t>an athlete has draft year 1974</t>
  </si>
  <si>
    <t>an athlete has draft year 1994</t>
  </si>
  <si>
    <t>debutyear</t>
  </si>
  <si>
    <t>an athlete has debutyear 1950</t>
  </si>
  <si>
    <t>an agent has debutyear 1993</t>
  </si>
  <si>
    <t>yearastart</t>
  </si>
  <si>
    <t>a rugby player has yearAstart 1997</t>
  </si>
  <si>
    <t>an agent has yearAstart 1957</t>
  </si>
  <si>
    <t>statseason</t>
  </si>
  <si>
    <t>an agent has statseason 1965</t>
  </si>
  <si>
    <t>an agent has statseason 2000</t>
  </si>
  <si>
    <t>debutdate</t>
  </si>
  <si>
    <t>an agent has debutdate --07-05</t>
  </si>
  <si>
    <t>an athlete has debutdate --07-11</t>
  </si>
  <si>
    <t>yearsActive</t>
  </si>
  <si>
    <t>a Band has years active 2003</t>
  </si>
  <si>
    <t>a person has years active 1978</t>
  </si>
  <si>
    <t>careerHighlights</t>
  </si>
  <si>
    <t>a gridiron football player has career highlights yes</t>
  </si>
  <si>
    <t>an agent has career highlights * Co-founder National Football League</t>
  </si>
  <si>
    <t>playerYears</t>
  </si>
  <si>
    <t>a person has player years 1941</t>
  </si>
  <si>
    <t>a college coach has player years 1988</t>
  </si>
  <si>
    <t>draftedyear</t>
  </si>
  <si>
    <t>a person has DraftedYear 1936</t>
  </si>
  <si>
    <t>a person has DraftedYear 1976</t>
  </si>
  <si>
    <t>retired</t>
  </si>
  <si>
    <t>an aircraft has retired 1944</t>
  </si>
  <si>
    <t>a person has retired 2007</t>
  </si>
  <si>
    <t>undraftedyear</t>
  </si>
  <si>
    <t>an athlete has undraftedyear 1983</t>
  </si>
  <si>
    <t>an american football player has undraftedyear 1986</t>
  </si>
  <si>
    <t>year4start</t>
  </si>
  <si>
    <t>a rugby player has year4start 1968</t>
  </si>
  <si>
    <t>a rugby player has year4start 1979</t>
  </si>
  <si>
    <t>sooyears</t>
  </si>
  <si>
    <t>an agent has sooyears 1908</t>
  </si>
  <si>
    <t>an athlete has sooyears 19992008</t>
  </si>
  <si>
    <t>birthDate</t>
  </si>
  <si>
    <t>an agent has birth date 1926-05-08 02:00</t>
  </si>
  <si>
    <t>an agent has birth date 1972-12-15 02:00</t>
  </si>
  <si>
    <t>hallOfFame</t>
  </si>
  <si>
    <t>an athlete has hall of fame 1959</t>
  </si>
  <si>
    <t>a person has hall of fame 2003</t>
  </si>
  <si>
    <t>dateOfBirth</t>
  </si>
  <si>
    <t>a person has DATE OF BIRTH 31</t>
  </si>
  <si>
    <t>an athlete has DATE OF BIRTH 1987-09-17 02:00</t>
  </si>
  <si>
    <t>halloffame</t>
  </si>
  <si>
    <t>an agent has halloffame 1965</t>
  </si>
  <si>
    <t>an athlete has halloffame 2009</t>
  </si>
  <si>
    <t>endYear</t>
  </si>
  <si>
    <t>a public transit system has end year 1964</t>
  </si>
  <si>
    <t>a place has end year 1935-08-30 02:00</t>
  </si>
  <si>
    <t>yearsactive</t>
  </si>
  <si>
    <t>a person has yearsactive 1972</t>
  </si>
  <si>
    <t>a person has yearsactive 1989</t>
  </si>
  <si>
    <t>birthYear</t>
  </si>
  <si>
    <t>a person has birth year 1858-12-31T22:00:00 02:00</t>
  </si>
  <si>
    <t>a person has birth year 1923-12-31T22:00:00 02:00</t>
  </si>
  <si>
    <t>professional</t>
  </si>
  <si>
    <t>an athlete has professional 1986</t>
  </si>
  <si>
    <t>an athlete has professional 1989</t>
  </si>
  <si>
    <t>repyears</t>
  </si>
  <si>
    <t>a person has repyears 200120052009</t>
  </si>
  <si>
    <t>an athlete has repyears 1962</t>
  </si>
  <si>
    <t>cfldraftedyear</t>
  </si>
  <si>
    <t>a gridiron football player has CFLDraftedYear 2011</t>
  </si>
  <si>
    <t>a person has CFLDraftedYear 1998</t>
  </si>
  <si>
    <t>yeardstart</t>
  </si>
  <si>
    <t>an agent has yearDstart 1957</t>
  </si>
  <si>
    <t>an athlete has yearDstart 1974</t>
  </si>
  <si>
    <t>testdebutyear</t>
  </si>
  <si>
    <t>a cricketer has testdebutyear 1958</t>
  </si>
  <si>
    <t>an athlete has testdebutyear 1933</t>
  </si>
  <si>
    <t>debut</t>
  </si>
  <si>
    <t>an athlete has debut 2000-04-11 02:00</t>
  </si>
  <si>
    <t>a comics character has debut Detective Story Hour</t>
  </si>
  <si>
    <t>worldChampionTitleYear</t>
  </si>
  <si>
    <t>a chess player has year of world champion title 1820-12-31T22:00:00 02:00</t>
  </si>
  <si>
    <t>a snooker world champion has year of world champion title 1997-12-31T22:00:00 02:00</t>
  </si>
  <si>
    <t>joinedFiba</t>
  </si>
  <si>
    <t>a sports team has joined fiba 1936</t>
  </si>
  <si>
    <t>an organisation has joined fiba 1939</t>
  </si>
  <si>
    <t>draft</t>
  </si>
  <si>
    <t>a person has draft 91</t>
  </si>
  <si>
    <t>an athlete has draft 2</t>
  </si>
  <si>
    <t>a person has draft 200th overall</t>
  </si>
  <si>
    <t>an athlete has draft 144th overall</t>
  </si>
  <si>
    <t>firstNblGame</t>
  </si>
  <si>
    <t>a person has first nbl game 2003</t>
  </si>
  <si>
    <t>an agent has first nbl game 1998</t>
  </si>
  <si>
    <t>draftYearPba</t>
  </si>
  <si>
    <t>an athlete has draft year pba 2006</t>
  </si>
  <si>
    <t>an agent has draft year pba 2003</t>
  </si>
  <si>
    <t>draftpick</t>
  </si>
  <si>
    <t>an agent has draftpick 72</t>
  </si>
  <si>
    <t>a gridiron football player has draftpick 13</t>
  </si>
  <si>
    <t>worldchampion</t>
  </si>
  <si>
    <t>an agent has worldchampion World Correspondence Chess Champion, 2003–2004</t>
  </si>
  <si>
    <t>a person has worldchampion 1985</t>
  </si>
  <si>
    <t>debutinformation</t>
  </si>
  <si>
    <t>an agent has debutinformation vs.</t>
  </si>
  <si>
    <t>a Australian rules football player has debutinformation Round 2, 2001</t>
  </si>
  <si>
    <t>debut2year</t>
  </si>
  <si>
    <t>a person has debut2year 1946</t>
  </si>
  <si>
    <t>a baseball player has debut2year 1968</t>
  </si>
  <si>
    <t>yearestart</t>
  </si>
  <si>
    <t>an agent has yearEstart 1988</t>
  </si>
  <si>
    <t>an athlete has yearEstart 2008</t>
  </si>
  <si>
    <t>suppdraftyear</t>
  </si>
  <si>
    <t>a person has suppdraftyear 1981</t>
  </si>
  <si>
    <t>an american football player has suppdraftyear 2011</t>
  </si>
  <si>
    <t>an agent has debut 2001-08-18 02:00</t>
  </si>
  <si>
    <t>an athlete has debut 2008-01-03 02:00</t>
  </si>
  <si>
    <t>nfldraftyear</t>
  </si>
  <si>
    <t>an american football player has NFLdraftyear 1976</t>
  </si>
  <si>
    <t>an agent has NFLdraftyear 1964</t>
  </si>
  <si>
    <t>cfldraftyear</t>
  </si>
  <si>
    <t>an american football player has cfldraftyear 2012</t>
  </si>
  <si>
    <t>a gridiron football player has cfldraftyear 2006</t>
  </si>
  <si>
    <t>firstseason</t>
  </si>
  <si>
    <t>an university has firstseason 2002</t>
  </si>
  <si>
    <t>an agent has firstseason 1915</t>
  </si>
  <si>
    <t>afldraftedyear</t>
  </si>
  <si>
    <t>a person has AFLDraftedYear 1967</t>
  </si>
  <si>
    <t>an athlete has AFLDraftedYear 1967</t>
  </si>
  <si>
    <t>afldraftyear</t>
  </si>
  <si>
    <t>an agent has AFLdraftyear 1961</t>
  </si>
  <si>
    <t>an american football player has AFLdraftyear 1967</t>
  </si>
  <si>
    <t>proyears</t>
  </si>
  <si>
    <t>an athlete has proyears 2002</t>
  </si>
  <si>
    <t>a cyclist has proyears 1979</t>
  </si>
  <si>
    <t>turnedPro</t>
  </si>
  <si>
    <t>a person has turned pro 1980</t>
  </si>
  <si>
    <t>an athlete has turned pro March 2008</t>
  </si>
  <si>
    <t>debutDate</t>
  </si>
  <si>
    <t>whaDraftYear</t>
  </si>
  <si>
    <t>an athlete has wha draft year 1977</t>
  </si>
  <si>
    <t>an agent has wha draft year 1975</t>
  </si>
  <si>
    <t>debutYear</t>
  </si>
  <si>
    <t>an athlete has debut year 1976</t>
  </si>
  <si>
    <t>an agent has debut year 1993</t>
  </si>
  <si>
    <t>wines</t>
  </si>
  <si>
    <t>USA</t>
  </si>
  <si>
    <t>France</t>
  </si>
  <si>
    <t>Italy</t>
  </si>
  <si>
    <t>Argentina</t>
  </si>
  <si>
    <t>Spain</t>
  </si>
  <si>
    <t>Chile</t>
  </si>
  <si>
    <t>Australia</t>
  </si>
  <si>
    <t>Germany</t>
  </si>
  <si>
    <t>Portugal</t>
  </si>
  <si>
    <t>New Zealand</t>
  </si>
  <si>
    <t>South Africa</t>
  </si>
  <si>
    <t>Austria</t>
  </si>
  <si>
    <t>Greece</t>
  </si>
  <si>
    <t>Canada</t>
  </si>
  <si>
    <t>Israel</t>
  </si>
  <si>
    <t>Uruguay</t>
  </si>
  <si>
    <t>Bulgaria</t>
  </si>
  <si>
    <t>Hungary</t>
  </si>
  <si>
    <t>Mexico</t>
  </si>
  <si>
    <t>Switzerland</t>
  </si>
  <si>
    <t>Lebanon</t>
  </si>
  <si>
    <t>Japan</t>
  </si>
  <si>
    <t>Georgia</t>
  </si>
  <si>
    <t>Morocco</t>
  </si>
  <si>
    <t>Slovenia</t>
  </si>
  <si>
    <t>regions</t>
  </si>
  <si>
    <t>a grape has regions Ahr (an entity of type place)</t>
  </si>
  <si>
    <t>a grape has regions Ahr (an entity of type river)</t>
  </si>
  <si>
    <t>wineRegion</t>
  </si>
  <si>
    <t>a species has wine region Châteauneuf-du-Pape AOC (an entity of type wine region)</t>
  </si>
  <si>
    <t>a flowering plant has wine region Virginia wine (an entity of type place)</t>
  </si>
  <si>
    <t>origin</t>
  </si>
  <si>
    <t>a Band has origin Fullerton, California (an entity of type municipality)</t>
  </si>
  <si>
    <t>a Band has origin Stanwell (an entity of type place)</t>
  </si>
  <si>
    <t>a natural place has origin Crimean Mountains (an entity of type place)</t>
  </si>
  <si>
    <t>a river has origin Bulgaria (an entity of type country)</t>
  </si>
  <si>
    <t>country</t>
  </si>
  <si>
    <t>a lake has country Czech Republic (an entity of type place)</t>
  </si>
  <si>
    <t>a populated place has country Czech Republic (an entity of type country)</t>
  </si>
  <si>
    <t>an organisation has country Czech Republic (an entity of type populated place)</t>
  </si>
  <si>
    <t>a natural place has country Sweden</t>
  </si>
  <si>
    <t>location</t>
  </si>
  <si>
    <t>a Grand Prix has location Malaysia (an entity of type place)</t>
  </si>
  <si>
    <t>a company has location Germany (an entity of type country)</t>
  </si>
  <si>
    <t>a film festival has location Berlin (an entity of type populated place)</t>
  </si>
  <si>
    <t>an event has location Berlin (an entity of type populated place)</t>
  </si>
  <si>
    <t>locationCountry</t>
  </si>
  <si>
    <t>a company has location country Germany (an entity of type place)</t>
  </si>
  <si>
    <t>an organisation has location country Germany</t>
  </si>
  <si>
    <t>sourceCountry</t>
  </si>
  <si>
    <t>a body of water has source country Venezuela (an entity of type place)</t>
  </si>
  <si>
    <t>a natural place has source country Turkey (an entity of type populated place)</t>
  </si>
  <si>
    <t>an agent has year 1964</t>
  </si>
  <si>
    <t>an agent has year 1887</t>
  </si>
  <si>
    <t>wineYears</t>
  </si>
  <si>
    <t>a wine region has wine years 1860</t>
  </si>
  <si>
    <t>a wine region has wine years 1890.0</t>
  </si>
  <si>
    <t>date</t>
  </si>
  <si>
    <t>a sports team season has date 10</t>
  </si>
  <si>
    <t>a Grand Prix has date 24</t>
  </si>
  <si>
    <t>firstVintage</t>
  </si>
  <si>
    <t>an agent has first vintage 1962</t>
  </si>
  <si>
    <t>an architectural structure has first vintage 1973</t>
  </si>
  <si>
    <t>Agiorgitiko</t>
  </si>
  <si>
    <t>Aglianico</t>
  </si>
  <si>
    <t>Albarino</t>
  </si>
  <si>
    <t>Albariño</t>
  </si>
  <si>
    <t>Alicante Bouschet</t>
  </si>
  <si>
    <t>Amarone</t>
  </si>
  <si>
    <t>Anglianico</t>
  </si>
  <si>
    <t>Arneis</t>
  </si>
  <si>
    <t>Baco Noir</t>
  </si>
  <si>
    <t>Barbera</t>
  </si>
  <si>
    <t>Biancolella</t>
  </si>
  <si>
    <t>Black Corinth</t>
  </si>
  <si>
    <t>Black Muscat</t>
  </si>
  <si>
    <t>Blanc Du Bois</t>
  </si>
  <si>
    <t>Blaufränkish</t>
  </si>
  <si>
    <t>Blauportugueser</t>
  </si>
  <si>
    <t>Blend</t>
  </si>
  <si>
    <t>Blend - Other</t>
  </si>
  <si>
    <t>Blend - Red</t>
  </si>
  <si>
    <t>Blend - Sparkling</t>
  </si>
  <si>
    <t>Blend - White</t>
  </si>
  <si>
    <t>Blush</t>
  </si>
  <si>
    <t>Bonarda</t>
  </si>
  <si>
    <t>Bordeaux Blend</t>
  </si>
  <si>
    <t>Bordeaux Red Blend</t>
  </si>
  <si>
    <t>Bordeaux White Blend</t>
  </si>
  <si>
    <t>Brunello di Montalcino</t>
  </si>
  <si>
    <t>Cabernet</t>
  </si>
  <si>
    <t>Cabernet Franc</t>
  </si>
  <si>
    <t>Cabernet Sauvignon</t>
  </si>
  <si>
    <t>Cabernet Sauvignon Blend</t>
  </si>
  <si>
    <t>Cabernet Sauvignon/Merlot</t>
  </si>
  <si>
    <t>Cannonau</t>
  </si>
  <si>
    <t>Carignan</t>
  </si>
  <si>
    <t>Carignane</t>
  </si>
  <si>
    <t>Carmenere</t>
  </si>
  <si>
    <t>Carmenre</t>
  </si>
  <si>
    <t>Carmenère</t>
  </si>
  <si>
    <t>Catawba</t>
  </si>
  <si>
    <t>Cayuga</t>
  </si>
  <si>
    <t>Cayuga White</t>
  </si>
  <si>
    <t>Cesanese</t>
  </si>
  <si>
    <t>Chambourcin</t>
  </si>
  <si>
    <t>Champagne</t>
  </si>
  <si>
    <t>Champagne Blend</t>
  </si>
  <si>
    <t>Chancellor</t>
  </si>
  <si>
    <t>Chancellor Noir</t>
  </si>
  <si>
    <t>Charbono</t>
  </si>
  <si>
    <t>Chardonel</t>
  </si>
  <si>
    <t>ChardonnayChenin Blanc</t>
  </si>
  <si>
    <t>Chianti Red Blend</t>
  </si>
  <si>
    <t>Cinsault</t>
  </si>
  <si>
    <t>Columbia Valley</t>
  </si>
  <si>
    <t>Concord</t>
  </si>
  <si>
    <t>Cortese</t>
  </si>
  <si>
    <t>Corvina</t>
  </si>
  <si>
    <t>Counoise</t>
  </si>
  <si>
    <t>Cuvee</t>
  </si>
  <si>
    <t>DeChaunac</t>
  </si>
  <si>
    <t>Delaware</t>
  </si>
  <si>
    <t>Diamond</t>
  </si>
  <si>
    <t>Dolcetto</t>
  </si>
  <si>
    <t>Dornfelder</t>
  </si>
  <si>
    <t>Early Burgundy</t>
  </si>
  <si>
    <t>Falanghina</t>
  </si>
  <si>
    <t>FavoriteFernão Pires</t>
  </si>
  <si>
    <t>Fiano</t>
  </si>
  <si>
    <t>Fleur Sauvage</t>
  </si>
  <si>
    <t>Framboise</t>
  </si>
  <si>
    <t>Fredonia</t>
  </si>
  <si>
    <t>French Colombard</t>
  </si>
  <si>
    <t>Frontenac</t>
  </si>
  <si>
    <t>Frontenac Gris</t>
  </si>
  <si>
    <t>Fruit</t>
  </si>
  <si>
    <t>Fruit Cuvee</t>
  </si>
  <si>
    <t>Fumé Blanc</t>
  </si>
  <si>
    <t>Furmint</t>
  </si>
  <si>
    <t>Gamay</t>
  </si>
  <si>
    <t>Garganega</t>
  </si>
  <si>
    <t>Garnacha</t>
  </si>
  <si>
    <t>Garnacha Blanca</t>
  </si>
  <si>
    <t>Gewurztraminer</t>
  </si>
  <si>
    <t>Godello</t>
  </si>
  <si>
    <t>Gold</t>
  </si>
  <si>
    <t>Graciano</t>
  </si>
  <si>
    <t>Grenache</t>
  </si>
  <si>
    <t>Grenache Blanc</t>
  </si>
  <si>
    <t>Grenache Noir</t>
  </si>
  <si>
    <t>Grenache/Syrah</t>
  </si>
  <si>
    <t>Grignolino</t>
  </si>
  <si>
    <t>Grillo</t>
  </si>
  <si>
    <t>Grüner Veltliner</t>
  </si>
  <si>
    <t>Huxelrebe</t>
  </si>
  <si>
    <t>Iona</t>
  </si>
  <si>
    <t>Island Belle</t>
  </si>
  <si>
    <t>Ives</t>
  </si>
  <si>
    <t>Kerner</t>
  </si>
  <si>
    <t>La CrescentLacrima</t>
  </si>
  <si>
    <t>Lagrein</t>
  </si>
  <si>
    <t>Lambrusco</t>
  </si>
  <si>
    <t>Lemberger</t>
  </si>
  <si>
    <t>Lenoir</t>
  </si>
  <si>
    <t>Lodi</t>
  </si>
  <si>
    <t>Léon Millot</t>
  </si>
  <si>
    <t>Madeline Angevine</t>
  </si>
  <si>
    <t>Malbec</t>
  </si>
  <si>
    <t>Malvasia</t>
  </si>
  <si>
    <t>Malvasia Bianca</t>
  </si>
  <si>
    <t>MalvasiaMourvèdre</t>
  </si>
  <si>
    <t>Marechal Foch</t>
  </si>
  <si>
    <t>Marsanne</t>
  </si>
  <si>
    <t>Marselan</t>
  </si>
  <si>
    <t>Maréchal Foch</t>
  </si>
  <si>
    <t>Melon de Bourgogne</t>
  </si>
  <si>
    <t>Merlot</t>
  </si>
  <si>
    <t>Mission</t>
  </si>
  <si>
    <t>Mller-Thurgau</t>
  </si>
  <si>
    <t>Monastrell</t>
  </si>
  <si>
    <t>Montepulciano</t>
  </si>
  <si>
    <t>Montestefano</t>
  </si>
  <si>
    <t>Moorooroo Shiraz</t>
  </si>
  <si>
    <t>Moscato</t>
  </si>
  <si>
    <t>Moscato Bianco</t>
  </si>
  <si>
    <t>Mourvedre</t>
  </si>
  <si>
    <t>Mourvèdre</t>
  </si>
  <si>
    <t>Muscadine</t>
  </si>
  <si>
    <t>Muscat</t>
  </si>
  <si>
    <t>Muscat Blanc</t>
  </si>
  <si>
    <t>Muscat Blend</t>
  </si>
  <si>
    <t>Muscat Canelli</t>
  </si>
  <si>
    <t>Muscat Goldert Grand Cru</t>
  </si>
  <si>
    <t>Muscat Of Alexandria</t>
  </si>
  <si>
    <t>Muscato</t>
  </si>
  <si>
    <t>Müller-Thurgau</t>
  </si>
  <si>
    <t>Nebbiolo</t>
  </si>
  <si>
    <t>Nero d'Avola</t>
  </si>
  <si>
    <t>Niagara</t>
  </si>
  <si>
    <t>Noble</t>
  </si>
  <si>
    <t>Noiret</t>
  </si>
  <si>
    <t>Norton</t>
  </si>
  <si>
    <t>Olivella</t>
  </si>
  <si>
    <t>Orange Muscat</t>
  </si>
  <si>
    <t>Ortega</t>
  </si>
  <si>
    <t>Pallagrello Bianco</t>
  </si>
  <si>
    <t>Palomino</t>
  </si>
  <si>
    <t>Passerina</t>
  </si>
  <si>
    <t>Pecorino</t>
  </si>
  <si>
    <t>Pelaverga</t>
  </si>
  <si>
    <t>Petit Manseng</t>
  </si>
  <si>
    <t>Petit Verdot</t>
  </si>
  <si>
    <t>Petite Sirah</t>
  </si>
  <si>
    <t>Picpoul</t>
  </si>
  <si>
    <t>Pinot Blanc</t>
  </si>
  <si>
    <t>Pinot Grigio</t>
  </si>
  <si>
    <t>Pinot Gris</t>
  </si>
  <si>
    <t>Pinot Nero</t>
  </si>
  <si>
    <t>Pinot Noir</t>
  </si>
  <si>
    <t>Pinot Noir Précoce</t>
  </si>
  <si>
    <t>Pinotage</t>
  </si>
  <si>
    <t>Port</t>
  </si>
  <si>
    <t>Port Blend</t>
  </si>
  <si>
    <t>Portugueser Weissherbst</t>
  </si>
  <si>
    <t>Primitivo</t>
  </si>
  <si>
    <t>Proprietary Blend</t>
  </si>
  <si>
    <t>Proprietary Red</t>
  </si>
  <si>
    <t>Prosecco</t>
  </si>
  <si>
    <t>Red Blend</t>
  </si>
  <si>
    <t>Red-Blend</t>
  </si>
  <si>
    <t>Refosco</t>
  </si>
  <si>
    <t>Rhone Red Blend</t>
  </si>
  <si>
    <t>Rhone White Blend</t>
  </si>
  <si>
    <t>Ribolla Gialla</t>
  </si>
  <si>
    <t>Riesling</t>
  </si>
  <si>
    <t>Rioja Red Blend</t>
  </si>
  <si>
    <t>Rose</t>
  </si>
  <si>
    <t>Rose Wine</t>
  </si>
  <si>
    <t>Roussanne</t>
  </si>
  <si>
    <t>Ruby Cabernet</t>
  </si>
  <si>
    <t>Sagrantino</t>
  </si>
  <si>
    <t>Sangiovese</t>
  </si>
  <si>
    <t>Sangiovese Grosso</t>
  </si>
  <si>
    <t>Santa Ynez Valley</t>
  </si>
  <si>
    <t>Sauvignon Blanc</t>
  </si>
  <si>
    <t>Sauvignon Gris</t>
  </si>
  <si>
    <t>Scheurebe</t>
  </si>
  <si>
    <t>Semillon</t>
  </si>
  <si>
    <t>Seyval</t>
  </si>
  <si>
    <t>Seyval Blanc</t>
  </si>
  <si>
    <t>Sherry</t>
  </si>
  <si>
    <t>Shiraz / Syrah</t>
  </si>
  <si>
    <t>Siegerrebe</t>
  </si>
  <si>
    <t>Silvaner</t>
  </si>
  <si>
    <t>Souzão</t>
  </si>
  <si>
    <t>St. Croix</t>
  </si>
  <si>
    <t>Super Tuscan</t>
  </si>
  <si>
    <t>Sylvaner</t>
  </si>
  <si>
    <t>Symphony</t>
  </si>
  <si>
    <t>Syrah</t>
  </si>
  <si>
    <t>Syrah / Shiraz</t>
  </si>
  <si>
    <t>Sémillon</t>
  </si>
  <si>
    <t>Tannat</t>
  </si>
  <si>
    <t>Tempranillo</t>
  </si>
  <si>
    <t>Teroldego</t>
  </si>
  <si>
    <t>Tocai Friulano</t>
  </si>
  <si>
    <t>Torrontes</t>
  </si>
  <si>
    <t>Torrontés</t>
  </si>
  <si>
    <t>Touriga</t>
  </si>
  <si>
    <t>Touriga Nacional</t>
  </si>
  <si>
    <t>Traminette</t>
  </si>
  <si>
    <t>Trebbiano</t>
  </si>
  <si>
    <t>Trine</t>
  </si>
  <si>
    <t>Ugni Blanc</t>
  </si>
  <si>
    <t>Verdejo</t>
  </si>
  <si>
    <t>Verdelho</t>
  </si>
  <si>
    <t>Verdicchio</t>
  </si>
  <si>
    <t>Vergennes</t>
  </si>
  <si>
    <t>Vermentino</t>
  </si>
  <si>
    <t>Vernaccia</t>
  </si>
  <si>
    <t>Vidal</t>
  </si>
  <si>
    <t>Vidal Blanc</t>
  </si>
  <si>
    <t>Vignoles</t>
  </si>
  <si>
    <t>Viognier</t>
  </si>
  <si>
    <t>Volare</t>
  </si>
  <si>
    <t>White Riesling</t>
  </si>
  <si>
    <t>White Zinfandel</t>
  </si>
  <si>
    <t>Zinfandel</t>
  </si>
  <si>
    <t>Zweigelt</t>
  </si>
  <si>
    <t>grapes</t>
  </si>
  <si>
    <t>a place has grapes Albariño (an entity of type species)</t>
  </si>
  <si>
    <t>a place has grapes Pinot gris (an entity of type plant)</t>
  </si>
  <si>
    <t>growingGrape</t>
  </si>
  <si>
    <t>a place has growing grape Dornfelder (an entity of type grape)</t>
  </si>
  <si>
    <t>a place has growing grape Trebbiano (an entity of type species)</t>
  </si>
  <si>
    <t>varietals</t>
  </si>
  <si>
    <t>a wine region has varietals Blaufränkisch (an entity of type flowering plant)</t>
  </si>
  <si>
    <t>a place has varietals Riesling (an entity of type species)</t>
  </si>
  <si>
    <t>a wine region has varietals Rkatsiteli (an entity of type flowering plant)</t>
  </si>
  <si>
    <t>a place has varietals Kerner (grape) (an entity of type grape)</t>
  </si>
  <si>
    <t>varietal</t>
  </si>
  <si>
    <t>a building has varietal Cabernet Franc</t>
  </si>
  <si>
    <t>an agent has varietal Petite Sirah</t>
  </si>
  <si>
    <t>pedigree</t>
  </si>
  <si>
    <t>an eukaryote has pedigree Saperavi (an entity of type species)</t>
  </si>
  <si>
    <t>an eukaryote has pedigree Dornfelder (an entity of type species)</t>
  </si>
  <si>
    <t>music albums</t>
  </si>
  <si>
    <t>Electronic</t>
  </si>
  <si>
    <t>Rock</t>
  </si>
  <si>
    <t>Pop</t>
  </si>
  <si>
    <t>Funk / Soul</t>
  </si>
  <si>
    <t>Hip Hop</t>
  </si>
  <si>
    <t>Jazz</t>
  </si>
  <si>
    <t>Folk, World, &amp; Country</t>
  </si>
  <si>
    <t>Reggae</t>
  </si>
  <si>
    <t>Stage &amp; Screen</t>
  </si>
  <si>
    <t>Classical</t>
  </si>
  <si>
    <t>Blues</t>
  </si>
  <si>
    <t>Latin</t>
  </si>
  <si>
    <t>Non-Music</t>
  </si>
  <si>
    <t>Children's</t>
  </si>
  <si>
    <t>Brass &amp; Military</t>
  </si>
  <si>
    <t>a musical artist has genre Hard rock (an entity of type topical concept)</t>
  </si>
  <si>
    <t>a Band has genre Alternative rock (an entity of type topical concept)</t>
  </si>
  <si>
    <t>stylisticOrigins</t>
  </si>
  <si>
    <t>a music genre has stylistic origins Punk rock (an entity of type music genre)</t>
  </si>
  <si>
    <t>a music genre has stylistic origins Rock music (an entity of type music genre)</t>
  </si>
  <si>
    <t>fusiongenres</t>
  </si>
  <si>
    <t>a music genre has fusiongenres Grime (music) (an entity of type music genre)</t>
  </si>
  <si>
    <t>a music genre has fusiongenres Goregrind (an entity of type topical concept)</t>
  </si>
  <si>
    <t>an album has genre Progressive metal (an entity of type music genre)</t>
  </si>
  <si>
    <t>an agent has genre Teen pop (an entity of type topical concept)</t>
  </si>
  <si>
    <t>stylisticOrigin</t>
  </si>
  <si>
    <t>a topical concept has stylistic origin Industrial music (an entity of type music genre)</t>
  </si>
  <si>
    <t>a topical concept has stylistic origin Funk (an entity of type topical concept)</t>
  </si>
  <si>
    <t>a person has genres Bluegrass music (an entity of type topical concept)</t>
  </si>
  <si>
    <t>an agent has genres Bluegrass music (an entity of type genre)</t>
  </si>
  <si>
    <t>musicSubgenre</t>
  </si>
  <si>
    <t>a genre has music subgenre Goregrind (an entity of type topical concept)</t>
  </si>
  <si>
    <t>a topical concept has music subgenre Jangle pop (an entity of type topical concept)</t>
  </si>
  <si>
    <t>subgenres</t>
  </si>
  <si>
    <t>a genre has subgenres Symphonic metal (an entity of type topical concept)</t>
  </si>
  <si>
    <t>a music genre has subgenres Post-rock (an entity of type topical concept)</t>
  </si>
  <si>
    <t>style</t>
  </si>
  <si>
    <t>an automobile has style float:right;clear:none</t>
  </si>
  <si>
    <t>an agent has style Orthodox stance</t>
  </si>
  <si>
    <t>category</t>
  </si>
  <si>
    <t>an architectural structure has category 3</t>
  </si>
  <si>
    <t>a populated place has category Census-designated place</t>
  </si>
  <si>
    <t>subgenrelist</t>
  </si>
  <si>
    <t>a music genre has subgenrelist List of soul genres</t>
  </si>
  <si>
    <t>a music genre has subgenrelist list of genres of zouk-love</t>
  </si>
  <si>
    <t>musicFusionGenre</t>
  </si>
  <si>
    <t>a topical concept has music fusion genre Punk cabaret (an entity of type music genre)</t>
  </si>
  <si>
    <t>a topical concept has music fusion genre Swamp pop (an entity of type music genre)</t>
  </si>
  <si>
    <t>a municipality has type Warsaw (an entity of type municipality)</t>
  </si>
  <si>
    <t>a military unit has type Parachute</t>
  </si>
  <si>
    <t>musicGenre</t>
  </si>
  <si>
    <t>an agent has music genre Noise pop (an entity of type genre)</t>
  </si>
  <si>
    <t>a Band has music genre Experimental / Psychedelic / Rock</t>
  </si>
  <si>
    <t>musicalStyle</t>
  </si>
  <si>
    <t>an agent has Musical style Jazz fusion (an entity of type topical concept)</t>
  </si>
  <si>
    <t>an agent has Musical style Ska (an entity of type topical concept)</t>
  </si>
  <si>
    <t>a musical artist has genere Soul music (an entity of type music genre)</t>
  </si>
  <si>
    <t>an artist has genere Jazz (an entity of type genre)</t>
  </si>
  <si>
    <t>genre.</t>
  </si>
  <si>
    <t>a person has Genre. Pop music (an entity of type topical concept)</t>
  </si>
  <si>
    <t>a musical artist has Genre. Dance music (an entity of type music genre)</t>
  </si>
  <si>
    <t>fusionGenres</t>
  </si>
  <si>
    <t>a topical concept has fusion genres Noisecore (an entity of type topical concept)</t>
  </si>
  <si>
    <t>styles</t>
  </si>
  <si>
    <t>a person has styles HRH Princess Eugenie of York</t>
  </si>
  <si>
    <t>a person has styles HI&amp;RH Archduke Felix of Austria</t>
  </si>
  <si>
    <t>tablets and readers</t>
  </si>
  <si>
    <t>Abacus24-7</t>
  </si>
  <si>
    <t>Acer</t>
  </si>
  <si>
    <t>Advanced Drainage Systems</t>
  </si>
  <si>
    <t>AGPtek</t>
  </si>
  <si>
    <t>Aiwa</t>
  </si>
  <si>
    <t>All Entertainment</t>
  </si>
  <si>
    <t>Aluratek</t>
  </si>
  <si>
    <t>Amazon</t>
  </si>
  <si>
    <t>Amazon Imaging</t>
  </si>
  <si>
    <t>American Essentials</t>
  </si>
  <si>
    <t>Amigo</t>
  </si>
  <si>
    <t>Android</t>
  </si>
  <si>
    <t>APEX Electronics</t>
  </si>
  <si>
    <t>Apple</t>
  </si>
  <si>
    <t>Archos</t>
  </si>
  <si>
    <t>Arnova</t>
  </si>
  <si>
    <t>Ashley Pittman</t>
  </si>
  <si>
    <t>Asus</t>
  </si>
  <si>
    <t>Avatar Systems</t>
  </si>
  <si>
    <t>AXESS</t>
  </si>
  <si>
    <t>Azend Group</t>
  </si>
  <si>
    <t>Azpen Innovation</t>
  </si>
  <si>
    <t>Barnes and Noble</t>
  </si>
  <si>
    <t>BlackBerry</t>
  </si>
  <si>
    <t>Blair</t>
  </si>
  <si>
    <t>Bookeen</t>
  </si>
  <si>
    <t>Brand Fusion</t>
  </si>
  <si>
    <t>Buffalo</t>
  </si>
  <si>
    <t>Business Division</t>
  </si>
  <si>
    <t>Canon</t>
  </si>
  <si>
    <t>Cendyne</t>
  </si>
  <si>
    <t>Cisco</t>
  </si>
  <si>
    <t>ClickN KIDS</t>
  </si>
  <si>
    <t>Coach</t>
  </si>
  <si>
    <t>Coby</t>
  </si>
  <si>
    <t>Computers America</t>
  </si>
  <si>
    <t>Cowon</t>
  </si>
  <si>
    <t>Craig Electronics</t>
  </si>
  <si>
    <t>Creative Labs</t>
  </si>
  <si>
    <t>Cross</t>
  </si>
  <si>
    <t>Cuisinart</t>
  </si>
  <si>
    <t>Curtis</t>
  </si>
  <si>
    <t>Curtis International</t>
  </si>
  <si>
    <t>CV Products</t>
  </si>
  <si>
    <t>David Shaw Silverware</t>
  </si>
  <si>
    <t>Dawn</t>
  </si>
  <si>
    <t>Dell</t>
  </si>
  <si>
    <t>Delta Faucets</t>
  </si>
  <si>
    <t>Digital Products</t>
  </si>
  <si>
    <t>Digix</t>
  </si>
  <si>
    <t>Double Power</t>
  </si>
  <si>
    <t>Dragon Systems</t>
  </si>
  <si>
    <t>DT Research</t>
  </si>
  <si>
    <t>Dual</t>
  </si>
  <si>
    <t>E-Fong</t>
  </si>
  <si>
    <t>EAST Clothing</t>
  </si>
  <si>
    <t>Ectaco</t>
  </si>
  <si>
    <t>Ematic</t>
  </si>
  <si>
    <t>Emerson</t>
  </si>
  <si>
    <t>Energy</t>
  </si>
  <si>
    <t>Envizen</t>
  </si>
  <si>
    <t>Ergoguys</t>
  </si>
  <si>
    <t>eVGA</t>
  </si>
  <si>
    <t>EWT</t>
  </si>
  <si>
    <t>Focus</t>
  </si>
  <si>
    <t>Freestyle</t>
  </si>
  <si>
    <t>Fuhu Inc.</t>
  </si>
  <si>
    <t>Fujitsu</t>
  </si>
  <si>
    <t>FX</t>
  </si>
  <si>
    <t>Galaxy</t>
  </si>
  <si>
    <t>Game Technologies</t>
  </si>
  <si>
    <t>GBX</t>
  </si>
  <si>
    <t>GCC Tech.</t>
  </si>
  <si>
    <t>Gear</t>
  </si>
  <si>
    <t>Generic</t>
  </si>
  <si>
    <t>GigaByte</t>
  </si>
  <si>
    <t>GoldenRAM</t>
  </si>
  <si>
    <t>Google</t>
  </si>
  <si>
    <t>Great Plains</t>
  </si>
  <si>
    <t>Hammer Snowboards &amp; Skis</t>
  </si>
  <si>
    <t>HANNspree</t>
  </si>
  <si>
    <t>High Tech</t>
  </si>
  <si>
    <t>Hipstreet</t>
  </si>
  <si>
    <t>HP (Hewlett-Packard)</t>
  </si>
  <si>
    <t>HQRP</t>
  </si>
  <si>
    <t>HTC</t>
  </si>
  <si>
    <t>Huawei</t>
  </si>
  <si>
    <t>Hyper</t>
  </si>
  <si>
    <t>IBM</t>
  </si>
  <si>
    <t>IBP</t>
  </si>
  <si>
    <t>ICE</t>
  </si>
  <si>
    <t>Image</t>
  </si>
  <si>
    <t>Insignia Solutions</t>
  </si>
  <si>
    <t>Intel</t>
  </si>
  <si>
    <t>International Solutions</t>
  </si>
  <si>
    <t>ipega</t>
  </si>
  <si>
    <t>iRiver</t>
  </si>
  <si>
    <t>iView Multimedia Ltd</t>
  </si>
  <si>
    <t>Jane</t>
  </si>
  <si>
    <t>Kata</t>
  </si>
  <si>
    <t>Kobo</t>
  </si>
  <si>
    <t>Kocaso</t>
  </si>
  <si>
    <t>Kurio</t>
  </si>
  <si>
    <t>Le Pan</t>
  </si>
  <si>
    <t>Leader</t>
  </si>
  <si>
    <t>Legend Quality Wood Floor</t>
  </si>
  <si>
    <t>Lenovo</t>
  </si>
  <si>
    <t>LG</t>
  </si>
  <si>
    <t>Life</t>
  </si>
  <si>
    <t>Logitech</t>
  </si>
  <si>
    <t>Luxor</t>
  </si>
  <si>
    <t>M Tech</t>
  </si>
  <si>
    <t>Mach Speed</t>
  </si>
  <si>
    <t>Matsunichi</t>
  </si>
  <si>
    <t>MAX</t>
  </si>
  <si>
    <t>MaxWest USA</t>
  </si>
  <si>
    <t>Maylong</t>
  </si>
  <si>
    <t>Memorex</t>
  </si>
  <si>
    <t>Micro</t>
  </si>
  <si>
    <t>Micro Solutions Enterpris</t>
  </si>
  <si>
    <t>Microsoft</t>
  </si>
  <si>
    <t>MOMA</t>
  </si>
  <si>
    <t>Monster</t>
  </si>
  <si>
    <t>Monster Cable</t>
  </si>
  <si>
    <t>Motorola</t>
  </si>
  <si>
    <t>MSI</t>
  </si>
  <si>
    <t>Nabi</t>
  </si>
  <si>
    <t>Nabis</t>
  </si>
  <si>
    <t>Naxa</t>
  </si>
  <si>
    <t>Neff Appliances</t>
  </si>
  <si>
    <t>New Balance</t>
  </si>
  <si>
    <t>NextBook</t>
  </si>
  <si>
    <t>Noble Mount</t>
  </si>
  <si>
    <t>Nokia</t>
  </si>
  <si>
    <t>Onda Yerba Mate</t>
  </si>
  <si>
    <t>Oregon Scientific</t>
  </si>
  <si>
    <t>Panasonic</t>
  </si>
  <si>
    <t>Pandigital</t>
  </si>
  <si>
    <t>Phoenix</t>
  </si>
  <si>
    <t>Pioneer</t>
  </si>
  <si>
    <t>PiPO</t>
  </si>
  <si>
    <t>Polaroid</t>
  </si>
  <si>
    <t>Power Acoustik</t>
  </si>
  <si>
    <t>Power Probe</t>
  </si>
  <si>
    <t>Prestige</t>
  </si>
  <si>
    <t>ProScan</t>
  </si>
  <si>
    <t>Pyle</t>
  </si>
  <si>
    <t>Quantum</t>
  </si>
  <si>
    <t>Radian</t>
  </si>
  <si>
    <t>RCA</t>
  </si>
  <si>
    <t>Reef</t>
  </si>
  <si>
    <t>RhinoTek</t>
  </si>
  <si>
    <t>rooCASE</t>
  </si>
  <si>
    <t>Ruby</t>
  </si>
  <si>
    <t>Samsung</t>
  </si>
  <si>
    <t>Sanei</t>
  </si>
  <si>
    <t>Sentron</t>
  </si>
  <si>
    <t>Sharp</t>
  </si>
  <si>
    <t>Sharper Image</t>
  </si>
  <si>
    <t>Silicon Valley Peripheral</t>
  </si>
  <si>
    <t>SKYTEX</t>
  </si>
  <si>
    <t>Sonim</t>
  </si>
  <si>
    <t>Sony</t>
  </si>
  <si>
    <t>Star Manufacturing</t>
  </si>
  <si>
    <t>Stinger</t>
  </si>
  <si>
    <t>SumacLife</t>
  </si>
  <si>
    <t>Sungale</t>
  </si>
  <si>
    <t>Supersonic</t>
  </si>
  <si>
    <t>Supersonic Software</t>
  </si>
  <si>
    <t>Sylvania</t>
  </si>
  <si>
    <t>T-Max</t>
  </si>
  <si>
    <t>TAB</t>
  </si>
  <si>
    <t>TallyGenicom</t>
  </si>
  <si>
    <t>Team Products</t>
  </si>
  <si>
    <t>Tiger Interactive</t>
  </si>
  <si>
    <t>Time</t>
  </si>
  <si>
    <t>Tiny Computers</t>
  </si>
  <si>
    <t>Tivax</t>
  </si>
  <si>
    <t>Toshiba</t>
  </si>
  <si>
    <t>Toy Watch</t>
  </si>
  <si>
    <t>Value Plus</t>
  </si>
  <si>
    <t>Velocity</t>
  </si>
  <si>
    <t>Velocity Micro</t>
  </si>
  <si>
    <t>Venstar</t>
  </si>
  <si>
    <t>Venus</t>
  </si>
  <si>
    <t>Vera Bradley</t>
  </si>
  <si>
    <t>VIA</t>
  </si>
  <si>
    <t>ViewSonic</t>
  </si>
  <si>
    <t>Vinci</t>
  </si>
  <si>
    <t>Vision</t>
  </si>
  <si>
    <t>Visual Land</t>
  </si>
  <si>
    <t>vitalASC</t>
  </si>
  <si>
    <t>Vivitar</t>
  </si>
  <si>
    <t>Vizio</t>
  </si>
  <si>
    <t>Wacom</t>
  </si>
  <si>
    <t>Weil Paris</t>
  </si>
  <si>
    <t>Workshop</t>
  </si>
  <si>
    <t>Xelio</t>
  </si>
  <si>
    <t>XOVision</t>
  </si>
  <si>
    <t>name</t>
  </si>
  <si>
    <t>an agent has Name Alvaro González</t>
  </si>
  <si>
    <t>a president has Name Goncz, Arpad</t>
  </si>
  <si>
    <t>developer</t>
  </si>
  <si>
    <t>a video game has developer Capcom (an entity of type agent)</t>
  </si>
  <si>
    <t>a programming language has developer Centrum Wiskunde &amp; Informatica (an entity of type educational institution)</t>
  </si>
  <si>
    <t>manufacturer</t>
  </si>
  <si>
    <t>a mean of transportation has manufacturer AEG (an entity of type company)</t>
  </si>
  <si>
    <t>a mean of transportation has manufacturer EADS (an entity of type agent)</t>
  </si>
  <si>
    <t>an aircraft has manufacturer Adam Aircraft Industries (an entity of type agent)</t>
  </si>
  <si>
    <t>an aircraft has manufacturer AEG (an entity of type company)</t>
  </si>
  <si>
    <t>airports</t>
  </si>
  <si>
    <t>Abruzzo</t>
  </si>
  <si>
    <t>Albenga, Savona</t>
  </si>
  <si>
    <t>Alghero, Sassari</t>
  </si>
  <si>
    <t>Ancona</t>
  </si>
  <si>
    <t>Aosta</t>
  </si>
  <si>
    <t>Arezzo</t>
  </si>
  <si>
    <t>Asiago, Vicenza</t>
  </si>
  <si>
    <t>Aviano, Pordenone</t>
  </si>
  <si>
    <t>Bari</t>
  </si>
  <si>
    <t>Belluno</t>
  </si>
  <si>
    <t>Bergamo</t>
  </si>
  <si>
    <t>Biella</t>
  </si>
  <si>
    <t>Bologna</t>
  </si>
  <si>
    <t>Bolzano</t>
  </si>
  <si>
    <t>Brescia</t>
  </si>
  <si>
    <t>Brindisi / Salento</t>
  </si>
  <si>
    <t>Cagliari</t>
  </si>
  <si>
    <t>Cameri, Novara</t>
  </si>
  <si>
    <t>Campoformido, Udine</t>
  </si>
  <si>
    <t>Capua</t>
  </si>
  <si>
    <t>Carpi</t>
  </si>
  <si>
    <t>Caserta</t>
  </si>
  <si>
    <t>Catania</t>
  </si>
  <si>
    <t>Centocelle (it), Rome</t>
  </si>
  <si>
    <t>Cervia, Ravenna</t>
  </si>
  <si>
    <t>Codroipo, Udine</t>
  </si>
  <si>
    <t>Comiso</t>
  </si>
  <si>
    <t>Cremona</t>
  </si>
  <si>
    <t>Crotone</t>
  </si>
  <si>
    <t>Cuneo</t>
  </si>
  <si>
    <t>Decimomannu, Cagliari</t>
  </si>
  <si>
    <t>Ferrara</t>
  </si>
  <si>
    <t>Florence (Firenze)</t>
  </si>
  <si>
    <t>Foggia</t>
  </si>
  <si>
    <t>Foligno</t>
  </si>
  <si>
    <t>Forlì</t>
  </si>
  <si>
    <t>Frosinone</t>
  </si>
  <si>
    <t>Genoa (Genova) / Sestri Ponente</t>
  </si>
  <si>
    <t>Ghedi, Brescia</t>
  </si>
  <si>
    <t>Gioia del Colle, Bari</t>
  </si>
  <si>
    <t>Grosseto</t>
  </si>
  <si>
    <t>Guidonia Montecelio, Rome</t>
  </si>
  <si>
    <t>Lamezia Terme, Catanzaro</t>
  </si>
  <si>
    <t>Lampedusa</t>
  </si>
  <si>
    <t>Latina</t>
  </si>
  <si>
    <t>Lecce</t>
  </si>
  <si>
    <t>Lucca</t>
  </si>
  <si>
    <t>Lugo di Romagna, Ravenna</t>
  </si>
  <si>
    <t>Marina di Campo, Elba</t>
  </si>
  <si>
    <t>Martina Franca, Taranto</t>
  </si>
  <si>
    <t>Milan</t>
  </si>
  <si>
    <t>Modena</t>
  </si>
  <si>
    <t>Naples</t>
  </si>
  <si>
    <t>Olbia, Olbia-Tempio</t>
  </si>
  <si>
    <t>Oristano</t>
  </si>
  <si>
    <t>Padua (Padova)</t>
  </si>
  <si>
    <t>Palermo</t>
  </si>
  <si>
    <t>Pantelleria, Trapani</t>
  </si>
  <si>
    <t>Parma</t>
  </si>
  <si>
    <t>Perugia</t>
  </si>
  <si>
    <t>Pescara</t>
  </si>
  <si>
    <t>Piacenza</t>
  </si>
  <si>
    <t>Pisa</t>
  </si>
  <si>
    <t>Pisticci</t>
  </si>
  <si>
    <t>Pomezia, Rome</t>
  </si>
  <si>
    <t>Pontedera, Pisa</t>
  </si>
  <si>
    <t>Ravenna</t>
  </si>
  <si>
    <t>Reggio Calabria</t>
  </si>
  <si>
    <t>Reggio Emilia</t>
  </si>
  <si>
    <t>Rieti</t>
  </si>
  <si>
    <t>Rimini</t>
  </si>
  <si>
    <t>Rome</t>
  </si>
  <si>
    <t>Ronchi dei Legionari / Trieste</t>
  </si>
  <si>
    <t>Salerno</t>
  </si>
  <si>
    <t>Sarzana, La Spezia</t>
  </si>
  <si>
    <t>Siena</t>
  </si>
  <si>
    <t>Sigonella</t>
  </si>
  <si>
    <t>Taranto</t>
  </si>
  <si>
    <t>Toblach (Dobbiaco)</t>
  </si>
  <si>
    <t>Tortolì / Arbatax, Ogliastra</t>
  </si>
  <si>
    <t>Trapani</t>
  </si>
  <si>
    <t>Trento</t>
  </si>
  <si>
    <t>Treviso</t>
  </si>
  <si>
    <t>Turin (Torino)</t>
  </si>
  <si>
    <t>Varese</t>
  </si>
  <si>
    <t>Venice (Venezia)</t>
  </si>
  <si>
    <t>Vergiate, Varese</t>
  </si>
  <si>
    <t>Verona</t>
  </si>
  <si>
    <t>Vicenza</t>
  </si>
  <si>
    <t>Viterbo</t>
  </si>
  <si>
    <t>Voghera, Pavia</t>
  </si>
  <si>
    <t>city</t>
  </si>
  <si>
    <t>a place has city Częstochowa (an entity of type municipality)</t>
  </si>
  <si>
    <t>an infrastructure has city Umag (an entity of type place)</t>
  </si>
  <si>
    <t>cityServed</t>
  </si>
  <si>
    <t>an infrastructure has city-served Cardiff (an entity of type place)</t>
  </si>
  <si>
    <t>an infrastructure has city-served Nukuʻalofa (an entity of type populated place)</t>
  </si>
  <si>
    <t>a body of water has location Masurian Lake District (an entity of type populated place)</t>
  </si>
  <si>
    <t>a Grand Prix has location Montreal (an entity of type populated place)</t>
  </si>
  <si>
    <t>an architectural structure has location California (an entity of type administrative region)</t>
  </si>
  <si>
    <t>a Grand Prix has location Douglas, Isle of Man (an entity of type municipality)</t>
  </si>
  <si>
    <t>animals</t>
  </si>
  <si>
    <t>Acanthocephala</t>
  </si>
  <si>
    <t>Acoelomorpha</t>
  </si>
  <si>
    <t>Annelida</t>
  </si>
  <si>
    <t>Arthropoda</t>
  </si>
  <si>
    <t>Brachiopoda</t>
  </si>
  <si>
    <t>Bryozoa</t>
  </si>
  <si>
    <t>Chaetognatha</t>
  </si>
  <si>
    <t>Chordata</t>
  </si>
  <si>
    <t>Cnidaria</t>
  </si>
  <si>
    <t>Ctenophora</t>
  </si>
  <si>
    <t>Cycliophora</t>
  </si>
  <si>
    <t>Echinodermata</t>
  </si>
  <si>
    <t>Entoprocta</t>
  </si>
  <si>
    <t>Gastrotricha</t>
  </si>
  <si>
    <t>Gnathostomulida</t>
  </si>
  <si>
    <t>Hemichordata</t>
  </si>
  <si>
    <t>Kinorhyncha</t>
  </si>
  <si>
    <t>Loricifera</t>
  </si>
  <si>
    <t>Micrognathozoa</t>
  </si>
  <si>
    <t>Mollusca</t>
  </si>
  <si>
    <t>Nematoda</t>
  </si>
  <si>
    <t>Nematomorpha</t>
  </si>
  <si>
    <t>Nemertea</t>
  </si>
  <si>
    <t>Onychophora</t>
  </si>
  <si>
    <t>Orthonectida</t>
  </si>
  <si>
    <t>Phoronida</t>
  </si>
  <si>
    <t>Placozoa</t>
  </si>
  <si>
    <t>Platyhelminthes</t>
  </si>
  <si>
    <t>Porifera</t>
  </si>
  <si>
    <t>Priapulida</t>
  </si>
  <si>
    <t>Rhombozoa</t>
  </si>
  <si>
    <t>Rotifera</t>
  </si>
  <si>
    <t>Sipuncula</t>
  </si>
  <si>
    <t>Tardigrada</t>
  </si>
  <si>
    <t>Xenoturbellida</t>
  </si>
  <si>
    <t>subdivision</t>
  </si>
  <si>
    <t>a species has subdivision A. bivalvium</t>
  </si>
  <si>
    <t>an animal has subdivision A. schmidti</t>
  </si>
  <si>
    <t>phylum</t>
  </si>
  <si>
    <t>an eukaryote has phylum Mollusca (an entity of type species)</t>
  </si>
  <si>
    <t>a species has phylum incertae sedis</t>
  </si>
  <si>
    <r>
      <t xml:space="preserve">an eukaryote has </t>
    </r>
    <r>
      <rPr>
        <rFont val="DejaVu Sans"/>
        <family val="2"/>
        <sz val="10"/>
      </rPr>
      <t xml:space="preserve">門</t>
    </r>
    <r>
      <rPr>
        <rFont val="Arial"/>
        <family val="2"/>
        <sz val="10"/>
      </rPr>
      <t xml:space="preserve">_(</t>
    </r>
    <r>
      <rPr>
        <rFont val="DejaVu Sans"/>
        <family val="2"/>
        <sz val="10"/>
      </rPr>
      <t xml:space="preserve">分類学</t>
    </r>
    <r>
      <rPr>
        <rFont val="Arial"/>
        <family val="2"/>
        <sz val="10"/>
      </rPr>
      <t xml:space="preserve">) Cnidaria (an entity of type eukaryote)</t>
    </r>
  </si>
  <si>
    <r>
      <t xml:space="preserve">a mollusca has </t>
    </r>
    <r>
      <rPr>
        <rFont val="DejaVu Sans"/>
        <family val="2"/>
        <sz val="10"/>
      </rPr>
      <t xml:space="preserve">門</t>
    </r>
    <r>
      <rPr>
        <rFont val="Arial"/>
        <family val="2"/>
        <sz val="10"/>
      </rPr>
      <t xml:space="preserve">_(</t>
    </r>
    <r>
      <rPr>
        <rFont val="DejaVu Sans"/>
        <family val="2"/>
        <sz val="10"/>
      </rPr>
      <t xml:space="preserve">分類学</t>
    </r>
    <r>
      <rPr>
        <rFont val="Arial"/>
        <family val="2"/>
        <sz val="10"/>
      </rPr>
      <t xml:space="preserve">) Mollusca (an entity of type species)</t>
    </r>
  </si>
  <si>
    <t>taxon</t>
  </si>
  <si>
    <t>an animal has taxon Epigonus lenimen</t>
  </si>
  <si>
    <t>an animal has taxon Butorides virescens</t>
  </si>
  <si>
    <t>divisio</t>
  </si>
  <si>
    <t>a species has divisio Moss (an entity of type moss)</t>
  </si>
  <si>
    <t>a species has divisio Chlorophyta</t>
  </si>
  <si>
    <t>division</t>
  </si>
  <si>
    <t>an eukaryote has division Ascomycota (an entity of type eukaryote)</t>
  </si>
  <si>
    <t>a plant has division Pinophyta (an entity of type eukaryote)</t>
  </si>
  <si>
    <t>species</t>
  </si>
  <si>
    <t>a species has species A. isoceles</t>
  </si>
  <si>
    <t>an eukaryote has species A. nebrodensis</t>
  </si>
  <si>
    <t>genus</t>
  </si>
  <si>
    <t>a species has genus Pygoscelis</t>
  </si>
  <si>
    <t>a species has genus Acer</t>
  </si>
  <si>
    <t>class</t>
  </si>
  <si>
    <t>a fish has class Sarcopterygii (an entity of type eukaryote)</t>
  </si>
  <si>
    <t>an eukaryote has class Sarcopterygii (an entity of type species)</t>
  </si>
  <si>
    <t>Cretaceous</t>
  </si>
  <si>
    <t>Jurassic</t>
  </si>
  <si>
    <t>Triassic</t>
  </si>
  <si>
    <t>period</t>
  </si>
  <si>
    <t>a celestial body has period 1185.83</t>
  </si>
  <si>
    <t>an agent has period 1919</t>
  </si>
  <si>
    <t>fossilRange</t>
  </si>
  <si>
    <t>a species has fossil range Early Ordovician</t>
  </si>
  <si>
    <t>a reptile has fossil range Late Cretaceous,</t>
  </si>
  <si>
    <t>oldestFossil</t>
  </si>
  <si>
    <t>an agent has oldest fossil Ediacaran</t>
  </si>
  <si>
    <t>an animal has oldest fossil Ordovician</t>
  </si>
  <si>
    <t>extinct</t>
  </si>
  <si>
    <t>an animal has extinct 1500</t>
  </si>
  <si>
    <t>a species has extinct 1914</t>
  </si>
  <si>
    <t>youngestFossil</t>
  </si>
  <si>
    <t>an animal has youngest fossil Early Jurassic</t>
  </si>
  <si>
    <t>an eukaryote has youngest fossil Middle Cambrian</t>
  </si>
  <si>
    <t>Bahamas</t>
  </si>
  <si>
    <t>Belgium</t>
  </si>
  <si>
    <t>Belize</t>
  </si>
  <si>
    <t>Bosnia and Herzegovina</t>
  </si>
  <si>
    <t>Brazil</t>
  </si>
  <si>
    <t>Cameroon</t>
  </si>
  <si>
    <t>China</t>
  </si>
  <si>
    <t>Croatia</t>
  </si>
  <si>
    <t>Cuba</t>
  </si>
  <si>
    <t>Czech Republic</t>
  </si>
  <si>
    <t>Democratic Republic of the Congo</t>
  </si>
  <si>
    <t>Dominica</t>
  </si>
  <si>
    <t>Dominican Republic</t>
  </si>
  <si>
    <t>Estonia</t>
  </si>
  <si>
    <t>Finland</t>
  </si>
  <si>
    <t>Gabon</t>
  </si>
  <si>
    <t>Great Britain  England</t>
  </si>
  <si>
    <t>Great Britain  Scotland</t>
  </si>
  <si>
    <t>Guyana</t>
  </si>
  <si>
    <t>Haiti</t>
  </si>
  <si>
    <t>Iceland</t>
  </si>
  <si>
    <t>Iran</t>
  </si>
  <si>
    <t>Ireland</t>
  </si>
  <si>
    <t>Jamaica</t>
  </si>
  <si>
    <t>Latvia</t>
  </si>
  <si>
    <t>Libya</t>
  </si>
  <si>
    <t>Lithuania</t>
  </si>
  <si>
    <t>Macedonia</t>
  </si>
  <si>
    <t>Mali</t>
  </si>
  <si>
    <t>Montenegro</t>
  </si>
  <si>
    <t>Netherlands</t>
  </si>
  <si>
    <t>Nigeria</t>
  </si>
  <si>
    <t>Norway</t>
  </si>
  <si>
    <t>Panama</t>
  </si>
  <si>
    <t>Poland</t>
  </si>
  <si>
    <t>Puerto Rico</t>
  </si>
  <si>
    <t>Qatar</t>
  </si>
  <si>
    <t>Romania</t>
  </si>
  <si>
    <t>Russia</t>
  </si>
  <si>
    <t>Senegal</t>
  </si>
  <si>
    <t>Serbia</t>
  </si>
  <si>
    <t>Slovakia</t>
  </si>
  <si>
    <t>South Korea</t>
  </si>
  <si>
    <t>South Sudan</t>
  </si>
  <si>
    <t>Sudan</t>
  </si>
  <si>
    <t>Sweden</t>
  </si>
  <si>
    <t>Tanzania</t>
  </si>
  <si>
    <t>Trinidad and Tobago</t>
  </si>
  <si>
    <t>Turkey</t>
  </si>
  <si>
    <t>Ukraine</t>
  </si>
  <si>
    <t>United States</t>
  </si>
  <si>
    <t>U.S. Virgin Islands</t>
  </si>
  <si>
    <t>Venezuela</t>
  </si>
  <si>
    <t>placeOfBirth</t>
  </si>
  <si>
    <t>a cleric has PLACE OF BIRTH Exning (an entity of type populated place)</t>
  </si>
  <si>
    <t>an agent has PLACE OF BIRTH Lagny-sur-Marne (an entity of type populated place)</t>
  </si>
  <si>
    <t>birthPlace</t>
  </si>
  <si>
    <t>an agent has birth place Bilbao (an entity of type populated place)</t>
  </si>
  <si>
    <t>an agent has birth place Budapest (an entity of type place)</t>
  </si>
  <si>
    <t>team</t>
  </si>
  <si>
    <t>an athlete has team Paraguay national football team (an entity of type soccer club)</t>
  </si>
  <si>
    <t>a person has team Boca Juniors (an entity of type agent)</t>
  </si>
  <si>
    <t>a royalty has birth place England (an entity of type populated place)</t>
  </si>
  <si>
    <t>a person has birth place Guatemala (an entity of type country)</t>
  </si>
  <si>
    <t>nationalteam</t>
  </si>
  <si>
    <t>a soccer player has nationalteam Algeria national football team (an entity of type organisation)</t>
  </si>
  <si>
    <t>a person has nationalteam Israel national football team (an entity of type organisation)</t>
  </si>
  <si>
    <t>a book has country United States (an entity of type country)</t>
  </si>
  <si>
    <t>an event has country Canada</t>
  </si>
  <si>
    <t>nationality</t>
  </si>
  <si>
    <t>an agent has nationality Turkey (an entity of type country)</t>
  </si>
  <si>
    <t>a person has nationality India (an entity of type place)</t>
  </si>
  <si>
    <t>deathPlace</t>
  </si>
  <si>
    <t>a person has death place Spain (an entity of type place)</t>
  </si>
  <si>
    <t>a scientist has death place Germany (an entity of type populated place)</t>
  </si>
  <si>
    <t>nat</t>
  </si>
  <si>
    <t>a soccer club has nat BUL</t>
  </si>
  <si>
    <t>an agent has nat IRE</t>
  </si>
  <si>
    <t>an educational institution has country France (an entity of type populated place)</t>
  </si>
  <si>
    <t>a body of water has country Iceland (an entity of type place)</t>
  </si>
  <si>
    <t>a person has nationality Indonesia (an entity of type country)</t>
  </si>
  <si>
    <t>a boxer has nationality American</t>
  </si>
  <si>
    <t>a sports team season has Team Inter Milan (an entity of type soccer club)</t>
  </si>
  <si>
    <t>a sports event has Team SV Blitz Breslau (an entity of type agent)</t>
  </si>
  <si>
    <t>hometown</t>
  </si>
  <si>
    <t>an artist has home town Germany (an entity of type place)</t>
  </si>
  <si>
    <t>an agent has home town Omaha, Nebraska (an entity of type populated place)</t>
  </si>
  <si>
    <t>a person has hometown Waco</t>
  </si>
  <si>
    <t>a figure skater has hometown Middlesex Centre (an entity of type populated place)</t>
  </si>
  <si>
    <t>nationalTeam</t>
  </si>
  <si>
    <t>an agent has national team Dominican Republic women's national volleyball team</t>
  </si>
  <si>
    <t>an agent has national team Russia (an entity of type populated place)</t>
  </si>
  <si>
    <t>stateOfOrigin</t>
  </si>
  <si>
    <t>a person has state of origin Czech Republic (an entity of type place)</t>
  </si>
  <si>
    <t>an agent has state of origin Poland (an entity of type populated place)</t>
  </si>
  <si>
    <t>ntlTeam</t>
  </si>
  <si>
    <t>an agent has ntl team Unified Team</t>
  </si>
  <si>
    <t>an ice hockey player has ntl team RUS</t>
  </si>
  <si>
    <t>homecountry</t>
  </si>
  <si>
    <t>an athlete has homecountry Australia (an entity of type country)</t>
  </si>
  <si>
    <t>an athlete has homecountry New Zealand</t>
  </si>
  <si>
    <t>league</t>
  </si>
  <si>
    <t>an athlete has league Kontinental Hockey League (an entity of type sports league)</t>
  </si>
  <si>
    <t>a person has league Kontinental Hockey League (an entity of type sports league)</t>
  </si>
  <si>
    <t>a basketball team has league VTB United League (an entity of type agent)</t>
  </si>
  <si>
    <t>a person has league Czech Extraliga (an entity of type ice hockey league)</t>
  </si>
  <si>
    <t>birthplace</t>
  </si>
  <si>
    <t>a person has birthplace Newport Beach, California (an entity of type municipality)</t>
  </si>
  <si>
    <t>an agent has birthplace Chicago Heights, Illinois (an entity of type place)</t>
  </si>
  <si>
    <t>playedFor</t>
  </si>
  <si>
    <t>a person has played for Edmonton Oilers (an entity of type sports team)</t>
  </si>
  <si>
    <t>an agent has played for St. Louis Blues (an entity of type hockey team)</t>
  </si>
  <si>
    <t>leagues</t>
  </si>
  <si>
    <t>an agent has leagues A-1 Liga (an entity of type agent)</t>
  </si>
  <si>
    <t>an agent has leagues Turkish Basketball League (an entity of type organisation)</t>
  </si>
  <si>
    <t>nationalteams</t>
  </si>
  <si>
    <t>a person has nationalteams Uruguay women's national football team (an entity of type organisation)</t>
  </si>
  <si>
    <t>a person has nationalteams China national under-20 football team (an entity of type organisation)</t>
  </si>
  <si>
    <t>playerTeams</t>
  </si>
  <si>
    <t>an agent has player teams University of Virginia (an entity of type organisation)</t>
  </si>
  <si>
    <t>an agent has player teams Kansas City Royals (an entity of type organisation)</t>
  </si>
  <si>
    <t>countryRepresented</t>
  </si>
  <si>
    <t>a tennis player has country represented Denmark</t>
  </si>
  <si>
    <t>a person has country represented Argentina (an entity of type populated place)</t>
  </si>
  <si>
    <t>citizenship</t>
  </si>
  <si>
    <t>an agent has citizenship Kingdom of Yugoslavia (an entity of type country)</t>
  </si>
  <si>
    <t>an agent has citizenship British subject</t>
  </si>
  <si>
    <t>countryofbirth</t>
  </si>
  <si>
    <t>a person has countryofbirth Denmark (an entity of type populated place)</t>
  </si>
  <si>
    <t>a person has countryofbirth Republic of Ireland (an entity of type populated place)</t>
  </si>
  <si>
    <t>Center</t>
  </si>
  <si>
    <t>Center/Forward</t>
  </si>
  <si>
    <t>Forward</t>
  </si>
  <si>
    <t>Forward/Center</t>
  </si>
  <si>
    <t>Forward/Guard</t>
  </si>
  <si>
    <t>Guard</t>
  </si>
  <si>
    <t>Guard/Forward</t>
  </si>
  <si>
    <t>pos</t>
  </si>
  <si>
    <t>an organisation has pos PG/SG</t>
  </si>
  <si>
    <t>a military unit has pos right</t>
  </si>
  <si>
    <t>position</t>
  </si>
  <si>
    <t>a sports team has position CN, 14th</t>
  </si>
  <si>
    <t>an agent has position 2ªB - Group 4, 9th</t>
  </si>
  <si>
    <t>an organisation has position Hessenliga (an entity of type sports league)</t>
  </si>
  <si>
    <t>a sports manager has position Forward (association football) (an entity of type sports team)</t>
  </si>
  <si>
    <t>playerPositions</t>
  </si>
  <si>
    <t>a college coach has player positions G</t>
  </si>
  <si>
    <t>an agent has player positions Center, Forward, and Guard</t>
  </si>
  <si>
    <t>currentpositionplain</t>
  </si>
  <si>
    <t>an agent has currentpositionplain Long snapper</t>
  </si>
  <si>
    <t>an american football player has currentpositionplain Safety (American and Canadian football position)</t>
  </si>
  <si>
    <t>icpositionh</t>
  </si>
  <si>
    <t>a Gaelic games player has icpositionh Corner-back</t>
  </si>
  <si>
    <t>a person has icpositionh Midfield</t>
  </si>
  <si>
    <t>icposition</t>
  </si>
  <si>
    <t>an athlete has icposition Centre Forward</t>
  </si>
  <si>
    <t>a person has icposition Defence, midfield</t>
  </si>
  <si>
    <t>playerPosition</t>
  </si>
  <si>
    <t>a person has player position Defensive back</t>
  </si>
  <si>
    <t>a college coach has player position Quarterback</t>
  </si>
  <si>
    <t>clpositionf</t>
  </si>
  <si>
    <t>an office holder has clpositionf Half-back</t>
  </si>
  <si>
    <t>a person has clpositionf Forward</t>
  </si>
  <si>
    <t>clpositionh</t>
  </si>
  <si>
    <t>a person has clpositionh Forward</t>
  </si>
  <si>
    <t>an athlete has clpositionh Half back?</t>
  </si>
  <si>
    <t>clposition</t>
  </si>
  <si>
    <t>a Gaelic games player has clposition Half/Full Forward</t>
  </si>
  <si>
    <t>an athlete has clposition Full-back</t>
  </si>
  <si>
    <t>ruCurrentposition</t>
  </si>
  <si>
    <t>an athlete has ru currentposition Wing</t>
  </si>
  <si>
    <t>a rugby player has ru currentposition Head coach (an entity of type soccer club)</t>
  </si>
  <si>
    <t>cposition</t>
  </si>
  <si>
    <t>an athlete has cposition Half Forward</t>
  </si>
  <si>
    <t>a person has cposition Half back/forward</t>
  </si>
  <si>
    <t>clpostion</t>
  </si>
  <si>
    <t>an athlete has clpostion Forward</t>
  </si>
  <si>
    <t>an athlete has clpostion Left half back</t>
  </si>
  <si>
    <t>icpositionf</t>
  </si>
  <si>
    <t>an athlete has icpositionf Half Back</t>
  </si>
  <si>
    <t>a Gaelic games player has icpositionf Half forward</t>
  </si>
  <si>
    <t>currentPosition</t>
  </si>
  <si>
    <t>a military person has current position Commander, Air Combat Command</t>
  </si>
  <si>
    <t>a soccer club has current position 12</t>
  </si>
  <si>
    <t>Atlanta Hawks</t>
  </si>
  <si>
    <t>Baltimore</t>
  </si>
  <si>
    <t>Baltimore Bullets</t>
  </si>
  <si>
    <t>Boston Celtics</t>
  </si>
  <si>
    <t>Buffalo Braves</t>
  </si>
  <si>
    <t>Capital</t>
  </si>
  <si>
    <t>Charlotte Hornets</t>
  </si>
  <si>
    <t>Chicago Bulls</t>
  </si>
  <si>
    <t>Cincinnati Royals</t>
  </si>
  <si>
    <t>Cleveland Cavaliers</t>
  </si>
  <si>
    <t>Detroit Pistons</t>
  </si>
  <si>
    <t>Golden State Warriors</t>
  </si>
  <si>
    <t>Houston Rockets</t>
  </si>
  <si>
    <t>Kansas City Kings</t>
  </si>
  <si>
    <t>Kansas City-Omaha</t>
  </si>
  <si>
    <t>Los Angeles Clippers</t>
  </si>
  <si>
    <t>Los Angeles Lakers</t>
  </si>
  <si>
    <t>Miami Heat</t>
  </si>
  <si>
    <t>Milwaukee</t>
  </si>
  <si>
    <t>Milwaukee Bucks</t>
  </si>
  <si>
    <t>Minneapolis</t>
  </si>
  <si>
    <t>Minneapolis Lakers</t>
  </si>
  <si>
    <t>New Orleans</t>
  </si>
  <si>
    <t>New York Knicks</t>
  </si>
  <si>
    <t>New York Nets</t>
  </si>
  <si>
    <t>Orlando Magic</t>
  </si>
  <si>
    <t>Philadelphia</t>
  </si>
  <si>
    <t>Philadelphia 76ers</t>
  </si>
  <si>
    <t>Philadelphia Warriors</t>
  </si>
  <si>
    <t>Phoenix Suns</t>
  </si>
  <si>
    <t>Portland Trail Blazers</t>
  </si>
  <si>
    <t>San Antonio Spurs</t>
  </si>
  <si>
    <t>San Diego</t>
  </si>
  <si>
    <t>San Francisco</t>
  </si>
  <si>
    <t>San Francisco Warriors</t>
  </si>
  <si>
    <t>Seattle SuperSonics</t>
  </si>
  <si>
    <t>St. Louis Hawks</t>
  </si>
  <si>
    <t>Syracuse Nationals</t>
  </si>
  <si>
    <t>Toronto Raptors</t>
  </si>
  <si>
    <t>Utah Jazz</t>
  </si>
  <si>
    <t>Washington Bullets</t>
  </si>
  <si>
    <t>Washington Capitols</t>
  </si>
  <si>
    <t>Washington Wizards</t>
  </si>
  <si>
    <t>a basketball player has Team Chicago Bulls (an entity of type agent)</t>
  </si>
  <si>
    <t>a soccer club season has Team A.S. Bari (an entity of type agent)</t>
  </si>
  <si>
    <t>teams</t>
  </si>
  <si>
    <t>a gridiron football player has teams * Baltimore Colts</t>
  </si>
  <si>
    <t>a person has teams New York Giants (an entity of type organisation)</t>
  </si>
  <si>
    <t>cteam</t>
  </si>
  <si>
    <t>a person has cteam FC Barcelona Bàsquet (an entity of type agent)</t>
  </si>
  <si>
    <t>an athlete has cteam Los Angeles Lakers (an entity of type basketball team)</t>
  </si>
  <si>
    <t>draftTeam</t>
  </si>
  <si>
    <t>an ice hockey player has draft team Vancouver Canucks (an entity of type agent)</t>
  </si>
  <si>
    <t>an ice hockey player has draft team Chicago Blackhawks (an entity of type agent)</t>
  </si>
  <si>
    <t>formerTeams</t>
  </si>
  <si>
    <t>an agent has former teams Dallas Stars (an entity of type agent)</t>
  </si>
  <si>
    <t>an ice hockey player has former teams Carolina Hurricanes (an entity of type agent)</t>
  </si>
  <si>
    <t>an athlete has draft team Chicago Bulls (an entity of type soccer club)</t>
  </si>
  <si>
    <t>an ice hockey player has draft team St. Louis Blues (an entity of type agent)</t>
  </si>
  <si>
    <t>formerTeam</t>
  </si>
  <si>
    <t>an athlete has former team Boston Bruins (an entity of type organisation)</t>
  </si>
  <si>
    <t>a person has former team Columbus Blue Jackets (an entity of type hockey team)</t>
  </si>
  <si>
    <t>an athlete has team S.S. Lazio (an entity of type soccer club)</t>
  </si>
  <si>
    <t>an athlete has team Athletic Bilbao (an entity of type sports team)</t>
  </si>
  <si>
    <t>an agent has player teams Baltimore Bullets (1944–1954) (an entity of type agent)</t>
  </si>
  <si>
    <t>a college coach has player teams University of Massachusetts Amherst (an entity of type educational institution)</t>
  </si>
  <si>
    <t>club</t>
  </si>
  <si>
    <t>an agent has club Pakistan International Airlines cricket team</t>
  </si>
  <si>
    <t>an athlete has club New South Wales cricket team (an entity of type organisation)</t>
  </si>
  <si>
    <t>draftteam</t>
  </si>
  <si>
    <t>an athlete has draftteam Philadelphia 76ers (an entity of type organisation)</t>
  </si>
  <si>
    <t>an athlete has draftteam Milwaukee Bucks (an entity of type soccer club)</t>
  </si>
  <si>
    <t>pickedBy</t>
  </si>
  <si>
    <t>an organisation has picked by Brooklyn Nets (an entity of type soccer club)</t>
  </si>
  <si>
    <t>an organisation has picked by Oshawa Power (an entity of type organisation)</t>
  </si>
  <si>
    <t>expTeams</t>
  </si>
  <si>
    <t>playingTeams</t>
  </si>
  <si>
    <t>an athlete has playing teams Calgary Stampeders (an entity of type sports team)</t>
  </si>
  <si>
    <t>a gridiron football player has playing teams Yale University (an entity of type agent)</t>
  </si>
  <si>
    <t>pastteams</t>
  </si>
  <si>
    <t>a person has pastteams *Chicago Bears</t>
  </si>
  <si>
    <t>an agent has pastteams *Austin Wranglers</t>
  </si>
  <si>
    <t>currentTeam</t>
  </si>
  <si>
    <t>a person has current team Butler Bulldogs men's basketball (an entity of type university)</t>
  </si>
  <si>
    <t>an agent has current team Louisiana State University (an entity of type educational institution)</t>
  </si>
  <si>
    <t>debutteam</t>
  </si>
  <si>
    <t>a person has debutteam Cleveland Browns</t>
  </si>
  <si>
    <t>a baseball player has debutteam New York Yankees</t>
  </si>
  <si>
    <t>a person has played for San Jose Sharks (an entity of type hockey team)</t>
  </si>
  <si>
    <t>a person has played for Chicago Blackhawks (an entity of type agent)</t>
  </si>
  <si>
    <t>finalteam</t>
  </si>
  <si>
    <t>a baseball player has finalteam Kansas City Royals</t>
  </si>
  <si>
    <t>a person has finalteam Cleveland Indians</t>
  </si>
  <si>
    <t>clubs</t>
  </si>
  <si>
    <t>a soccer player has clubs S.L. Benfica (an entity of type agent)</t>
  </si>
  <si>
    <t>a person has clubs Boca Juniors (an entity of type soccer club)</t>
  </si>
  <si>
    <t>formerteams</t>
  </si>
  <si>
    <t>an athlete has formerteams *Colorado Rockies</t>
  </si>
  <si>
    <t>a person has formerteams *Tampa Bay Devil Rays *Kansas City Royals</t>
  </si>
  <si>
    <t>debutTeam</t>
  </si>
  <si>
    <t>an american football player has debut team Baltimore Ravens (an entity of type organisation)</t>
  </si>
  <si>
    <t>an american football player has debut team Atlanta Falcons (an entity of type agent)</t>
  </si>
  <si>
    <t>currentclub</t>
  </si>
  <si>
    <t>an athlete has currentclub S.S. Lazio (an entity of type agent)</t>
  </si>
  <si>
    <t>an agent has currentclub SpVgg EGC Wirges (an entity of type agent)</t>
  </si>
  <si>
    <t>currentteam</t>
  </si>
  <si>
    <t>an american football player has currentteam New York Giants</t>
  </si>
  <si>
    <t>an athlete has currentteam Retirement (an entity of type sports team)</t>
  </si>
  <si>
    <t>previousClubs</t>
  </si>
  <si>
    <t>a college coach has previous clubs Auckland Pirates (an entity of type organisation)</t>
  </si>
  <si>
    <t>an athlete has previous clubs Shanghai Sharks (an entity of type sports team)</t>
  </si>
  <si>
    <t>Denmark</t>
  </si>
  <si>
    <t>Luxembourg</t>
  </si>
  <si>
    <t>Manchukuo</t>
  </si>
  <si>
    <t>Republic of China</t>
  </si>
  <si>
    <t>Republic of the Congo</t>
  </si>
  <si>
    <t>Saint Vincent and the Grenadines</t>
  </si>
  <si>
    <t>Soviet Union</t>
  </si>
  <si>
    <t>Sudan (now  South Sudan)</t>
  </si>
  <si>
    <t>Weimar Republic</t>
  </si>
  <si>
    <t>West Germany</t>
  </si>
  <si>
    <t>a person has birth place Budapest (an entity of type municipality)</t>
  </si>
  <si>
    <t>a person has birth place Hungary (an entity of type populated place)</t>
  </si>
  <si>
    <t>an agent has birth place Argentina national football team (an entity of type soccer club)</t>
  </si>
  <si>
    <t>a person has birth place Rosario, Santa Fe (an entity of type city)</t>
  </si>
  <si>
    <t>a person has PLACE OF BIRTH Lagny-sur-Marne (an entity of type populated place)</t>
  </si>
  <si>
    <t>a person has PLACE OF BIRTH France (an entity of type place)</t>
  </si>
  <si>
    <t>an agent has country France (an entity of type place)</t>
  </si>
  <si>
    <t>an architectural structure has country POL</t>
  </si>
  <si>
    <t>placeOfDeath</t>
  </si>
  <si>
    <t>a president has PLACE OF DEATH Budapest (an entity of type place)</t>
  </si>
  <si>
    <t>a president has PLACE OF DEATH Budapest (an entity of type populated place)</t>
  </si>
  <si>
    <t>an agent has nationalteam Austria national football team (an entity of type soccer club)</t>
  </si>
  <si>
    <t>an athlete has nationalteam Paraguay national football team (an entity of type agent)</t>
  </si>
  <si>
    <t>a politician has death place Budapest (an entity of type city)</t>
  </si>
  <si>
    <t>an agent has death place Montreal (an entity of type place)</t>
  </si>
  <si>
    <t>a person has team FC Bayern Munich (an entity of type organisation)</t>
  </si>
  <si>
    <t>a person has team Athletic Bilbao (an entity of type agent)</t>
  </si>
  <si>
    <t>an artist has nationality Kurdistan (an entity of type populated place)</t>
  </si>
  <si>
    <t>an agent has nationality Netherlands (an entity of type place)</t>
  </si>
  <si>
    <t>an award has country Czech Republic (an entity of type place)</t>
  </si>
  <si>
    <t>a place has country Iceland (an entity of type populated place)</t>
  </si>
  <si>
    <t>an organisation has nat France</t>
  </si>
  <si>
    <t>an agent has nat POR</t>
  </si>
  <si>
    <t>an office holder has nationality Indonesia (an entity of type country)</t>
  </si>
  <si>
    <t>an office holder has nationality Netherlands (an entity of type place)</t>
  </si>
  <si>
    <t>a sports team season has Team S.S. Lazio (an entity of type agent)</t>
  </si>
  <si>
    <t>an organisation has home town Chicago (an entity of type place)</t>
  </si>
  <si>
    <t>an agent has home town London (an entity of type place)</t>
  </si>
  <si>
    <t>a figure skater has hometown Warren Township, New Jersey (an entity of type municipality)</t>
  </si>
  <si>
    <t>an office holder has hometown Bonham</t>
  </si>
  <si>
    <t>a person has state of origin Romania (an entity of type country)</t>
  </si>
  <si>
    <t>an agent has state of origin England (an entity of type country)</t>
  </si>
  <si>
    <t>an ice hockey player has ntl team Norway</t>
  </si>
  <si>
    <t>an agent has ntl team SUI</t>
  </si>
  <si>
    <t>an agent has homecountry New Zealand</t>
  </si>
  <si>
    <t>a darts player has homecountry Canada</t>
  </si>
  <si>
    <t>ruNationalteam</t>
  </si>
  <si>
    <t>an athlete has ru nationalteam England national under-18 rugby union team (an entity of type organisation)</t>
  </si>
  <si>
    <t>an athlete has ru nationalteam France A national rugby union team (an entity of type organisation)</t>
  </si>
  <si>
    <t>a person has national team Japan (an entity of type place)</t>
  </si>
  <si>
    <t>an agent has national team Japan (an entity of type country)</t>
  </si>
  <si>
    <t>an agent has country represented United States (an entity of type place)</t>
  </si>
  <si>
    <t>a tennis player has country represented Germany</t>
  </si>
  <si>
    <t>rlNationalteam</t>
  </si>
  <si>
    <t>an athlete has rl nationalteam Russia national rugby league team (an entity of type agent)</t>
  </si>
  <si>
    <t>a rugby player has rl nationalteam Wales national rugby league team (an entity of type sports team)</t>
  </si>
  <si>
    <t>a netball player has nationalteams New Zealand national netball team (an entity of type place)</t>
  </si>
  <si>
    <t>a person has nationalteams Ireland international rules football team (an entity of type sports team)</t>
  </si>
  <si>
    <t>an agent has birthplace Montclair, California (an entity of type populated place)</t>
  </si>
  <si>
    <t>a person has birthplace Manitoba (an entity of type populated place)</t>
  </si>
  <si>
    <t>a person has countryofbirth Algeria (an entity of type populated place)</t>
  </si>
  <si>
    <t>a Gaelic games player has countryofbirth Republic of Ireland (an entity of type place)</t>
  </si>
  <si>
    <t>nationaliity</t>
  </si>
  <si>
    <t>an agent has nationaliity Nigeria (an entity of type place)</t>
  </si>
  <si>
    <t>an athlete has nationaliity Nigeria (an entity of type populated place)</t>
  </si>
  <si>
    <t>placeofbirth</t>
  </si>
  <si>
    <t>a person has placeofbirth England (an entity of type place)</t>
  </si>
  <si>
    <t>an agent has placeofbirth Palestine (an entity of type populated place)</t>
  </si>
  <si>
    <t>placebirth</t>
  </si>
  <si>
    <t>an agent has placebirth Taiwan (an entity of type country)</t>
  </si>
  <si>
    <t>a person has placebirth Taiwan (an entity of type place)</t>
  </si>
  <si>
    <t>books</t>
  </si>
  <si>
    <t>Bossidy, Larry</t>
  </si>
  <si>
    <t>Dell, Michael</t>
  </si>
  <si>
    <t>Eisner, Michael</t>
  </si>
  <si>
    <t>Gates, Bill</t>
  </si>
  <si>
    <t>Grove, Andrew</t>
  </si>
  <si>
    <t>Iacocca, Lee</t>
  </si>
  <si>
    <t>Kroc, Ray</t>
  </si>
  <si>
    <t>Monaghan, Tom</t>
  </si>
  <si>
    <t>Packard, David</t>
  </si>
  <si>
    <t>R. M. Lala</t>
  </si>
  <si>
    <t>Rodgers, TJ</t>
  </si>
  <si>
    <t>Rosenberg, William</t>
  </si>
  <si>
    <t>Schultz, Howard</t>
  </si>
  <si>
    <t>Sloan, Alfred</t>
  </si>
  <si>
    <t>Stewart, Martha</t>
  </si>
  <si>
    <t>Thomas, Dave</t>
  </si>
  <si>
    <t>Walton, Sam</t>
  </si>
  <si>
    <t>Watson, Jr., Thomas J.</t>
  </si>
  <si>
    <t>Welch, Jack</t>
  </si>
  <si>
    <t>author</t>
  </si>
  <si>
    <t>a book has author Booth Tarkington (an entity of type person)</t>
  </si>
  <si>
    <t>a written work has author François-René de Chateaubriand (an entity of type writer)</t>
  </si>
  <si>
    <t>a book has author Arthur Conan Doyle (an entity of type person)</t>
  </si>
  <si>
    <t>a book has author Friedrich Dürrenmatt (an entity of type artist)</t>
  </si>
  <si>
    <t>releaseDate</t>
  </si>
  <si>
    <t>a work has release date 2002-09-16 02:00</t>
  </si>
  <si>
    <t>a work has release date 2000-10-02 02:00</t>
  </si>
  <si>
    <t>pubDate</t>
  </si>
  <si>
    <t>a work has pub date 2003-04-14 02:00</t>
  </si>
  <si>
    <t>a written work has pub date 1876</t>
  </si>
  <si>
    <t>englishPubDate</t>
  </si>
  <si>
    <t>a book has english pub date none</t>
  </si>
  <si>
    <t>a book has english pub date 1968</t>
  </si>
  <si>
    <t>a person has years 1991</t>
  </si>
  <si>
    <t>a prime minister has years 1934</t>
  </si>
  <si>
    <t>englishReleaseDate</t>
  </si>
  <si>
    <t>a written work has english release date 18681892</t>
  </si>
  <si>
    <t>a book has english release date 1994</t>
  </si>
  <si>
    <t>publicationDate</t>
  </si>
  <si>
    <t>a television episode has publication date 2011-10-10 02:00</t>
  </si>
  <si>
    <t>a book has publication date 1963-09-02 02:00</t>
  </si>
  <si>
    <t>a sports event has date 26</t>
  </si>
  <si>
    <t>an agent has date 1942</t>
  </si>
  <si>
    <t>released</t>
  </si>
  <si>
    <t>a musical work has released 1971-10-03 02:00</t>
  </si>
  <si>
    <t>a musical work has released --03-01</t>
  </si>
  <si>
    <t>a movie has release date 1990-03-22 02:00</t>
  </si>
  <si>
    <t>a work has release date 2010-07-15 02:00</t>
  </si>
  <si>
    <t>origdate</t>
  </si>
  <si>
    <t>a work has origdate March 1982 – May 1989</t>
  </si>
  <si>
    <t>an organisation has year 1882</t>
  </si>
  <si>
    <t>a baseball player has year 1948</t>
  </si>
  <si>
    <t>completionDate</t>
  </si>
  <si>
    <t>a television show has completion date 1972-12-08 02:00</t>
  </si>
  <si>
    <t>a work has completion date 1998-06-13 02:00</t>
  </si>
  <si>
    <t>publishDate</t>
  </si>
  <si>
    <t>an agent has publish date 2006-04-24 02:00</t>
  </si>
  <si>
    <t>an artist has publish date 2006 in literature (an entity of type agent)</t>
  </si>
  <si>
    <t>firstdate</t>
  </si>
  <si>
    <t>a periodical literature has firstdate 1922</t>
  </si>
  <si>
    <t>a magazine has firstdate 1968</t>
  </si>
  <si>
    <t>launchDate</t>
  </si>
  <si>
    <t>a website has launch date December 2003</t>
  </si>
  <si>
    <t>an agent has launch date Unknown at this time</t>
  </si>
  <si>
    <t>firstPublicationDate</t>
  </si>
  <si>
    <t>a written work has first publication date 2001-06-03 02:00</t>
  </si>
  <si>
    <t>a manga has first publication date 1997-07-30 02:00</t>
  </si>
  <si>
    <t>firstPublicationYear</t>
  </si>
  <si>
    <t>a periodical literature has first publication year 1982-12-31T22:00:00 02:00</t>
  </si>
  <si>
    <t>a work has first publication year 1982-12-31T22:00:00 02:00</t>
  </si>
  <si>
    <t>originalreldate</t>
  </si>
  <si>
    <t>an album has OriginalRelDate 2006-07-25 02:00</t>
  </si>
  <si>
    <t>a written work has OriginalRelDate 2009-04-24 02:00</t>
  </si>
  <si>
    <t>published</t>
  </si>
  <si>
    <t>a work has Published Material World Charitable Foundation</t>
  </si>
  <si>
    <t>a written work has Published July 1982</t>
  </si>
  <si>
    <t>publDate</t>
  </si>
  <si>
    <t>a book has publ date 1939-09-02 02:00</t>
  </si>
  <si>
    <t>a book has publ date 1935</t>
  </si>
  <si>
    <t>a work has publication date 2008-10-06 02:00</t>
  </si>
  <si>
    <t>a written work has publication date Vol.1 1967/ Vol.2 1970</t>
  </si>
  <si>
    <t>Chinese</t>
  </si>
  <si>
    <t>Dutch</t>
  </si>
  <si>
    <t>English</t>
  </si>
  <si>
    <t>French</t>
  </si>
  <si>
    <t>German</t>
  </si>
  <si>
    <t>Italian</t>
  </si>
  <si>
    <t>Norwegian</t>
  </si>
  <si>
    <t>Portuguese</t>
  </si>
  <si>
    <t>Russian</t>
  </si>
  <si>
    <t>Spanish</t>
  </si>
  <si>
    <t>Swedish</t>
  </si>
  <si>
    <t>language</t>
  </si>
  <si>
    <t>an album has language English</t>
  </si>
  <si>
    <t>an agent has language Italian language (an entity of type language)</t>
  </si>
  <si>
    <t>a work has language Swedish language (an entity of type language)</t>
  </si>
  <si>
    <t>a work has language Germany (an entity of type place)</t>
  </si>
  <si>
    <t>a scientist has nationality German</t>
  </si>
  <si>
    <t>a president has nationality Turkey (an entity of type place)</t>
  </si>
  <si>
    <t>a place has country Norway (an entity of type place)</t>
  </si>
  <si>
    <t>a municipality has country Paraguay (an entity of type country)</t>
  </si>
  <si>
    <t>a place has country Sweden</t>
  </si>
  <si>
    <t>an event has country Bahrain</t>
  </si>
  <si>
    <t>translations</t>
  </si>
  <si>
    <t>a written work has translations Portuguese, Danish, Japanese, Dutch, Chinese, German, Hebrew, Korean, Russian, and Italian</t>
  </si>
  <si>
    <t>a work has translations Portuguese, Danish, Japanese, Dutch, Chinese, German, Hebrew, Korean, Russian, and Italian</t>
  </si>
  <si>
    <t>a comics creator has nationality France (an entity of type populated place)</t>
  </si>
  <si>
    <t>an artist has nationality Turkish people (an entity of type country)</t>
  </si>
  <si>
    <t>a person has state of origin Afghanistan (an entity of type country)</t>
  </si>
  <si>
    <t>an agent has state of origin Estonia (an entity of type populated place)</t>
  </si>
  <si>
    <t>languages</t>
  </si>
  <si>
    <t>an ethnic group has Languages Swiss German (an entity of type language)</t>
  </si>
  <si>
    <t>an ethnic group has Languages Icelandic language (an entity of type language)</t>
  </si>
  <si>
    <t>ethnicity</t>
  </si>
  <si>
    <t>an agent has ethnicity Norway (an entity of type populated place)</t>
  </si>
  <si>
    <t>an agent has ethnicity Lithuanian Jews (an entity of type populated place)</t>
  </si>
  <si>
    <t>officialLanguages</t>
  </si>
  <si>
    <t>a country has official languages Montenegrin language (an entity of type language)</t>
  </si>
  <si>
    <t>a place has official languages French</t>
  </si>
  <si>
    <t>language(s)_</t>
  </si>
  <si>
    <t>origlanguage</t>
  </si>
  <si>
    <t>a musical work has origlanguage English</t>
  </si>
  <si>
    <t>a single has origlanguage English</t>
  </si>
  <si>
    <t>origLang</t>
  </si>
  <si>
    <t>a work has orig lang Sweden (an entity of type populated place)</t>
  </si>
  <si>
    <t>a written work has orig lang Bulgarian</t>
  </si>
  <si>
    <t>lang</t>
  </si>
  <si>
    <t>a place has lang bn</t>
  </si>
  <si>
    <t>an agent has lang Basque</t>
  </si>
  <si>
    <t>originalLanguage</t>
  </si>
  <si>
    <t>a play has original language Bulgaria (an entity of type place)</t>
  </si>
  <si>
    <t>a work has original language Classical Latin (an entity of type language)</t>
  </si>
  <si>
    <t>a play has original language German language (an entity of type language)</t>
  </si>
  <si>
    <t>Agatha Christie</t>
  </si>
  <si>
    <t>Anna Sewell</t>
  </si>
  <si>
    <t>Anne Frank</t>
  </si>
  <si>
    <t>Antoine de Saint-Exupéry</t>
  </si>
  <si>
    <t>Beatrix Potter</t>
  </si>
  <si>
    <t>Cao Xueqin</t>
  </si>
  <si>
    <t>Carlo Collodi</t>
  </si>
  <si>
    <t>Charles Dickens</t>
  </si>
  <si>
    <t>Charles M. Sheldon</t>
  </si>
  <si>
    <t>Colleen McCullough</t>
  </si>
  <si>
    <t>C. S. Lewis</t>
  </si>
  <si>
    <t>Dan Brown</t>
  </si>
  <si>
    <t>Dr. Benjamin Spock</t>
  </si>
  <si>
    <t>E.B. White</t>
  </si>
  <si>
    <t>Elbert Hubbard</t>
  </si>
  <si>
    <t>Ellen G. White</t>
  </si>
  <si>
    <t>Eric Carle</t>
  </si>
  <si>
    <t>Gabriel García Márquez</t>
  </si>
  <si>
    <t>Hal Lindsey, C. C. Carlson</t>
  </si>
  <si>
    <t>Harper Lee</t>
  </si>
  <si>
    <t>H. Rider Haggard</t>
  </si>
  <si>
    <t>Jack Higgins</t>
  </si>
  <si>
    <t>Jacqueline Susann</t>
  </si>
  <si>
    <t>J. D. Salinger</t>
  </si>
  <si>
    <t>Jeffrey Archer</t>
  </si>
  <si>
    <t>J. K. Rowling</t>
  </si>
  <si>
    <t>Johanna Spyri</t>
  </si>
  <si>
    <t>Jostein Gaarder</t>
  </si>
  <si>
    <t>J. P. Donleavy</t>
  </si>
  <si>
    <t>J. R. R. Tolkien</t>
  </si>
  <si>
    <t>Leo Tolstoy</t>
  </si>
  <si>
    <t>Louise Hay</t>
  </si>
  <si>
    <t>Lucy Maud Montgomery</t>
  </si>
  <si>
    <t>Margaret Mitchell</t>
  </si>
  <si>
    <t>Napoleon Hill</t>
  </si>
  <si>
    <t>Nikolai Ostrovsky</t>
  </si>
  <si>
    <t>Paulo Coelho</t>
  </si>
  <si>
    <t>Richard Adams</t>
  </si>
  <si>
    <t>Richard Bach</t>
  </si>
  <si>
    <t>Rick Warren</t>
  </si>
  <si>
    <t>Robert James Waller</t>
  </si>
  <si>
    <t>Shere Hite</t>
  </si>
  <si>
    <t>Stieg Larsson</t>
  </si>
  <si>
    <t>Umberto Eco</t>
  </si>
  <si>
    <t>V. C. Andrews</t>
  </si>
  <si>
    <t>Vladimir Nabokov</t>
  </si>
  <si>
    <t>Wayne Dyer</t>
  </si>
  <si>
    <t>William Bradford Huie</t>
  </si>
  <si>
    <t>a written work has author Daniel Defoe (an entity of type writer)</t>
  </si>
  <si>
    <t>a work has author ATI Technologies (an entity of type agent)</t>
  </si>
  <si>
    <t>a written work has author Dan Brown (an entity of type person)</t>
  </si>
  <si>
    <t>writer</t>
  </si>
  <si>
    <t>an album has writer Allen, Hillage</t>
  </si>
  <si>
    <t>an album has writer Mann</t>
  </si>
  <si>
    <t>a movie has writer William Goldman (an entity of type person)</t>
  </si>
  <si>
    <t>a movie has writer Paul May (an entity of type person)</t>
  </si>
  <si>
    <t>creator</t>
  </si>
  <si>
    <t>a television show has creator Stephen J. Cannell (an entity of type person)</t>
  </si>
  <si>
    <t>a television show has creator Anthony E. Zuiker (an entity of type agent)</t>
  </si>
  <si>
    <t>a work has creator Rik Mayall (an entity of type artist)</t>
  </si>
  <si>
    <t>a television show has creator Sol Saks (an entity of type person)</t>
  </si>
  <si>
    <t>companies</t>
  </si>
  <si>
    <t>India</t>
  </si>
  <si>
    <t>Saudi Arabia</t>
  </si>
  <si>
    <t>Singapore</t>
  </si>
  <si>
    <t>Taiwan</t>
  </si>
  <si>
    <t>United Kingdom</t>
  </si>
  <si>
    <t>foundationPlace</t>
  </si>
  <si>
    <t>an agent has foundation place Frankfurt (an entity of type municipality)</t>
  </si>
  <si>
    <t>a company has foundation place Lille (an entity of type populated place)</t>
  </si>
  <si>
    <t>areaServed</t>
  </si>
  <si>
    <t>a company has area served Atlantic Ocean (an entity of type place)</t>
  </si>
  <si>
    <t>an organisation has area served Norway (an entity of type place)</t>
  </si>
  <si>
    <t>headquarter</t>
  </si>
  <si>
    <t>an organisation has headquarter The Gambia (an entity of type populated place)</t>
  </si>
  <si>
    <t>an agent has headquarter Les Abymes (an entity of type municipality)</t>
  </si>
  <si>
    <t>an agent has location country England (an entity of type place)</t>
  </si>
  <si>
    <t>an architectural structure has location country Germany (an entity of type country)</t>
  </si>
  <si>
    <t>a Grand Prix has location Germany (an entity of type populated place)</t>
  </si>
  <si>
    <t>a company has location Dallas (an entity of type city)</t>
  </si>
  <si>
    <t>a broadcaster has country Europe (an entity of type populated place)</t>
  </si>
  <si>
    <t>a broadcaster has country Europe (an entity of type continent)</t>
  </si>
  <si>
    <t>foundation</t>
  </si>
  <si>
    <t>a political party has foundation 1959</t>
  </si>
  <si>
    <t>an administrative region has foundation 2007</t>
  </si>
  <si>
    <t>headquarters</t>
  </si>
  <si>
    <t>an agent has headquarters Dublin (an entity of type populated place)</t>
  </si>
  <si>
    <t>an agent has headquarters Ivory Coast (an entity of type country)</t>
  </si>
  <si>
    <t>a football match has location Dresden (an entity of type municipality)</t>
  </si>
  <si>
    <t>a Grand Prix has location Bahrain (an entity of type country)</t>
  </si>
  <si>
    <t>an organisation has location country Turkey (an entity of type country)</t>
  </si>
  <si>
    <t>an agent has location country United Kingdom (an entity of type country)</t>
  </si>
  <si>
    <t>locations</t>
  </si>
  <si>
    <t>an agent has locations Turin (an entity of type place)</t>
  </si>
  <si>
    <t>a company has locations Florida (an entity of type populated place)</t>
  </si>
  <si>
    <t>a populated place has country Albania (an entity of type country)</t>
  </si>
  <si>
    <t>a place has country Iceland (an entity of type country)</t>
  </si>
  <si>
    <t>an agent has origin Vancouver (an entity of type municipality)</t>
  </si>
  <si>
    <t>a Band has origin London (an entity of type place)</t>
  </si>
  <si>
    <t>a person has nationality Slovakia (an entity of type country)</t>
  </si>
  <si>
    <t>a person has nationality India (an entity of type populated place)</t>
  </si>
  <si>
    <t>an agent has state of origin Austria (an entity of type populated place)</t>
  </si>
  <si>
    <t>an agent has state of origin Demographics of India (an entity of type country)</t>
  </si>
  <si>
    <t>origins</t>
  </si>
  <si>
    <t>a non-profit organisation has origins Washington State University (an entity of type university)</t>
  </si>
  <si>
    <t>an organisation has origins Washington State University (an entity of type organisation)</t>
  </si>
  <si>
    <t>a body of water has origin Bulgaria (an entity of type populated place)</t>
  </si>
  <si>
    <t>a flowering plant has origin France (an entity of type place)</t>
  </si>
  <si>
    <t>serviceArea</t>
  </si>
  <si>
    <t>a company has service area Somerset (an entity of type region)</t>
  </si>
  <si>
    <t>an architectural structure has service area Nottinghamshire (an entity of type administrative region)</t>
  </si>
  <si>
    <t>storeLocations</t>
  </si>
  <si>
    <t>an agent has store locations Israel</t>
  </si>
  <si>
    <t>an organisation has store locations Canada</t>
  </si>
  <si>
    <t>an artist has nationality Belgium (an entity of type populated place)</t>
  </si>
  <si>
    <t>a company has headquarter Seoul (an entity of type city)</t>
  </si>
  <si>
    <t>an agent has headquarter Colorado (an entity of type administrative region)</t>
  </si>
  <si>
    <t>locationCountries</t>
  </si>
  <si>
    <t>a company has location countries Mozambique (an entity of type place)</t>
  </si>
  <si>
    <t>a company has location countries Maldives (an entity of type populated place)</t>
  </si>
  <si>
    <t>locationCounty</t>
  </si>
  <si>
    <t>a municipality has location county Hunedoara County (an entity of type populated place)</t>
  </si>
  <si>
    <t>a place has location county City Municipality of Ljubljana (an entity of type city)</t>
  </si>
  <si>
    <t>countryOfOrigin</t>
  </si>
  <si>
    <t>a company has country of origin Manila (an entity of type place)</t>
  </si>
  <si>
    <t>a book has country of origin United Kingdom (an entity of type country)</t>
  </si>
  <si>
    <t>hq</t>
  </si>
  <si>
    <t>a place has hq Cardiff (an entity of type place)</t>
  </si>
  <si>
    <t>a place has hq Wakefield (an entity of type place)</t>
  </si>
  <si>
    <t>nationalOrigin</t>
  </si>
  <si>
    <t>an aircraft has national origin Czech Republic (an entity of type populated place)</t>
  </si>
  <si>
    <t>a mean of transportation has national origin German Empire (an entity of type place)</t>
  </si>
  <si>
    <t>headquartered</t>
  </si>
  <si>
    <t>an organisation has headquartered Brazil (an entity of type place)</t>
  </si>
  <si>
    <t>a broadcast network has headquartered Atlanta, GA</t>
  </si>
  <si>
    <t>Aerospace &amp;amp; Defence</t>
  </si>
  <si>
    <t>Agricultural equipment</t>
  </si>
  <si>
    <t>Aluminium</t>
  </si>
  <si>
    <t>Automotive</t>
  </si>
  <si>
    <t>Automotive components</t>
  </si>
  <si>
    <t>Automotive, Electronics</t>
  </si>
  <si>
    <t>Building materials</t>
  </si>
  <si>
    <t>Chemicals</t>
  </si>
  <si>
    <t>Construction equipment</t>
  </si>
  <si>
    <t>Consumer durables</t>
  </si>
  <si>
    <t>Consumer goods</t>
  </si>
  <si>
    <t>Cosmetics</t>
  </si>
  <si>
    <t>Defence</t>
  </si>
  <si>
    <t>Electrical cable</t>
  </si>
  <si>
    <t>Electronics</t>
  </si>
  <si>
    <t>Engineering, various</t>
  </si>
  <si>
    <t>Food &amp;amp; Beverages</t>
  </si>
  <si>
    <t>Luxury goods</t>
  </si>
  <si>
    <t>Metals</t>
  </si>
  <si>
    <t>Personal care products</t>
  </si>
  <si>
    <t>Pharmaceuticals</t>
  </si>
  <si>
    <t>Pharmaceuticals, Medical equipment</t>
  </si>
  <si>
    <t>Photographic equipment</t>
  </si>
  <si>
    <t>Pulp &amp;amp; Paper</t>
  </si>
  <si>
    <t>Shipbuilding</t>
  </si>
  <si>
    <t>Steel</t>
  </si>
  <si>
    <t>Telecommunications equipment</t>
  </si>
  <si>
    <t>Telecommunications equipment, Electronics</t>
  </si>
  <si>
    <t>Tobacco</t>
  </si>
  <si>
    <t>Tyres</t>
  </si>
  <si>
    <t>products</t>
  </si>
  <si>
    <t>a company has products Investment management</t>
  </si>
  <si>
    <t>an organisation has products Peripherals</t>
  </si>
  <si>
    <t>industry</t>
  </si>
  <si>
    <t>a company has industry Rail transport</t>
  </si>
  <si>
    <t>a company has industry Accounting software (an entity of type topical concept)</t>
  </si>
  <si>
    <t>an organisation has industry Metal (an entity of type music genre)</t>
  </si>
  <si>
    <t>a company has industry Accounting software (an entity of type genre)</t>
  </si>
  <si>
    <t>product</t>
  </si>
  <si>
    <t>an organisation has product Antivirus software (an entity of type music genre)</t>
  </si>
  <si>
    <t>a company has product Automation</t>
  </si>
  <si>
    <t>services</t>
  </si>
  <si>
    <t>an organisation has services Credit card</t>
  </si>
  <si>
    <t>an organisation has services Overhaul and Modifications</t>
  </si>
  <si>
    <t>service</t>
  </si>
  <si>
    <t>an organisation has service Truck</t>
  </si>
  <si>
    <t>an agent has service Channel Tunnel (an entity of type architectural structure)</t>
  </si>
  <si>
    <t>companyType</t>
  </si>
  <si>
    <t>an organisation has company type Subsidiary</t>
  </si>
  <si>
    <t>an agent has company type Subsidiary of AOL</t>
  </si>
  <si>
    <t>a place has type Glacial lake</t>
  </si>
  <si>
    <t>a military unit has type Infantry, later partisan infantry</t>
  </si>
  <si>
    <t>a place has type Unincorporated area</t>
  </si>
  <si>
    <t>a place has type List of towns and cities in Norway</t>
  </si>
  <si>
    <t>companySlogan</t>
  </si>
  <si>
    <t>an agent has company slogan It's All About Speed!</t>
  </si>
  <si>
    <t>an organisation has company slogan "Eat like you mean it"</t>
  </si>
  <si>
    <t>markets</t>
  </si>
  <si>
    <t>a mammal has markets Australia, Canada, France, GCC, Indonesia, Israel, Japan, New Caledonia, New Zealand, Sweden, and the United States.</t>
  </si>
  <si>
    <t>an agent has markets Europe (an entity of type place)</t>
  </si>
  <si>
    <t>industries</t>
  </si>
  <si>
    <t>an organisation has industries Biogas</t>
  </si>
  <si>
    <t>a populated place has industries Sugar Factories , Milk dairy &amp; bi-Products , Rajhans Poulty etc.</t>
  </si>
  <si>
    <t>business</t>
  </si>
  <si>
    <t>a person has business Transit S.A.</t>
  </si>
  <si>
    <t>a British royalty has business Rewari, Delhi</t>
  </si>
  <si>
    <t>an agent has product Open appropriate technology wiki</t>
  </si>
  <si>
    <t>an agent has product Nonprofit Analysis Solutions</t>
  </si>
  <si>
    <t>governments</t>
  </si>
  <si>
    <t>Democratic</t>
  </si>
  <si>
    <t>Federalist</t>
  </si>
  <si>
    <t>Independent</t>
  </si>
  <si>
    <t>Republican</t>
  </si>
  <si>
    <t>Whig</t>
  </si>
  <si>
    <t>party</t>
  </si>
  <si>
    <t>a person has party National Awakening Party (an entity of type political party)</t>
  </si>
  <si>
    <t>an office holder has party Democratic-Republican Party (an entity of type political party)</t>
  </si>
  <si>
    <t>a president has party Republican People's Party (Turkey) (an entity of type organisation)</t>
  </si>
  <si>
    <t>an agent has party E'tedalion Party (an entity of type agent)</t>
  </si>
  <si>
    <t>otherParty</t>
  </si>
  <si>
    <t>an agent has other party Union of Right Forces (an entity of type agent)</t>
  </si>
  <si>
    <t>an office holder has other party National Republican Party (an entity of type political party)</t>
  </si>
  <si>
    <t>afterParty</t>
  </si>
  <si>
    <t>a Election has after party Farmers' Assemblies and Settlers' Association</t>
  </si>
  <si>
    <t>a Election has after party Democratic Party</t>
  </si>
  <si>
    <t>politicalGroups</t>
  </si>
  <si>
    <t>a legislature has political groups Democratic Party (United States) (an entity of type political party)</t>
  </si>
  <si>
    <t>a legislature has political groups Alliance for European Integration (an entity of type agent)</t>
  </si>
  <si>
    <t>politicalPartyInLegislature</t>
  </si>
  <si>
    <t>an organisation has political party in legislature Concert of Parties for Democracy (an entity of type agent)</t>
  </si>
  <si>
    <t>an organisation has political party in legislature Coalition of the Radical Left (an entity of type agent)</t>
  </si>
  <si>
    <t>politicalPartyOfLeader</t>
  </si>
  <si>
    <t>an organisation has political party of leader Fine Gael (an entity of type political party)</t>
  </si>
  <si>
    <t>an agent has political party of leader Republican Party (United States) (an entity of type organisation)</t>
  </si>
  <si>
    <t>loser</t>
  </si>
  <si>
    <t>a sports team season has loser Barker</t>
  </si>
  <si>
    <t>a Election has loser Nationalist People's Coalition</t>
  </si>
  <si>
    <t>politicalParty</t>
  </si>
  <si>
    <t>an artist has political party Republican Party (United States) (an entity of type organisation)</t>
  </si>
  <si>
    <t>an agent has political party Communist Party of India (Marxist) (an entity of type agent)</t>
  </si>
  <si>
    <t>winner</t>
  </si>
  <si>
    <t>an event has winner Johnnie Parsons (an entity of type person)</t>
  </si>
  <si>
    <t>a region has winner Walter Runciman, 1st Viscount Runciman of Doxford (an entity of type person)</t>
  </si>
  <si>
    <t>ideology</t>
  </si>
  <si>
    <t>an organisation has ideology Neo-Nazism</t>
  </si>
  <si>
    <t>an organisation has ideology Kenya (an entity of type country)</t>
  </si>
  <si>
    <t>an organisation has ideology Soft euroscepticism</t>
  </si>
  <si>
    <t>an organisation has ideology Centrism</t>
  </si>
  <si>
    <t>governmentType</t>
  </si>
  <si>
    <t>a municipality has government type Town Manager Plan</t>
  </si>
  <si>
    <t>a place has government type Board of Supervisors</t>
  </si>
  <si>
    <t>leaderParty</t>
  </si>
  <si>
    <t>a populated place has leader party Liberal Democratic Party (Romania) (an entity of type agent)</t>
  </si>
  <si>
    <t>a populated place has leader party Lega Nord (an entity of type organisation)</t>
  </si>
  <si>
    <t>legislature</t>
  </si>
  <si>
    <t>a place has Legislature Parliament of Albania (an entity of type organisation)</t>
  </si>
  <si>
    <t>a place has Legislature California State Legislature (an entity of type legislature)</t>
  </si>
  <si>
    <t>a municipality has leader party Peoples Democratic Party (an entity of type agent)</t>
  </si>
  <si>
    <t>a place has leader party Liberal Democratic Party (Romania) (an entity of type agent)</t>
  </si>
  <si>
    <t>oppositionParty</t>
  </si>
  <si>
    <t>a country has opposition party Russian Social Democratic Labour Party (an entity of type political party)</t>
  </si>
  <si>
    <t>a populated place has opposition party Russian Social Democratic Labour Party (an entity of type organisation)</t>
  </si>
  <si>
    <t>politicalView</t>
  </si>
  <si>
    <t>a person has Political View Democrat</t>
  </si>
  <si>
    <t>an educational institution has Political View Centre-Left</t>
  </si>
  <si>
    <t>a president has years 1</t>
  </si>
  <si>
    <t>a prime minister has years 1949</t>
  </si>
  <si>
    <t>formationYear</t>
  </si>
  <si>
    <t>an agent has formation year 1955-12-31T22:00:00 02:00</t>
  </si>
  <si>
    <t>an agent has formation year 1940-12-31T22:00:00 02:00</t>
  </si>
  <si>
    <t>an agent has active years end date 1870-08-08 02:00</t>
  </si>
  <si>
    <t>an office holder has active years end date 2009-11-29 02:00</t>
  </si>
  <si>
    <t>formed</t>
  </si>
  <si>
    <t>an agent has formed 1940-06-29 02:00</t>
  </si>
  <si>
    <t>a road has formed 1976</t>
  </si>
  <si>
    <t>termStart</t>
  </si>
  <si>
    <t>a president has term start 25</t>
  </si>
  <si>
    <t>an agent has term start 1977</t>
  </si>
  <si>
    <t>an agent has active years start date 2005-06-12 02:00</t>
  </si>
  <si>
    <t>an agent has active years start date 1915-01-31 02:00</t>
  </si>
  <si>
    <t>termEnd</t>
  </si>
  <si>
    <t>a person has term end 1916</t>
  </si>
  <si>
    <t>an agent has term end 1</t>
  </si>
  <si>
    <t>formation</t>
  </si>
  <si>
    <t>an agent has formation 1921</t>
  </si>
  <si>
    <t>an organisation has formation 1993</t>
  </si>
  <si>
    <t>formationDate</t>
  </si>
  <si>
    <t>a sports team has formation date 1930-09-09 02:00</t>
  </si>
  <si>
    <t>an agent has formation date 1918-03-18 02:00</t>
  </si>
  <si>
    <t>established</t>
  </si>
  <si>
    <t>a place has established 1218</t>
  </si>
  <si>
    <t>a populated place has established 1256</t>
  </si>
  <si>
    <t>serviceStartYear</t>
  </si>
  <si>
    <t>a military person has service start year 1826-12-31T22:00:00 02:00</t>
  </si>
  <si>
    <t>a military person has service start year 1914-12-31T22:00:00 02:00</t>
  </si>
  <si>
    <t>startDate</t>
  </si>
  <si>
    <t>a building has start date 1962</t>
  </si>
  <si>
    <t>a place has start date Tower 2: 2008</t>
  </si>
  <si>
    <t>formedyear</t>
  </si>
  <si>
    <t>an organisation has formedyear 2001</t>
  </si>
  <si>
    <t>an organisation has formedyear 1905</t>
  </si>
  <si>
    <t>a fish has year 2008</t>
  </si>
  <si>
    <t>a species has year 2007</t>
  </si>
  <si>
    <t>a military unit has active years start year 1941-12-31T22:00:00 02:00</t>
  </si>
  <si>
    <t>a person has active years start year 1916-12-31T22:00:00 02:00</t>
  </si>
  <si>
    <t>serviceEndYear</t>
  </si>
  <si>
    <t>an office holder has service end year 1957-12-31T22:00:00 02:00</t>
  </si>
  <si>
    <t>a person has service end year 1955-12-31T22:00:00 02:00</t>
  </si>
  <si>
    <t>start</t>
  </si>
  <si>
    <t>a World Heritage Site has start Thusis (an entity of type municipality)</t>
  </si>
  <si>
    <t>an architectural structure has start Marree</t>
  </si>
  <si>
    <t>establishedDate</t>
  </si>
  <si>
    <t>a municipality has established date 1589</t>
  </si>
  <si>
    <t>a municipality has established date 10</t>
  </si>
  <si>
    <t>yearEnd</t>
  </si>
  <si>
    <t>a country has year end 316</t>
  </si>
  <si>
    <t>a populated place has year end 1561</t>
  </si>
  <si>
    <t>yearLeader</t>
  </si>
  <si>
    <t>a place has year leader 1888</t>
  </si>
  <si>
    <t>a clerical administrative region has year leader 1637</t>
  </si>
  <si>
    <t>a British royalty has active years end year 1759-12-31T22:00:00 02:00</t>
  </si>
  <si>
    <t>a musical artist has active years end year 2012-12-31T22:00:00 02:00</t>
  </si>
  <si>
    <t>yearStart</t>
  </si>
  <si>
    <t>a country has year start 1849</t>
  </si>
  <si>
    <t>a place has year start 1037</t>
  </si>
  <si>
    <t>dissolutionYear</t>
  </si>
  <si>
    <t>a country has dissolution year 1481-12-31T22:00:00 02:00</t>
  </si>
  <si>
    <t>a place has dissolution year 1954-12-31T22:00:00 02:00</t>
  </si>
  <si>
    <t>statYear</t>
  </si>
  <si>
    <t>a populated place has stat year 1977</t>
  </si>
  <si>
    <t>a place has stat year 1711</t>
  </si>
  <si>
    <t>dissolutionDate</t>
  </si>
  <si>
    <t>a place has dissolution date 1791-09-02 02:00</t>
  </si>
  <si>
    <t>a place has dissolution date 1977-06-26 02:00</t>
  </si>
  <si>
    <t>electionDateLeader</t>
  </si>
  <si>
    <t>a legislature has election date leader 2007-01-01 02:00</t>
  </si>
  <si>
    <t>an agent has election date leader 2013-01-06 02:00</t>
  </si>
  <si>
    <t>foundedDate</t>
  </si>
  <si>
    <t>a place has founded date --02-01</t>
  </si>
  <si>
    <t>a place has founded date --12-21</t>
  </si>
  <si>
    <t>startYear</t>
  </si>
  <si>
    <t>a route of transportation has start year 1871</t>
  </si>
  <si>
    <t>an architectural structure has start year 1902</t>
  </si>
  <si>
    <t>lastElection</t>
  </si>
  <si>
    <t>an event has last election 49</t>
  </si>
  <si>
    <t>an event has last election 27</t>
  </si>
  <si>
    <t>a person has yearsactive 1977</t>
  </si>
  <si>
    <t>a person has yearsactive 1911</t>
  </si>
  <si>
    <t>an event has start date 2009-04-24 02:00</t>
  </si>
  <si>
    <t>an event has start date 2007-05-16 02:00</t>
  </si>
  <si>
    <t>lastElectionDate</t>
  </si>
  <si>
    <t>a legislature has last election date 2008-04-30 02:00</t>
  </si>
  <si>
    <t>an organisation has last election date 2009-06-06 02:00</t>
  </si>
  <si>
    <t>Abraham Lincoln</t>
  </si>
  <si>
    <t>Andrew Jackson</t>
  </si>
  <si>
    <t>Andrew Johnson</t>
  </si>
  <si>
    <t>Barack Obama</t>
  </si>
  <si>
    <t>Benjamin Harrison</t>
  </si>
  <si>
    <t>Bill Clinton</t>
  </si>
  <si>
    <t>Calvin Coolidge</t>
  </si>
  <si>
    <t>Chester A. Arthur</t>
  </si>
  <si>
    <t>Dwight D. Eisenhower</t>
  </si>
  <si>
    <t>Franklin D. Roosevelt</t>
  </si>
  <si>
    <t>Franklin Pierce</t>
  </si>
  <si>
    <t>George H. W. Bush</t>
  </si>
  <si>
    <t>George Washington</t>
  </si>
  <si>
    <t>George W. Bush</t>
  </si>
  <si>
    <t>Gerald Ford</t>
  </si>
  <si>
    <t>Grover Cleveland</t>
  </si>
  <si>
    <t>Harry S. Truman</t>
  </si>
  <si>
    <t>Herbert Hoover</t>
  </si>
  <si>
    <t>James A. Garfield</t>
  </si>
  <si>
    <t>James Buchanan</t>
  </si>
  <si>
    <t>James K. Polk</t>
  </si>
  <si>
    <t>James Madison</t>
  </si>
  <si>
    <t>James Monroe</t>
  </si>
  <si>
    <t>Jimmy Carter</t>
  </si>
  <si>
    <t>John Adams</t>
  </si>
  <si>
    <t>John F. Kennedy</t>
  </si>
  <si>
    <t>John Quincy Adams</t>
  </si>
  <si>
    <t>John Tyler</t>
  </si>
  <si>
    <t>Lyndon B. Johnson</t>
  </si>
  <si>
    <t>Martin Van Buren</t>
  </si>
  <si>
    <t>Millard Fillmore</t>
  </si>
  <si>
    <t>Richard Nixon</t>
  </si>
  <si>
    <t>Ronald Reagan</t>
  </si>
  <si>
    <t>Rutherford B. Hayes</t>
  </si>
  <si>
    <t>Theodore Roosevelt</t>
  </si>
  <si>
    <t>Thomas Jefferson</t>
  </si>
  <si>
    <t>Ulysses S. Grant</t>
  </si>
  <si>
    <t>Warren G. Harding</t>
  </si>
  <si>
    <t>William Henry Harrison</t>
  </si>
  <si>
    <t>William Howard Taft</t>
  </si>
  <si>
    <t>William McKinley</t>
  </si>
  <si>
    <t>Woodrow Wilson</t>
  </si>
  <si>
    <t>Zachary Taylor</t>
  </si>
  <si>
    <t>signedpresident</t>
  </si>
  <si>
    <t>president</t>
  </si>
  <si>
    <t>a person has President George W. Bush (an entity of type office holder)</t>
  </si>
  <si>
    <t>an office holder has President Suharto (an entity of type agent)</t>
  </si>
  <si>
    <t>a person has president François Bozizé (an entity of type agent)</t>
  </si>
  <si>
    <t>a person has president Abdullah Gül (an entity of type president)</t>
  </si>
  <si>
    <t>successor</t>
  </si>
  <si>
    <t>an agent has successor Victor de Broglie (1785–1870) (an entity of type politician)</t>
  </si>
  <si>
    <t>an office holder has successor Liberato Pinto (an entity of type person)</t>
  </si>
  <si>
    <t>a president has successor Bülent Ecevit (an entity of type politician)</t>
  </si>
  <si>
    <t>a person has successor Æthelberht of Wessex (an entity of type British royalty)</t>
  </si>
  <si>
    <t>title</t>
  </si>
  <si>
    <t>an agent has title List of heads of state of Hungary</t>
  </si>
  <si>
    <t>a work has title jimmy</t>
  </si>
  <si>
    <t>Canningite and Whig</t>
  </si>
  <si>
    <t>Coalition</t>
  </si>
  <si>
    <t>Conservative</t>
  </si>
  <si>
    <t>Conservative and Unionist</t>
  </si>
  <si>
    <t>Labour</t>
  </si>
  <si>
    <t>Liberal</t>
  </si>
  <si>
    <t>National</t>
  </si>
  <si>
    <t>Tory</t>
  </si>
  <si>
    <t>Whig and Peelite</t>
  </si>
  <si>
    <t>a president has party Hungarian Socialist Workers' Party (an entity of type political party)</t>
  </si>
  <si>
    <t>an agent has party Hungarian Social Democratic Party (an entity of type agent)</t>
  </si>
  <si>
    <t>an agent has party Republican People's Party (Turkey) (an entity of type political party)</t>
  </si>
  <si>
    <t>an agent has party Nationalist Republican Party (an entity of type agent)</t>
  </si>
  <si>
    <t>a populated place has opposition party Socialist coalition</t>
  </si>
  <si>
    <t>an agent has political groups Concert of Parties for Democracy (an entity of type agent)</t>
  </si>
  <si>
    <t>an organisation has political groups 9.0</t>
  </si>
  <si>
    <t>a person has other party Conservative Party of Canada (an entity of type agent)</t>
  </si>
  <si>
    <t>an office holder has other party Green Party (Colombia) (an entity of type political party)</t>
  </si>
  <si>
    <t>an organisation has political party in legislature Sinn Féin (an entity of type political party)</t>
  </si>
  <si>
    <t>a legislature has political party in legislature Fine Gael (an entity of type agent)</t>
  </si>
  <si>
    <t>otherparty</t>
  </si>
  <si>
    <t>an office holder has otherparty National Progressive Front (Syria) (an entity of type organisation)</t>
  </si>
  <si>
    <t>a politician has otherparty Great Alliance for Change (an entity of type agent)</t>
  </si>
  <si>
    <t>an agent has political party Democratic Party (an entity of type agent)</t>
  </si>
  <si>
    <t>an agent has political party Communist Party of Canada (an entity of type organisation)</t>
  </si>
  <si>
    <t>an agent has political party of leader Welsh Labour (an entity of type organisation)</t>
  </si>
  <si>
    <t>an agent has political party of leader Progressive Conservative Party of New Brunswick (an entity of type organisation)</t>
  </si>
  <si>
    <t>opponents</t>
  </si>
  <si>
    <t>a person has opponents Mao Zedong (an entity of type agent)</t>
  </si>
  <si>
    <t>an agent has opponents Ben Bernanke (an entity of type agent)</t>
  </si>
  <si>
    <t>an organisation has ideology Environmentalism</t>
  </si>
  <si>
    <t>an organisation has ideology Paraguay (an entity of type country)</t>
  </si>
  <si>
    <t>leader</t>
  </si>
  <si>
    <t>an agent has leader J. S. Woodsworth (an entity of type agent)</t>
  </si>
  <si>
    <t>an organisation has leader Heinrich Himmler (an entity of type agent)</t>
  </si>
  <si>
    <t>a place has leader party Social Democratic Party (Romania) (an entity of type agent)</t>
  </si>
  <si>
    <t>a city has leader party People's Democratic Party (Nigeria) (an entity of type agent)</t>
  </si>
  <si>
    <t>a region has winner John Nott (an entity of type office holder)</t>
  </si>
  <si>
    <t>a region has winner Democratic Party</t>
  </si>
  <si>
    <t>legislatureStatus</t>
  </si>
  <si>
    <t>a person has legislature status Single-party state</t>
  </si>
  <si>
    <t>a person has legislature status Minority government</t>
  </si>
  <si>
    <t>a populated place has Legislature Diet of Istria</t>
  </si>
  <si>
    <t>a place has Legislature Veche</t>
  </si>
  <si>
    <t>a person has president Jalal Talabani (an entity of type person)</t>
  </si>
  <si>
    <t>an office holder has president Warren G. Harding (an entity of type president)</t>
  </si>
  <si>
    <t>a municipality has leader party Left Ecology Freedom (an entity of type agent)</t>
  </si>
  <si>
    <t>a populated place has leader party Social Democratic Party of Germany (an entity of type organisation)</t>
  </si>
  <si>
    <t>minister</t>
  </si>
  <si>
    <t>a military unit has minister Kathleen Sebelius (an entity of type agent)</t>
  </si>
  <si>
    <t>a person has minister Bob Rae (an entity of type agent)</t>
  </si>
  <si>
    <t>a populated place has government type Frankfurt (an entity of type place)</t>
  </si>
  <si>
    <t>a village has government type Council–manager government</t>
  </si>
  <si>
    <t>2ndparty</t>
  </si>
  <si>
    <t>a place has 2ndParty Conservative Party (UK) (an entity of type organisation)</t>
  </si>
  <si>
    <t>a populated place has 2ndParty Green Party (UK) (an entity of type organisation)</t>
  </si>
  <si>
    <t>government</t>
  </si>
  <si>
    <t>a place has government Little Rock Township, Kendall County, Illinois (an entity of type municipality)</t>
  </si>
  <si>
    <t>a place has government Schenectady City Hall (an entity of type architectural structure)</t>
  </si>
  <si>
    <t>a place has government type City commission government</t>
  </si>
  <si>
    <t>a town has government type Town council</t>
  </si>
  <si>
    <t>partyName</t>
  </si>
  <si>
    <t>a political party has party name Centre Party</t>
  </si>
  <si>
    <t>an agent has party name Public Affairs</t>
  </si>
  <si>
    <t>Andrew Bonar Law</t>
  </si>
  <si>
    <t>Arthur Balfour</t>
  </si>
  <si>
    <t>Benjamin Disraeli</t>
  </si>
  <si>
    <t>Clement Attlee</t>
  </si>
  <si>
    <t>David Cameron</t>
  </si>
  <si>
    <t>David Lloyd George</t>
  </si>
  <si>
    <t>Edward Heath</t>
  </si>
  <si>
    <t>George Canning</t>
  </si>
  <si>
    <t>George Grenville</t>
  </si>
  <si>
    <t>Gordon Brown</t>
  </si>
  <si>
    <t>Harold Macmillan</t>
  </si>
  <si>
    <t>Harold Wilson</t>
  </si>
  <si>
    <t>Henry Addington</t>
  </si>
  <si>
    <t>Henry Pelham</t>
  </si>
  <si>
    <t>Herbert Henry Asquith</t>
  </si>
  <si>
    <t>James Callaghan</t>
  </si>
  <si>
    <t>John Major</t>
  </si>
  <si>
    <t>Lord John Russell</t>
  </si>
  <si>
    <t>Lord North</t>
  </si>
  <si>
    <t>Margaret Thatcher</t>
  </si>
  <si>
    <t>Neville Chamberlain</t>
  </si>
  <si>
    <t>Ramsay MacDonald</t>
  </si>
  <si>
    <t>Robert Harley</t>
  </si>
  <si>
    <t>Sir Alec Douglas-Home</t>
  </si>
  <si>
    <t>Sir Anthony Eden</t>
  </si>
  <si>
    <t>Sir Henry Campbell-Bannerman</t>
  </si>
  <si>
    <t>Sir Robert Peel</t>
  </si>
  <si>
    <t>Sir Robert Walpole</t>
  </si>
  <si>
    <t>Sir Winston Churchill</t>
  </si>
  <si>
    <t>Spencer Perceval</t>
  </si>
  <si>
    <t>Stanley Baldwin</t>
  </si>
  <si>
    <t>The Duke of Devonshire</t>
  </si>
  <si>
    <t>The Duke of Grafton</t>
  </si>
  <si>
    <t>The Duke of Newcastle</t>
  </si>
  <si>
    <t>The Duke of Portland</t>
  </si>
  <si>
    <t>The Duke of Wellington</t>
  </si>
  <si>
    <t>The Earl Grey</t>
  </si>
  <si>
    <t>The Earl of Aberdeen</t>
  </si>
  <si>
    <t>The Earl of Bute</t>
  </si>
  <si>
    <t>The Earl of Chatham</t>
  </si>
  <si>
    <t>The Earl of Derby</t>
  </si>
  <si>
    <t>The Earl of Godolphin</t>
  </si>
  <si>
    <t>The Earl of Liverpool</t>
  </si>
  <si>
    <t>The Earl of Rosebery</t>
  </si>
  <si>
    <t>The Earl of Shelburne</t>
  </si>
  <si>
    <t>The Earl of Wilmington</t>
  </si>
  <si>
    <t>The Earl Russell</t>
  </si>
  <si>
    <t>The Earl Stanhope</t>
  </si>
  <si>
    <t>The Lord Grenville</t>
  </si>
  <si>
    <t>The Marquess of Rockingham</t>
  </si>
  <si>
    <t>The Marquess of Salisbury</t>
  </si>
  <si>
    <t>The Viscount Goderich</t>
  </si>
  <si>
    <t>The Viscount Melbourne</t>
  </si>
  <si>
    <t>The Viscount Townshend</t>
  </si>
  <si>
    <t>Tony Blair</t>
  </si>
  <si>
    <t>Viscount Palmerston</t>
  </si>
  <si>
    <t>William Ewart Gladstone</t>
  </si>
  <si>
    <t>William Pitt the Younger</t>
  </si>
  <si>
    <t>Winston Churchill</t>
  </si>
  <si>
    <t>a prime minister has successor Paul Painlevé (an entity of type person)</t>
  </si>
  <si>
    <t>a monarch has successor Beornred of Mercia (an entity of type British royalty)</t>
  </si>
  <si>
    <t>a prime minister has successor Raymond Poincaré (an entity of type agent)</t>
  </si>
  <si>
    <t>a politician has successor Paul Painlevé (an entity of type prime minister)</t>
  </si>
  <si>
    <t>predecessor</t>
  </si>
  <si>
    <t>an agent has predecessor Hugues-Bernard Maret, duc de Bassano (an entity of type person)</t>
  </si>
  <si>
    <t>a person has predecessor Ramiro de León Carpio (an entity of type president)</t>
  </si>
  <si>
    <t>primeminister</t>
  </si>
  <si>
    <t>an agent has primeminister Afonso Costa (an entity of type agent)</t>
  </si>
  <si>
    <t>an agent has primeminister Alfredo de Sá Cardoso (an entity of type office holder)</t>
  </si>
  <si>
    <t>primeMinister</t>
  </si>
  <si>
    <t>an office holder has prime minister Bernardino Machado (an entity of type person)</t>
  </si>
  <si>
    <t>an agent has prime minister Liberato Pinto (an entity of type agent)</t>
  </si>
  <si>
    <t>chairperson</t>
  </si>
  <si>
    <t>an agent has chairperson Selah Jambo</t>
  </si>
  <si>
    <t>an agent has chairperson S K Saxena</t>
  </si>
  <si>
    <t>Alfonso Bedoya</t>
  </si>
  <si>
    <t>Ali MacGraw</t>
  </si>
  <si>
    <t>Al Jolson</t>
  </si>
  <si>
    <t>Al Pacino</t>
  </si>
  <si>
    <t>Andy Serkis</t>
  </si>
  <si>
    <t>Anthony Hopkins</t>
  </si>
  <si>
    <t>Anthony Perkins</t>
  </si>
  <si>
    <t>Arnold Schwarzenegger</t>
  </si>
  <si>
    <t>Barbra Streisand</t>
  </si>
  <si>
    <t>Basil Rathbone</t>
  </si>
  <si>
    <t>Bela Lugosi</t>
  </si>
  <si>
    <t>Bette Davis</t>
  </si>
  <si>
    <t>Bill Murray</t>
  </si>
  <si>
    <t>Brandon De Wilde</t>
  </si>
  <si>
    <t>Bud Abbott</t>
  </si>
  <si>
    <t>Charlton Heston</t>
  </si>
  <si>
    <t>Cher</t>
  </si>
  <si>
    <t>Clark Gable</t>
  </si>
  <si>
    <t>Claude Rains</t>
  </si>
  <si>
    <t>Clint Eastwood</t>
  </si>
  <si>
    <t>Colin Clive</t>
  </si>
  <si>
    <t>Cuba Gooding, Jr.</t>
  </si>
  <si>
    <t>Diane Keaton</t>
  </si>
  <si>
    <t>Dustin Hoffman</t>
  </si>
  <si>
    <t>Edward G. Robinson</t>
  </si>
  <si>
    <t>Estelle Reiner</t>
  </si>
  <si>
    <t>Faye Dunaway</t>
  </si>
  <si>
    <t>Gary Cooper</t>
  </si>
  <si>
    <t>Gloria Swanson</t>
  </si>
  <si>
    <t>Greta Garbo</t>
  </si>
  <si>
    <t>Groucho Marx</t>
  </si>
  <si>
    <t>Haley Joel Osment</t>
  </si>
  <si>
    <t>Harrison Ford</t>
  </si>
  <si>
    <t>Humphrey Bogart</t>
  </si>
  <si>
    <t>Ingrid Bergman</t>
  </si>
  <si>
    <t>Jack Nicholson</t>
  </si>
  <si>
    <t>James Cagney</t>
  </si>
  <si>
    <t>Joe E. Brown</t>
  </si>
  <si>
    <t>Joe Mantell</t>
  </si>
  <si>
    <t>John Belushi</t>
  </si>
  <si>
    <t>Judy Garland</t>
  </si>
  <si>
    <t>Katharine Hepburn</t>
  </si>
  <si>
    <t>Keir Dullea</t>
  </si>
  <si>
    <t>Lauren Bacall</t>
  </si>
  <si>
    <t>Laurence Olivier</t>
  </si>
  <si>
    <t>Leonardo DiCaprio</t>
  </si>
  <si>
    <t>Mae West</t>
  </si>
  <si>
    <t>Margaret Hamilton</t>
  </si>
  <si>
    <t>Marlon Brando</t>
  </si>
  <si>
    <t>Michael Douglas</t>
  </si>
  <si>
    <t>Oliver Hardy</t>
  </si>
  <si>
    <t>Orson Welles</t>
  </si>
  <si>
    <t>Patrick Swayze</t>
  </si>
  <si>
    <t>Pat Welsh</t>
  </si>
  <si>
    <t>Peter Finch</t>
  </si>
  <si>
    <t>Peter Sellers</t>
  </si>
  <si>
    <t>Ray Liotta (voice)</t>
  </si>
  <si>
    <t>Renée Zellweger</t>
  </si>
  <si>
    <t>Robert Armstrong</t>
  </si>
  <si>
    <t>Robert De Niro</t>
  </si>
  <si>
    <t>Robert Duvall</t>
  </si>
  <si>
    <t>Robert Hays and Leslie Nielsen</t>
  </si>
  <si>
    <t>Robin Williams</t>
  </si>
  <si>
    <t>Rosalind Russell</t>
  </si>
  <si>
    <t>Roy Scheider</t>
  </si>
  <si>
    <t>Sean Connery</t>
  </si>
  <si>
    <t>Sidney Poitier</t>
  </si>
  <si>
    <t>Strother Martin</t>
  </si>
  <si>
    <t>Sylvester Stallone</t>
  </si>
  <si>
    <t>Tom Cruise and Anthony Edwards</t>
  </si>
  <si>
    <t>Tom Hanks</t>
  </si>
  <si>
    <t>Vivien Leigh</t>
  </si>
  <si>
    <t>Walter Brooke</t>
  </si>
  <si>
    <t>Warner Baxter</t>
  </si>
  <si>
    <t>Warren Beatty</t>
  </si>
  <si>
    <t>starring</t>
  </si>
  <si>
    <t>a movie has starring Naseeruddin Shah (an entity of type person)</t>
  </si>
  <si>
    <t>a movie has starring Jean-Luc Bilodeau (an entity of type person)</t>
  </si>
  <si>
    <t>a movie has starring James Marsden (an entity of type person)</t>
  </si>
  <si>
    <t>narrator</t>
  </si>
  <si>
    <t>a movie has narrator Earl Mann</t>
  </si>
  <si>
    <t>a movie has narrator Om Puri (an entity of type person)</t>
  </si>
  <si>
    <t>a work has narrator Shinichiro Ohta (an entity of type person)</t>
  </si>
  <si>
    <t>a television show has narrator Sean Salisbury (an entity of type person)</t>
  </si>
  <si>
    <t>quote</t>
  </si>
  <si>
    <t>an agent has quote "You almost never see how anyone travels from point A to point C most TV shows. I wanted the audience to witness every journey these people took. It all had a purpose, even seeing them order lunch. It just seemed to be the proper visual rhythm with which to marry Aaron's words. I got lucky that it worked."</t>
  </si>
  <si>
    <t>a person has quote She does not lack the talent to arouse interest in a country like ours, she lacks youth, beauty, modesty, coquetterie.  She could have been enthusiastic about the merits of our great artists, taken lessons from them, had more bosom and a handsome posterior and have had to offer both to the artists.</t>
  </si>
  <si>
    <t>a work has released 2006-07-05 02:00</t>
  </si>
  <si>
    <t>an album has released 14</t>
  </si>
  <si>
    <t>a movie has release date 2010-06-24 02:00</t>
  </si>
  <si>
    <t>a work has release date 2007-05-19 02:00</t>
  </si>
  <si>
    <t>a prime minister has years 1932</t>
  </si>
  <si>
    <t>a prime minister has years 18</t>
  </si>
  <si>
    <t>recorded</t>
  </si>
  <si>
    <t>a work has Recorded October–November 1975, Trident Studios</t>
  </si>
  <si>
    <t>a musical work has Recorded --10-13</t>
  </si>
  <si>
    <t>firstAired</t>
  </si>
  <si>
    <t>a work has first aired 2010-01-21 02:00</t>
  </si>
  <si>
    <t>a person has first aired 1988-09-09 02:00</t>
  </si>
  <si>
    <t>a written work has release date 2003</t>
  </si>
  <si>
    <t>a book has release date 1872</t>
  </si>
  <si>
    <t>an eukaryote has year 2009</t>
  </si>
  <si>
    <t>a species has year 2012</t>
  </si>
  <si>
    <t>release</t>
  </si>
  <si>
    <t>a video game has release --02-23</t>
  </si>
  <si>
    <t>a video game has release --07-28</t>
  </si>
  <si>
    <t>lastAired</t>
  </si>
  <si>
    <t>a work has last aired 1984-11-28 02:00</t>
  </si>
  <si>
    <t>a work has last aired 2001-05-10 02:00</t>
  </si>
  <si>
    <t>originalairdate</t>
  </si>
  <si>
    <t>a television show has OriginalAirDate 2006-08-22 02:00</t>
  </si>
  <si>
    <t>a television show has OriginalAirDate 2004-02-05 02:00</t>
  </si>
  <si>
    <t>firstAirDate</t>
  </si>
  <si>
    <t>a broadcaster has first air date 2009-11-28 02:00</t>
  </si>
  <si>
    <t>an organisation has first air date 2006-07-22 02:00</t>
  </si>
  <si>
    <t>a building has completion date about 1315</t>
  </si>
  <si>
    <t>a place has completion date 1991</t>
  </si>
  <si>
    <t>a celestial body has period 1.1983826880000001E8</t>
  </si>
  <si>
    <t>a celestial body has period 1.049955264E8</t>
  </si>
  <si>
    <t>a television show has completion date 2011-11-28 02:00</t>
  </si>
  <si>
    <t>a work has completion date 1988-01-27 02:00</t>
  </si>
  <si>
    <t>Annie Hall</t>
  </si>
  <si>
    <t>Benjamin Braddock</t>
  </si>
  <si>
    <t>Blanche DuBois</t>
  </si>
  <si>
    <t>Captain</t>
  </si>
  <si>
    <t>Capt. Geoffrey T. Spaulding</t>
  </si>
  <si>
    <t>Capt. Louis Renault</t>
  </si>
  <si>
    <t>Carl Denham</t>
  </si>
  <si>
    <t>Carl Spackler</t>
  </si>
  <si>
    <t>Carol Anne Freeling</t>
  </si>
  <si>
    <t>Charles Foster Kane</t>
  </si>
  <si>
    <t>Charlotte Vale</t>
  </si>
  <si>
    <t>Clyde Barrow</t>
  </si>
  <si>
    <t>Cole Sear</t>
  </si>
  <si>
    <t>Col. Nathan R. Jessup</t>
  </si>
  <si>
    <t>Count Dracula</t>
  </si>
  <si>
    <t>Customer</t>
  </si>
  <si>
    <t>Dave Bowman</t>
  </si>
  <si>
    <t>Det. Robert Thorn</t>
  </si>
  <si>
    <t>Dexter</t>
  </si>
  <si>
    <t>Dorothy Boyd</t>
  </si>
  <si>
    <t>Dorothy Gale</t>
  </si>
  <si>
    <t>Dr. Christian Szell</t>
  </si>
  <si>
    <t>E.T.</t>
  </si>
  <si>
    <t>Ethel Thayer</t>
  </si>
  <si>
    <t>Fanny Brice</t>
  </si>
  <si>
    <t>Forrest Gump</t>
  </si>
  <si>
    <t>George M. Cohan</t>
  </si>
  <si>
    <t>George Taylor</t>
  </si>
  <si>
    <t>Gollum</t>
  </si>
  <si>
    <t>Gordon Gekko</t>
  </si>
  <si>
    <t>Grusinskaya</t>
  </si>
  <si>
    <t>Hannibal Lecter</t>
  </si>
  <si>
    <t>Han Solo</t>
  </si>
  <si>
    <t>Harry Callahan</t>
  </si>
  <si>
    <t>Henry Frankenstein</t>
  </si>
  <si>
    <t>Howard Beale</t>
  </si>
  <si>
    <t>Ilsa Lund</t>
  </si>
  <si>
    <t>Jack Dawson</t>
  </si>
  <si>
    <t>Jack Torrance</t>
  </si>
  <si>
    <t>Jakie Rabinowitz/Jack Robin</t>
  </si>
  <si>
    <t>James Bond</t>
  </si>
  <si>
    <t>Jennifer Cavilleri Barrett</t>
  </si>
  <si>
    <t>Jim Lovell</t>
  </si>
  <si>
    <t>Jimmy Dugan</t>
  </si>
  <si>
    <t>Joan Crawford</t>
  </si>
  <si>
    <t>Joey Starrett</t>
  </si>
  <si>
    <t>John Keating</t>
  </si>
  <si>
    <t>Johnny Castle</t>
  </si>
  <si>
    <t>Julian Marsh</t>
  </si>
  <si>
    <t>Knute Rockne</t>
  </si>
  <si>
    <t>Lady Lou</t>
  </si>
  <si>
    <t>Lawrence Walsh</t>
  </si>
  <si>
    <t>Loretta Castorini</t>
  </si>
  <si>
    <t>Lou Gehrig</t>
  </si>
  <si>
    <t>Lt. Col. Bill Kilgore</t>
  </si>
  <si>
    <t>Mame Dennis</t>
  </si>
  <si>
    <t>Margo Channing</t>
  </si>
  <si>
    <t>Martin Brody</t>
  </si>
  <si>
    <t>Michael Corleone</t>
  </si>
  <si>
    <t>Mr. Maguire</t>
  </si>
  <si>
    <t>Norma Desmond</t>
  </si>
  <si>
    <t>Norman Bates</t>
  </si>
  <si>
    <t>Oliver</t>
  </si>
  <si>
    <t>Osgood Fielding III</t>
  </si>
  <si>
    <t>President Merkin Muffley</t>
  </si>
  <si>
    <t>Rhett Butler</t>
  </si>
  <si>
    <t>Rick Blaine</t>
  </si>
  <si>
    <t>Rocky Balboa</t>
  </si>
  <si>
    <t>Rod Tidwell</t>
  </si>
  <si>
    <t>Rosa Moline</t>
  </si>
  <si>
    <t>Sam Spade</t>
  </si>
  <si>
    <t>Sherlock Holmes</t>
  </si>
  <si>
    <t>Shoeless Joe Jackson</t>
  </si>
  <si>
    <t>Sonny Wortzik</t>
  </si>
  <si>
    <t>Stanley Kowalski</t>
  </si>
  <si>
    <t>Ted Striker and Dr. Rumack</t>
  </si>
  <si>
    <t>Terry Malloy</t>
  </si>
  <si>
    <t>The Terminator</t>
  </si>
  <si>
    <t>Tony Montana</t>
  </si>
  <si>
    <t>Travis Bickle</t>
  </si>
  <si>
    <t>Virgil Tibbs</t>
  </si>
  <si>
    <t>Vito Corleone</t>
  </si>
  <si>
    <t>Wicked Witch of the West</t>
  </si>
  <si>
    <t>an agent has Name Aethelthryth</t>
  </si>
  <si>
    <t>an agent has Name Ráthonyi, Ákos</t>
  </si>
  <si>
    <t>a movie has starring Karolina Gruszka (an entity of type agent)</t>
  </si>
  <si>
    <t>a movie has starring Naomie Harris (an entity of type agent)</t>
  </si>
  <si>
    <t>a movie has starring Kelsey Grammer (an entity of type agent)</t>
  </si>
  <si>
    <t>a movie has starring Bruce Willis (an entity of type person)</t>
  </si>
  <si>
    <t>an artist has quote When I am dead, my dearestWhen I am dead, my dearest,         Sing no sad songs for me;Plant thou no roses at my head,         Nor shady cypress tree:Be the green grass above me         With showers and dewdrops wet;And if thou wilt, remember,         And if thou wilt, forget.I shall not see the shadows,         I shall not feel the rain;I shall not hear the nightingale         Sing on, as if in pain:And dreaming through the twilight         That doth not rise nor set,Haply I may remember,         And haply may forget.</t>
  </si>
  <si>
    <t>a person has quote Into my loneliness comes --</t>
  </si>
  <si>
    <t>20th Century Fox</t>
  </si>
  <si>
    <t>Allied Artists</t>
  </si>
  <si>
    <t>Columbia</t>
  </si>
  <si>
    <t>Columbia Pictures</t>
  </si>
  <si>
    <t>Disney</t>
  </si>
  <si>
    <t>Pixal</t>
  </si>
  <si>
    <t>DreamWorks</t>
  </si>
  <si>
    <t>Horizon</t>
  </si>
  <si>
    <t>ITC Entertainment</t>
  </si>
  <si>
    <t>Metro-Goldwyn-Mayer</t>
  </si>
  <si>
    <t>Miramax</t>
  </si>
  <si>
    <t>New Line Cinema</t>
  </si>
  <si>
    <t>Orion Pictures</t>
  </si>
  <si>
    <t>Paramount</t>
  </si>
  <si>
    <t>RKO</t>
  </si>
  <si>
    <t>Triangle</t>
  </si>
  <si>
    <t>United Artists</t>
  </si>
  <si>
    <t>Universal</t>
  </si>
  <si>
    <t>Warner Brothers</t>
  </si>
  <si>
    <t>studio</t>
  </si>
  <si>
    <t>a movie has studio Alcon Entertainment (an entity of type agent)</t>
  </si>
  <si>
    <t>a movie has studio Platinum Dunes (an entity of type company)</t>
  </si>
  <si>
    <t>distributor</t>
  </si>
  <si>
    <t>a movie has distributor Nordisk Film (an entity of type agent)</t>
  </si>
  <si>
    <t>a movie has distributor Columbia Pictures (an entity of type company)</t>
  </si>
  <si>
    <t>a work has distributor Sony Pictures Classics (an entity of type agent)</t>
  </si>
  <si>
    <t>a work has distributor The Cannon Group (an entity of type organisation)</t>
  </si>
  <si>
    <t>producer</t>
  </si>
  <si>
    <t>an album has producer Moses Schneider (an entity of type agent)</t>
  </si>
  <si>
    <t>a movie has producer Claudio Mancini (an entity of type agent)</t>
  </si>
  <si>
    <t>a movie has producer John Herzfeld (an entity of type person)</t>
  </si>
  <si>
    <t>a work has producer Manfred Mann (musician) (an entity of type musical artist)</t>
  </si>
  <si>
    <t>productionCompany</t>
  </si>
  <si>
    <t>a movie has production company Hall Roach Studios</t>
  </si>
  <si>
    <t>a work has production company Sweet Talk Productions</t>
  </si>
  <si>
    <t>distributedBy</t>
  </si>
  <si>
    <t>a movie has distributed by New Line Cinema (an entity of type agent)</t>
  </si>
  <si>
    <t>a movie has distributed by United Artists (an entity of type company)</t>
  </si>
  <si>
    <t>owningCompany</t>
  </si>
  <si>
    <t>an agent has owning company Israel Broadcasting Authority (an entity of type broadcaster)</t>
  </si>
  <si>
    <t>a company has owning company The Master Trust Bank of Japan (an entity of type organisation)</t>
  </si>
  <si>
    <t>owner</t>
  </si>
  <si>
    <t>an agent has owner Sony Pictures Entertainment (an entity of type agent)</t>
  </si>
  <si>
    <t>a company has owner Renco Group (an entity of type organisation)</t>
  </si>
  <si>
    <t>distributors</t>
  </si>
  <si>
    <t>a work has distributors Mirchi Movies Limited</t>
  </si>
  <si>
    <t>a movie has distributors DD Productions</t>
  </si>
  <si>
    <t>network</t>
  </si>
  <si>
    <t>a work has network Disney Channel (an entity of type broadcaster)</t>
  </si>
  <si>
    <t>a television show has network BBC Two (an entity of type broadcaster)</t>
  </si>
  <si>
    <t>Alexander Dovzhenko</t>
  </si>
  <si>
    <t>Carl Theodor Dreyer</t>
  </si>
  <si>
    <t>Charles Chaplin</t>
  </si>
  <si>
    <t>D. W. Griffith</t>
  </si>
  <si>
    <t>Erich von Stroheim</t>
  </si>
  <si>
    <t>F.W. Murnau</t>
  </si>
  <si>
    <t>Jean Renoir</t>
  </si>
  <si>
    <t>Robert Wiene</t>
  </si>
  <si>
    <t>Sergei Eisenstein</t>
  </si>
  <si>
    <t>Vittorio De Sica</t>
  </si>
  <si>
    <t>Vsevolod Pudovkin</t>
  </si>
  <si>
    <t>a movie has writer Richard A. Lupoff (an entity of type agent)</t>
  </si>
  <si>
    <t>an album has writer Lead Belly (an entity of type musical artist)</t>
  </si>
  <si>
    <t>director</t>
  </si>
  <si>
    <t>a work has director Joel Schumacher (an entity of type agent)</t>
  </si>
  <si>
    <t>a work has director John Cassavetes (an entity of type person)</t>
  </si>
  <si>
    <t>a work has director Jean-Pierre Jeunet (an entity of type agent)</t>
  </si>
  <si>
    <t>a work has director Anne Fletcher (an entity of type agent)</t>
  </si>
  <si>
    <t>a television episode has writer Rod Serling (an entity of type person)</t>
  </si>
  <si>
    <t>a movie has writer William Goldman (an entity of type artist)</t>
  </si>
  <si>
    <t>a magazine has firstdate 1828</t>
  </si>
  <si>
    <t>a written work has firstdate May 1997</t>
  </si>
  <si>
    <t>an agent has year 1961196219641967</t>
  </si>
  <si>
    <t>an eukaryote has year 2005</t>
  </si>
  <si>
    <t>relyear</t>
  </si>
  <si>
    <t>a work has relyear 1988</t>
  </si>
  <si>
    <t>a single has relyear 1993</t>
  </si>
  <si>
    <t>a musical work has release date 1991-10-19 02:00</t>
  </si>
  <si>
    <t>a work has release date 2005-03-11 02:00</t>
  </si>
  <si>
    <t>recordDate</t>
  </si>
  <si>
    <t>a musical work has record date 1990-01-01 02:00</t>
  </si>
  <si>
    <t>a musical work has record date 1966-06-07 02:00</t>
  </si>
  <si>
    <t>a sports event has date 1906-04-28 02:00</t>
  </si>
  <si>
    <t>a sports event has date 23</t>
  </si>
  <si>
    <t>recordedIn</t>
  </si>
  <si>
    <t>an album has recorded in Brooklyn (an entity of type municipality)</t>
  </si>
  <si>
    <t>a work has recorded in Del Mar, California (an entity of type city)</t>
  </si>
  <si>
    <t>a song has released 1948</t>
  </si>
  <si>
    <t>a song has released 1966-05-15 02:00</t>
  </si>
  <si>
    <t>airdate</t>
  </si>
  <si>
    <t>a work has airdate 2005-05-09 02:00</t>
  </si>
  <si>
    <t>a television episode has airdate 1960-03-17 02:00</t>
  </si>
  <si>
    <t>an athlete has years 2013</t>
  </si>
  <si>
    <t>a prime minister has years 1869</t>
  </si>
  <si>
    <t>a work has Recorded Eel Pie Studio, A.I.R. Studios and Wessex Studios, London, England 1981–1982</t>
  </si>
  <si>
    <t>a single has Recorded 1998</t>
  </si>
  <si>
    <t>an agent has first aired 1988-09-09 02:00</t>
  </si>
  <si>
    <t>a work has first aired 1985-09-13 02:00</t>
  </si>
  <si>
    <t>a broadcaster has first air date 2005-11-30 02:00</t>
  </si>
  <si>
    <t>an organisation has first air date 2005-11-30 02:00</t>
  </si>
  <si>
    <t>a ship has completion date 1936-09-09 02:00</t>
  </si>
  <si>
    <t>a work has completion date 1997-05-30 02:00</t>
  </si>
  <si>
    <t>an event has date 1263-10-01 02:00</t>
  </si>
  <si>
    <t>an event has date 1959-06-27 02:00</t>
  </si>
  <si>
    <t>a song has Published 1941</t>
  </si>
  <si>
    <t>a work has Published July 2003</t>
  </si>
  <si>
    <t>certyear</t>
  </si>
  <si>
    <t>a single has certyear 1995</t>
  </si>
  <si>
    <t>an album has certyear 1982</t>
  </si>
  <si>
    <t>a written work has release date 1722</t>
  </si>
  <si>
    <t>a written work has release date 1887</t>
  </si>
  <si>
    <t>a work has OriginalAirDate 1976-11-12 02:00</t>
  </si>
  <si>
    <t>a book has pub date 1989</t>
  </si>
  <si>
    <t>a work has pub date 1971</t>
  </si>
  <si>
    <t>a work has origdate September 1986 – October 1987</t>
  </si>
  <si>
    <t>launch</t>
  </si>
  <si>
    <t>an agent has launch 30</t>
  </si>
  <si>
    <t>an organisation has launch 2007-09-30 02:00</t>
  </si>
  <si>
    <t>an agent has launch date 1964-06-26 02:00</t>
  </si>
  <si>
    <t>an event has launch date 63069.0</t>
  </si>
  <si>
    <t>a written work has OriginalRelDate 1995-06-05 02:00</t>
  </si>
  <si>
    <t>a work has OriginalRelDate 1994-03-04 02:00</t>
  </si>
  <si>
    <t>a book has publication date 1994-01-31 02:00</t>
  </si>
  <si>
    <t>a written work has publication date 1985-05-31 02:00</t>
  </si>
  <si>
    <t>a work has release --03-01</t>
  </si>
  <si>
    <t>a video game has release --08-05</t>
  </si>
  <si>
    <t>a periodical literature has first publication year 1894-12-31T22:00:00 02:00</t>
  </si>
  <si>
    <t>a periodical literature has first publication year 1954-12-31T22:00:00 02:00</t>
  </si>
  <si>
    <t>firstReleaseDate</t>
  </si>
  <si>
    <t>a work has first release date 2006-11-13 02:00</t>
  </si>
  <si>
    <t>a software has first release date 2006</t>
  </si>
  <si>
    <t>latestReleaseVersion</t>
  </si>
  <si>
    <t>a software has latest release version 2003-03-16 02:00</t>
  </si>
  <si>
    <t>a software has latest release version 2.4</t>
  </si>
  <si>
    <t>reRelease</t>
  </si>
  <si>
    <t>an album has Re-Release --08-21</t>
  </si>
  <si>
    <t>a work has latest release version (October 27, 2011)</t>
  </si>
  <si>
    <t>a software has latest release version 1.9.0</t>
  </si>
  <si>
    <t>reReleased</t>
  </si>
  <si>
    <t>a work has Re-Released 2012-06-09 02:00</t>
  </si>
  <si>
    <t>a musical work has Re-Released 2007-09-03 02:00</t>
  </si>
  <si>
    <t>Shania Twain</t>
  </si>
  <si>
    <t>Led Zeppelin</t>
  </si>
  <si>
    <t>Meat Loaf</t>
  </si>
  <si>
    <t>Alanis Morissette</t>
  </si>
  <si>
    <t>The Beatles</t>
  </si>
  <si>
    <t>Eagles</t>
  </si>
  <si>
    <t>Mariah Carey</t>
  </si>
  <si>
    <t>Bruce Springsteen</t>
  </si>
  <si>
    <t>Celine Dion</t>
  </si>
  <si>
    <t>Dire Straits</t>
  </si>
  <si>
    <t>Whitney Houston</t>
  </si>
  <si>
    <t>James Horner</t>
  </si>
  <si>
    <t>Madonna</t>
  </si>
  <si>
    <t>Metallica</t>
  </si>
  <si>
    <t>Michael Jackson</t>
  </si>
  <si>
    <t>Pink Floyd</t>
  </si>
  <si>
    <t>Santana</t>
  </si>
  <si>
    <t>Guns and Roses</t>
  </si>
  <si>
    <t>associatedBand</t>
  </si>
  <si>
    <t>a Band has associated band Trace Adkins (an entity of type artist)</t>
  </si>
  <si>
    <t>an agent has associated band Gillette (singer) (an entity of type artist)</t>
  </si>
  <si>
    <t>artist</t>
  </si>
  <si>
    <t>a work has Artist Bob Dylan (an entity of type artist)</t>
  </si>
  <si>
    <t>a work has Artist Beatsteaks (an entity of type agent)</t>
  </si>
  <si>
    <t>an album has artist Children of Bodom (an entity of type agent)</t>
  </si>
  <si>
    <t>an album has artist Radiohead (an entity of type organisation)</t>
  </si>
  <si>
    <t>associatedMusicalArtist</t>
  </si>
  <si>
    <t>an agent has associated musical artist David Ball (country singer) (an entity of type person)</t>
  </si>
  <si>
    <t>an artist has associated musical artist Canned Heat (an entity of type agent)</t>
  </si>
  <si>
    <t>musicalBand</t>
  </si>
  <si>
    <t>a musical work has musical band Alexandra Burke (an entity of type artist)</t>
  </si>
  <si>
    <t>a single has musical band Don McLean (an entity of type agent)</t>
  </si>
  <si>
    <t>musicalArtist</t>
  </si>
  <si>
    <t>a single has musical artist New Order (an entity of type Band)</t>
  </si>
  <si>
    <t>a work has musical artist Katy Perry (an entity of type artist)</t>
  </si>
  <si>
    <t>a movie has producer Dyson Lovell (an entity of type agent)</t>
  </si>
  <si>
    <t>an album has producer David Hentschel and Genesis</t>
  </si>
  <si>
    <t>a movie has writer L.C. Moyzisch (an entity of type person)</t>
  </si>
  <si>
    <t>an album has writer Hal David (an entity of type person)</t>
  </si>
  <si>
    <t>an album has producer Jim Abbiss (an entity of type agent)</t>
  </si>
  <si>
    <t>an album has producer Deep Purple (an entity of type Band)</t>
  </si>
  <si>
    <t>a work has writer Laurence Stallings (an entity of type writer)</t>
  </si>
  <si>
    <t>a movie has writer Harry Kurnitz (an entity of type agent)</t>
  </si>
  <si>
    <t>musicComposer</t>
  </si>
  <si>
    <t>a movie has music composer Alberto Iglesias (an entity of type agent)</t>
  </si>
  <si>
    <t>a movie has music composer Lennie Niehaus (an entity of type artist)</t>
  </si>
  <si>
    <t>a work has author Arthur C. Clarke (an entity of type person)</t>
  </si>
  <si>
    <t>a written work has author Daniel Defoe (an entity of type artist)</t>
  </si>
  <si>
    <t>recordedBy</t>
  </si>
  <si>
    <t>a single has recorded by Bob Dylan (an entity of type person)</t>
  </si>
  <si>
    <t>a single has recorded by Mississippi John Hurt (an entity of type musical artist)</t>
  </si>
  <si>
    <t>writer(s)_</t>
  </si>
  <si>
    <t>a written work has author Booth Tarkington (an entity of type writer)</t>
  </si>
  <si>
    <t>a written work has author Ian McEwan (an entity of type artist)</t>
  </si>
  <si>
    <t>composer</t>
  </si>
  <si>
    <t>a television show has composer Richard Stone (composer) (an entity of type person)</t>
  </si>
  <si>
    <t>a video game has composer Akari Kaida (an entity of type artist)</t>
  </si>
  <si>
    <t>a work has Composer Yoshino Aoki (an entity of type agent)</t>
  </si>
  <si>
    <t>a work has Composer Mark Wirtz (an entity of type person)</t>
  </si>
  <si>
    <t>musicBy</t>
  </si>
  <si>
    <t>a work has music by José María Cano (an entity of type person)</t>
  </si>
  <si>
    <t>a work has music by Richard Rodgers (an entity of type musical artist)</t>
  </si>
  <si>
    <t>bandName</t>
  </si>
  <si>
    <t>an organisation has band name Yeti Lane</t>
  </si>
  <si>
    <t>a person has band name Vildsvin(band)</t>
  </si>
  <si>
    <t>musical instruments</t>
  </si>
  <si>
    <t>Ancient civilizations</t>
  </si>
  <si>
    <t>Ancient Rome</t>
  </si>
  <si>
    <t>Arabia</t>
  </si>
  <si>
    <t>Armenia</t>
  </si>
  <si>
    <t>Azerbaijan</t>
  </si>
  <si>
    <t>Azerbaijan, Iran</t>
  </si>
  <si>
    <t>Balkans, Southeast Europe</t>
  </si>
  <si>
    <t>Bolivia</t>
  </si>
  <si>
    <t>Cambodia</t>
  </si>
  <si>
    <t>Catalonia</t>
  </si>
  <si>
    <t>Celtic</t>
  </si>
  <si>
    <t>Central Europe</t>
  </si>
  <si>
    <t>England</t>
  </si>
  <si>
    <t>Ethiopia</t>
  </si>
  <si>
    <t>Etruscan</t>
  </si>
  <si>
    <t>Europe</t>
  </si>
  <si>
    <t>Ghana</t>
  </si>
  <si>
    <t>Hawaii</t>
  </si>
  <si>
    <t>Indonesia/Philippines</t>
  </si>
  <si>
    <t>Korea</t>
  </si>
  <si>
    <t>Laos</t>
  </si>
  <si>
    <t>Latin America</t>
  </si>
  <si>
    <t>Madagascar</t>
  </si>
  <si>
    <t>North America</t>
  </si>
  <si>
    <t>Northern Africa</t>
  </si>
  <si>
    <t>North India</t>
  </si>
  <si>
    <t>Peru</t>
  </si>
  <si>
    <t>Philippines</t>
  </si>
  <si>
    <t>Polynesia</t>
  </si>
  <si>
    <t>Polynesia, Africa, East Asia</t>
  </si>
  <si>
    <t>Sardinia</t>
  </si>
  <si>
    <t>Scandinavia</t>
  </si>
  <si>
    <t>Sicily</t>
  </si>
  <si>
    <t>South-Africa</t>
  </si>
  <si>
    <t>South America</t>
  </si>
  <si>
    <t>South India</t>
  </si>
  <si>
    <t>Thailand</t>
  </si>
  <si>
    <t>Tibet</t>
  </si>
  <si>
    <t>US</t>
  </si>
  <si>
    <t>Vietnam</t>
  </si>
  <si>
    <t>Western Europe</t>
  </si>
  <si>
    <t>Western Europe/North America</t>
  </si>
  <si>
    <t>an organisation has origin England (an entity of type country)</t>
  </si>
  <si>
    <t>a Band has origin Omaha, Nebraska (an entity of type place)</t>
  </si>
  <si>
    <t>an agent has home town Jacksonville, Florida (an entity of type municipality)</t>
  </si>
  <si>
    <t>a Band has home town Jacksonville, Florida (an entity of type municipality)</t>
  </si>
  <si>
    <t>tradition</t>
  </si>
  <si>
    <t>a place has tradition Open Evangelical</t>
  </si>
  <si>
    <t>a cleric has tradition Asceticism</t>
  </si>
  <si>
    <t>a river has country Sweden</t>
  </si>
  <si>
    <t>a military unit has country United States (an entity of type place)</t>
  </si>
  <si>
    <t>a populated place has country Denmark (an entity of type place)</t>
  </si>
  <si>
    <t>a municipality has country Denmark (an entity of type populated place)</t>
  </si>
  <si>
    <t>region</t>
  </si>
  <si>
    <t>a municipality has region Upper Normandy (an entity of type region)</t>
  </si>
  <si>
    <t>a body of water has region Jämtland (an entity of type municipality)</t>
  </si>
  <si>
    <t>culturalOrigins</t>
  </si>
  <si>
    <t>a genre has cultural origins Ireland (an entity of type populated place)</t>
  </si>
  <si>
    <t>a topical concept has cultural origins Wales (an entity of type place)</t>
  </si>
  <si>
    <t>an agent has ethnicity Latvian people (an entity of type ethnic group)</t>
  </si>
  <si>
    <t>an office holder has ethnicity Serbs (an entity of type populated place)</t>
  </si>
  <si>
    <t>countries</t>
  </si>
  <si>
    <t>a place has countries Kosovo (an entity of type place)</t>
  </si>
  <si>
    <t>a place has countries Serbia (an entity of type populated place)</t>
  </si>
  <si>
    <t>an agent has origins See Tickets (an entity of type organisation)</t>
  </si>
  <si>
    <t>an agent has origins London, UK</t>
  </si>
  <si>
    <t>an agent has locations Wolfsburg (an entity of type town)</t>
  </si>
  <si>
    <t>an agent has locations Florida (an entity of type administrative region)</t>
  </si>
  <si>
    <t>a species has regions Piedmont</t>
  </si>
  <si>
    <t>a grape has regions Valais (an entity of type populated place)</t>
  </si>
  <si>
    <t>politicians</t>
  </si>
  <si>
    <t>Democratic-Republican</t>
  </si>
  <si>
    <t>National Union</t>
  </si>
  <si>
    <t>a politician has party E'tedalion Party (an entity of type agent)</t>
  </si>
  <si>
    <t>a president has party Republican People's Party (Turkey) (an entity of type political party)</t>
  </si>
  <si>
    <t>an agent has party Hungarian Working People's Party (an entity of type organisation)</t>
  </si>
  <si>
    <t>an agent has party National Awakening Party (an entity of type agent)</t>
  </si>
  <si>
    <t>an agent has other party Union of Greens and Farmers (an entity of type agent)</t>
  </si>
  <si>
    <t>an agent has other party Party of Industrialists and Entrepreneurs of Ukraine (an entity of type agent)</t>
  </si>
  <si>
    <t>an agent has otherparty Kilusang Bagong Lipunan (an entity of type organisation)</t>
  </si>
  <si>
    <t>a person has otherparty Visionarios con Antanas Mockus (an entity of type political party)</t>
  </si>
  <si>
    <t>an organisation has ideology Kenya (an entity of type populated place)</t>
  </si>
  <si>
    <t>an organisation has ideology Antisemitism</t>
  </si>
  <si>
    <t>an agent has ideology Grassroot democracy</t>
  </si>
  <si>
    <t>a political party has ideology Assyrian nationalism</t>
  </si>
  <si>
    <t>an agent has party name Iniciativa per Catalunya Verds</t>
  </si>
  <si>
    <t>an agent has party name Communist Party of Greece</t>
  </si>
  <si>
    <t>a congressman has other party Whig Party (United States) (an entity of type organisation)</t>
  </si>
  <si>
    <t>an agent has other party Quebec Liberal Party (an entity of type organisation)</t>
  </si>
  <si>
    <t>a president has political party Hungarian Socialist Workers' Party (an entity of type organisation)</t>
  </si>
  <si>
    <t>an agent has political party Communist Party of India (Marxist) (an entity of type organisation)</t>
  </si>
  <si>
    <t>affiliation</t>
  </si>
  <si>
    <t>an agent has affiliation Chartered Management Institute (an entity of type organisation)</t>
  </si>
  <si>
    <t>an organisation has affiliation Centrale Graduate School (an entity of type university)</t>
  </si>
  <si>
    <t>television shows</t>
  </si>
  <si>
    <t>Barbara Adler</t>
  </si>
  <si>
    <t>Brenda Hsueh</t>
  </si>
  <si>
    <t>Carter Bays</t>
  </si>
  <si>
    <t>Chris Harris</t>
  </si>
  <si>
    <t>Chris Marcil</t>
  </si>
  <si>
    <t>Chris Miller</t>
  </si>
  <si>
    <t>Chuck Tatham</t>
  </si>
  <si>
    <t>Craig Gerard</t>
  </si>
  <si>
    <t>Craig Thomas</t>
  </si>
  <si>
    <t>Dan Gregor</t>
  </si>
  <si>
    <t>David Hemingson</t>
  </si>
  <si>
    <t>Doug Mand</t>
  </si>
  <si>
    <t>Eric Falconer</t>
  </si>
  <si>
    <t>George Sloan</t>
  </si>
  <si>
    <t>Gloria Calderon Kellett</t>
  </si>
  <si>
    <t>Greg Malins</t>
  </si>
  <si>
    <t>Ira Ungerleider</t>
  </si>
  <si>
    <t>Jamie Rhonheimer</t>
  </si>
  <si>
    <t>Jennifer Hendriks</t>
  </si>
  <si>
    <t>Joe Kelly</t>
  </si>
  <si>
    <t>Jonathan Groff</t>
  </si>
  <si>
    <t>Kourtney Kang</t>
  </si>
  <si>
    <t>Kristen Newman</t>
  </si>
  <si>
    <t>Maria Farrari</t>
  </si>
  <si>
    <t>Martynas Prusevicius</t>
  </si>
  <si>
    <t>Matthew Zinman</t>
  </si>
  <si>
    <t>Matt Kuhn</t>
  </si>
  <si>
    <t>Matt Sorrentino</t>
  </si>
  <si>
    <t>Phil Lord</t>
  </si>
  <si>
    <t>Rachel Axler</t>
  </si>
  <si>
    <t>Robia Rashid</t>
  </si>
  <si>
    <t>Romanski</t>
  </si>
  <si>
    <t>Sam Johnson</t>
  </si>
  <si>
    <t>Stephen Lloyd</t>
  </si>
  <si>
    <t>Tami Sagher</t>
  </si>
  <si>
    <t>Theresa Mulligan Rosenthal</t>
  </si>
  <si>
    <t>Tom Ruprecht</t>
  </si>
  <si>
    <t>writtenby</t>
  </si>
  <si>
    <t>a work has WrittenBy Lauren Schmidt (an entity of type person)</t>
  </si>
  <si>
    <t>a television show has WrittenBy Brian Buckner (an entity of type agent)</t>
  </si>
  <si>
    <t>an album has writer Phil Collins (an entity of type artist)</t>
  </si>
  <si>
    <t>an album has writer Adkins, Eg White Vallinas</t>
  </si>
  <si>
    <t>a work has creator Jeff Goode (an entity of type agent)</t>
  </si>
  <si>
    <t>a work has creator Eric Fogel (an entity of type person)</t>
  </si>
  <si>
    <t>a work has writer Andrew Klavan (an entity of type writer)</t>
  </si>
  <si>
    <t>a work has writer John Herzfeld (an entity of type agent)</t>
  </si>
  <si>
    <t>a person has creator Doug Moench (an entity of type comics creator)</t>
  </si>
  <si>
    <t>a fictional character has creator Doug Moench (an entity of type comics creator)</t>
  </si>
  <si>
    <t>a work has director Tony Palmer (an entity of type person)</t>
  </si>
  <si>
    <t>a movie has director Frank Zappa (an entity of type artist)</t>
  </si>
  <si>
    <t>a work has director John Herzfeld (an entity of type agent)</t>
  </si>
  <si>
    <t>a work has director Dave Markey (an entity of type agent)</t>
  </si>
  <si>
    <t>showName</t>
  </si>
  <si>
    <t>a work has show name Am dam des</t>
  </si>
  <si>
    <t>a work has show name Disney's Adventures of the Gummi Bears</t>
  </si>
  <si>
    <t>seriesep</t>
  </si>
  <si>
    <t>number</t>
  </si>
  <si>
    <t>an athlete has number 3</t>
  </si>
  <si>
    <t>an agent has number –</t>
  </si>
  <si>
    <t>numberOfEpisodes</t>
  </si>
  <si>
    <t>a work has number of episodes 204</t>
  </si>
  <si>
    <t>a work has number of episodes 119</t>
  </si>
  <si>
    <t>production</t>
  </si>
  <si>
    <t>a mean of transportation has production 2000</t>
  </si>
  <si>
    <t>an automobile has production 1954</t>
  </si>
  <si>
    <t>prevSeason</t>
  </si>
  <si>
    <t>a television season has prev season Dancing with the Stars (Australian season 6) (an entity of type television season)</t>
  </si>
  <si>
    <t>a television season has prev season Homicide: Life on the Street (season 6) (an entity of type television season)</t>
  </si>
  <si>
    <t>nextSeason</t>
  </si>
  <si>
    <t>a television season has next season Smallville (season 4) (an entity of type television season)</t>
  </si>
  <si>
    <t>a television season has next season Stargate SG-1 (season 6) (an entity of type television season)</t>
  </si>
  <si>
    <t>an agent has title Ministry of Foreign and European Affairs (France) (an entity of type agent)</t>
  </si>
  <si>
    <t>a president has title List of rulers of Hungary</t>
  </si>
  <si>
    <t>seasonName</t>
  </si>
  <si>
    <t>a television season has season name The Tribe Series 4</t>
  </si>
  <si>
    <t>a television season has season name South Park Season 4</t>
  </si>
  <si>
    <t>season</t>
  </si>
  <si>
    <t>a college coach has season 1961</t>
  </si>
  <si>
    <t>a college coach has season 1987</t>
  </si>
  <si>
    <t>numEpisodes</t>
  </si>
  <si>
    <t>a television show has num episodes 29</t>
  </si>
  <si>
    <t>a work has num episodes 91</t>
  </si>
  <si>
    <t>numberOfSeasons</t>
  </si>
  <si>
    <t>a television show has number of seasons 35</t>
  </si>
  <si>
    <t>a television show has number of seasons 31</t>
  </si>
  <si>
    <t>episodenumber</t>
  </si>
  <si>
    <t>a television show has EpisodeNumber 10</t>
  </si>
  <si>
    <t>a fictional character has EpisodeNumber 18</t>
  </si>
  <si>
    <t>numSeries</t>
  </si>
  <si>
    <t>a television show has num series 20</t>
  </si>
  <si>
    <t>an agent has num series 1</t>
  </si>
  <si>
    <t>episode</t>
  </si>
  <si>
    <t>a television episode has Episode 8</t>
  </si>
  <si>
    <t>a television season has Episode 2</t>
  </si>
  <si>
    <t>episodes</t>
  </si>
  <si>
    <t>an anime has episodes 54</t>
  </si>
  <si>
    <t>a work has episodes 720.0</t>
  </si>
  <si>
    <t>episodeNumber</t>
  </si>
  <si>
    <t>a work has episode number 205</t>
  </si>
  <si>
    <t>a work has episode number 13</t>
  </si>
  <si>
    <t>numSeasons</t>
  </si>
  <si>
    <t>a radio program has num seasons 15</t>
  </si>
  <si>
    <t>a television show has num seasons 50</t>
  </si>
  <si>
    <t>episodeNo</t>
  </si>
  <si>
    <t>a person has episode no 6</t>
  </si>
  <si>
    <t>series</t>
  </si>
  <si>
    <t>a book has series Lord Peter Wimsey (an entity of type work)</t>
  </si>
  <si>
    <t>a plant has series Crataegus</t>
  </si>
  <si>
    <t>episodeList</t>
  </si>
  <si>
    <t>a work has episode list List of Star Trek: The Original Series episodes</t>
  </si>
  <si>
    <t>a television episode has episode list List of Hawaii Five-0 episodes</t>
  </si>
  <si>
    <t>seasonNumber</t>
  </si>
  <si>
    <t>a television episode has season number 2012</t>
  </si>
  <si>
    <t>a work has season number 0</t>
  </si>
  <si>
    <t>listEpisodes</t>
  </si>
  <si>
    <t>a work has list episodes List of Profiler episodes</t>
  </si>
  <si>
    <t>a television show has list episodes List of Coupling episodes</t>
  </si>
  <si>
    <t>seasonep</t>
  </si>
  <si>
    <t>numberinseries</t>
  </si>
  <si>
    <t>a television show has NumberinSeries 9</t>
  </si>
  <si>
    <t>a work has NumberinSeries 5</t>
  </si>
  <si>
    <t>seriesNo</t>
  </si>
  <si>
    <t>a work has Series no 3</t>
  </si>
  <si>
    <t>a television episode has Series no 37</t>
  </si>
  <si>
    <t>seasons</t>
  </si>
  <si>
    <t>an athlete has seasons 20022004</t>
  </si>
  <si>
    <t>a person has seasons 1996</t>
  </si>
  <si>
    <t>numberEpisodes</t>
  </si>
  <si>
    <t>a television show has number episodes 15</t>
  </si>
  <si>
    <t>a television show has number episodes 10</t>
  </si>
  <si>
    <t>missingEps</t>
  </si>
  <si>
    <t>a work has missing eps All 6 episodes</t>
  </si>
  <si>
    <t>a work has missing eps 2</t>
  </si>
  <si>
    <t>episodeName</t>
  </si>
  <si>
    <t>an agent has episode name The Bots and the Bees</t>
  </si>
  <si>
    <t>a person has episode name The Lesser of Two Evils</t>
  </si>
  <si>
    <t>numSeason</t>
  </si>
  <si>
    <t>a work has num season 1</t>
  </si>
  <si>
    <t>a television show has num season 4</t>
  </si>
  <si>
    <t>a movie has number of episodes 155</t>
  </si>
  <si>
    <t>a television show has number of episodes 20</t>
  </si>
  <si>
    <t>no.OfEpisodes</t>
  </si>
  <si>
    <t>a television show has no. of episodes 13</t>
  </si>
  <si>
    <t>a work has no. of episodes 9</t>
  </si>
  <si>
    <t>no.OfSeason</t>
  </si>
  <si>
    <t>a television show has no. of season 1</t>
  </si>
  <si>
    <t>a television show has no. of season 2</t>
  </si>
  <si>
    <t>numEpisode</t>
  </si>
  <si>
    <t>a television show has num episode 120</t>
  </si>
  <si>
    <t>a work has number of seasons 4</t>
  </si>
  <si>
    <t>a work has number of seasons 1</t>
  </si>
  <si>
    <t>Pilot</t>
  </si>
  <si>
    <t>Purple Giraffe</t>
  </si>
  <si>
    <t>Sweet Taste of Liberty</t>
  </si>
  <si>
    <t>Return of the Shirt</t>
  </si>
  <si>
    <t>Okay Awesome</t>
  </si>
  <si>
    <t>Slutty Pumpkin</t>
  </si>
  <si>
    <t>Matchmaker</t>
  </si>
  <si>
    <t>The Duel</t>
  </si>
  <si>
    <t>Belly Full of Turkey</t>
  </si>
  <si>
    <t>The Pineapple Incident</t>
  </si>
  <si>
    <t>The Limo</t>
  </si>
  <si>
    <t>The Wedding</t>
  </si>
  <si>
    <t>Drumroll, Please</t>
  </si>
  <si>
    <t>Zip, Zip, Zip</t>
  </si>
  <si>
    <t>Game Night</t>
  </si>
  <si>
    <t>Cupcake</t>
  </si>
  <si>
    <t>Life Among the Gorillas</t>
  </si>
  <si>
    <t>Nothing Good Happens After 2 A.M.</t>
  </si>
  <si>
    <t>Mary the Paralegal</t>
  </si>
  <si>
    <t>Best Prom Ever</t>
  </si>
  <si>
    <t>Milk</t>
  </si>
  <si>
    <t>Come On</t>
  </si>
  <si>
    <t>Where Were We?</t>
  </si>
  <si>
    <t>The Scorpion and the Toad</t>
  </si>
  <si>
    <t>Brunch</t>
  </si>
  <si>
    <t>Ted Mosby: Architect</t>
  </si>
  <si>
    <t>World's Greatest Couple</t>
  </si>
  <si>
    <t>Aldrin Justice</t>
  </si>
  <si>
    <t>Swarley</t>
  </si>
  <si>
    <t>Atlantic City</t>
  </si>
  <si>
    <t>Slap Bet</t>
  </si>
  <si>
    <t>Single Stamina</t>
  </si>
  <si>
    <t>How Lily Stole Christmas</t>
  </si>
  <si>
    <t>First Time in New York</t>
  </si>
  <si>
    <t>Columns</t>
  </si>
  <si>
    <t>Monday Night Football</t>
  </si>
  <si>
    <t>Lucky Penny</t>
  </si>
  <si>
    <t>Stuff</t>
  </si>
  <si>
    <t>Arrivederci, Fiero</t>
  </si>
  <si>
    <t>Moving Day</t>
  </si>
  <si>
    <t>Bachelor Party</t>
  </si>
  <si>
    <t>Showdown</t>
  </si>
  <si>
    <t>Something Borrowed</t>
  </si>
  <si>
    <t>Something Blue</t>
  </si>
  <si>
    <t>Wait for It</t>
  </si>
  <si>
    <t>We're Not from Here</t>
  </si>
  <si>
    <t>Third Wheel</t>
  </si>
  <si>
    <t>Little Boys</t>
  </si>
  <si>
    <t>How I Met Everyone Else</t>
  </si>
  <si>
    <t>I'm Not That Guy</t>
  </si>
  <si>
    <t>Dowisetrepla</t>
  </si>
  <si>
    <t>Spoiler Alert</t>
  </si>
  <si>
    <t>Slapsgiving</t>
  </si>
  <si>
    <t>The Yips</t>
  </si>
  <si>
    <t>The Platinum Rule</t>
  </si>
  <si>
    <t>No Tomorrow</t>
  </si>
  <si>
    <t>Ten Sessions</t>
  </si>
  <si>
    <t>The Bracket</t>
  </si>
  <si>
    <t>The Chain of Screaming</t>
  </si>
  <si>
    <t>Sandcastles in the Sand</t>
  </si>
  <si>
    <t>The Goat</t>
  </si>
  <si>
    <t>Rebound Bro</t>
  </si>
  <si>
    <t>Everything Must Go</t>
  </si>
  <si>
    <t>Miracles</t>
  </si>
  <si>
    <t>Do I Know You?</t>
  </si>
  <si>
    <t>The Best Burger in New York</t>
  </si>
  <si>
    <t>I Heart NJ</t>
  </si>
  <si>
    <t>Intervention</t>
  </si>
  <si>
    <t>Shelter Island</t>
  </si>
  <si>
    <t>Happily Ever After</t>
  </si>
  <si>
    <t>Not a Father's Day</t>
  </si>
  <si>
    <t>Woooo!</t>
  </si>
  <si>
    <t>The Naked Man</t>
  </si>
  <si>
    <t>The Fight</t>
  </si>
  <si>
    <t>Little Minnesota</t>
  </si>
  <si>
    <t>Benefits</t>
  </si>
  <si>
    <t>Three Days of Snow</t>
  </si>
  <si>
    <t>The Possimpible</t>
  </si>
  <si>
    <t>The Stinsons</t>
  </si>
  <si>
    <t>Sorry, Bro</t>
  </si>
  <si>
    <t>The Front Porch</t>
  </si>
  <si>
    <t>Old King Clancy</t>
  </si>
  <si>
    <t>Murtaugh</t>
  </si>
  <si>
    <t>Mosbius Designs</t>
  </si>
  <si>
    <t>The Three Days Rule</t>
  </si>
  <si>
    <t>Right Place, Right Time</t>
  </si>
  <si>
    <t>As Fast as She Can</t>
  </si>
  <si>
    <t>The Leap</t>
  </si>
  <si>
    <t>a work has title Eulogy</t>
  </si>
  <si>
    <t>a person has title José Norton de Matos (an entity of type office holder)</t>
  </si>
  <si>
    <t>a television show has show name Emergency!</t>
  </si>
  <si>
    <t>a television show has show name 'CSI: Miami</t>
  </si>
  <si>
    <t>an agent has Name Ángel di María</t>
  </si>
  <si>
    <t>an organisation has Name Telecom Bretagne</t>
  </si>
  <si>
    <t>englishtitle</t>
  </si>
  <si>
    <t>a work has EnglishTitle The Speckled Band</t>
  </si>
  <si>
    <t>a work has EnglishTitle So This Is Goodbye! Dokuro-chan!</t>
  </si>
  <si>
    <t>episodetitle</t>
  </si>
  <si>
    <t>a television show has list episodes List of 7th Heaven episodes</t>
  </si>
  <si>
    <t>a work has list episodes List of 21 Jump Street episodes</t>
  </si>
  <si>
    <t>rtitle</t>
  </si>
  <si>
    <t>a work has RTitle Steve Buscemi (an entity of type agent)</t>
  </si>
  <si>
    <t>a work has RTitle Giles Coren</t>
  </si>
  <si>
    <t>a work has season name American Dad!'' season 3</t>
  </si>
  <si>
    <t>a television season has season name The Tribe Series 2</t>
  </si>
  <si>
    <t>a person has episode name The Honking</t>
  </si>
  <si>
    <t>a work has episode name Love's Labours Lost in Space</t>
  </si>
  <si>
    <t>englishtitlea</t>
  </si>
  <si>
    <t>a cartoon has EnglishTitleA Hyottoko</t>
  </si>
  <si>
    <t>a work has EnglishTitleA Shippeitaro</t>
  </si>
  <si>
    <t>englishtitleb</t>
  </si>
  <si>
    <t>a written work has EnglishTitleB Musashi Scenery</t>
  </si>
  <si>
    <t>a work has EnglishTitleB Musashi Scenery</t>
  </si>
  <si>
    <t>a television episode has Episode 10</t>
  </si>
  <si>
    <t>a television episode has Episode 54</t>
  </si>
  <si>
    <t>serialName</t>
  </si>
  <si>
    <t>a work has serial name Ghost Light</t>
  </si>
  <si>
    <t>a work has serial name Horror of Fang Rock</t>
  </si>
  <si>
    <t>Michael Shea</t>
  </si>
  <si>
    <t>Neil Patrick Harris</t>
  </si>
  <si>
    <t>Pamela Fryman</t>
  </si>
  <si>
    <t>Rob Greenberg</t>
  </si>
  <si>
    <t>a work has director John Ford (an entity of type person)</t>
  </si>
  <si>
    <t>a movie has director Claude Chabrol (an entity of type person)</t>
  </si>
  <si>
    <t>directedby</t>
  </si>
  <si>
    <t>a television show has DirectedBy Burt Metcalfe (an entity of type person)</t>
  </si>
  <si>
    <t>a television show has DirectedBy Chris Grismer (an entity of type agent)</t>
  </si>
  <si>
    <t>a movie has director Frank Zappa (an entity of type musical artist)</t>
  </si>
  <si>
    <t>a work has director Clint Eastwood (an entity of type office holder)</t>
  </si>
  <si>
    <t>an album has producer John Petrucci (an entity of type musical artist)</t>
  </si>
  <si>
    <t>a work has producer David Bottrill (an entity of type artist)</t>
  </si>
  <si>
    <t>an agent has creator Rob Grant (an entity of type agent)</t>
  </si>
  <si>
    <t>a person has creator Chuck Dixon (an entity of type comics creator)</t>
  </si>
  <si>
    <t>a work has creator Nippon Animation (an entity of type organisation)</t>
  </si>
  <si>
    <t>a television show has creator BRB Internacional (an entity of type agent)</t>
  </si>
  <si>
    <t>a work has WrittenBy John Quintance &amp; Brian Kelley</t>
  </si>
  <si>
    <t>a television show has WrittenBy Vanessa McCarthy (an entity of type agent)</t>
  </si>
  <si>
    <t>a baseball player has number 21</t>
  </si>
  <si>
    <t>a person has number 8</t>
  </si>
  <si>
    <t>a work has number of episodes 20</t>
  </si>
  <si>
    <t>a television show has number of episodes 36</t>
  </si>
  <si>
    <t>a work has num episodes 109</t>
  </si>
  <si>
    <t>a television show has num episodes 275</t>
  </si>
  <si>
    <t>a fictional character has EpisodeNumber 34</t>
  </si>
  <si>
    <t>a work has EpisodeNumber 30</t>
  </si>
  <si>
    <t>a work has Episode 39</t>
  </si>
  <si>
    <t>a television episode has Episode 45</t>
  </si>
  <si>
    <t>a television episode has episode number 65</t>
  </si>
  <si>
    <t>a television episode has episode number 452</t>
  </si>
  <si>
    <t>an agent has episode no 6</t>
  </si>
  <si>
    <t>a work has episode no 2</t>
  </si>
  <si>
    <t>a cartoon has episodes 48</t>
  </si>
  <si>
    <t>a written work has episodes 26</t>
  </si>
  <si>
    <t>a television show has num seasons 17</t>
  </si>
  <si>
    <t>a television show has num seasons 15</t>
  </si>
  <si>
    <t>a television show has number of seasons 11</t>
  </si>
  <si>
    <t>a work has number of seasons 19</t>
  </si>
  <si>
    <t>an athlete has number 8</t>
  </si>
  <si>
    <t>an american football player has number 95</t>
  </si>
  <si>
    <t>a television season has season name Blue Heelers - Season 3</t>
  </si>
  <si>
    <t>a television season has season name Numb3rs Season 3</t>
  </si>
  <si>
    <t>a television show has num series One</t>
  </si>
  <si>
    <t>a radio program has num series 51</t>
  </si>
  <si>
    <t>a person has season 1951</t>
  </si>
  <si>
    <t>a college coach has season 1975</t>
  </si>
  <si>
    <t>a work has season number 19</t>
  </si>
  <si>
    <t>a work has season number 15</t>
  </si>
  <si>
    <t>a television show has list episodes List of Men in Trees episodes</t>
  </si>
  <si>
    <t>a work has list episodes List of Mother and Son episodes</t>
  </si>
  <si>
    <t>a work has Series no 39</t>
  </si>
  <si>
    <t>a work has Series no TVP2 (an entity of type broadcaster)</t>
  </si>
  <si>
    <t>a software has series Call of Duty</t>
  </si>
  <si>
    <t>a written work has series Alex Rider (an entity of type work)</t>
  </si>
  <si>
    <t>a work has episode list Once Upon a Time (season 1) (an entity of type work)</t>
  </si>
  <si>
    <t>an album has producer Michael B. Tretow (an entity of type agent)</t>
  </si>
  <si>
    <t>a work has number episodes 14</t>
  </si>
  <si>
    <t>a television show has seasons 7</t>
  </si>
  <si>
    <t>an agent has seasons 1993</t>
  </si>
  <si>
    <t>a work has NumberinSeries 9</t>
  </si>
  <si>
    <t>a television show has NumberinSeries 7</t>
  </si>
  <si>
    <t>previousSeason</t>
  </si>
  <si>
    <t>an agent has previous season 2012</t>
  </si>
  <si>
    <t>a television show has previous season Survivor (UK TV series) (an entity of type work)</t>
  </si>
  <si>
    <t>a work has number of episodes 50</t>
  </si>
  <si>
    <t>a person has episode name The Bots and the Bees</t>
  </si>
  <si>
    <t>a work has no. of episodes 20</t>
  </si>
  <si>
    <t>a work has no. of episodes 25</t>
  </si>
  <si>
    <t>currentSeason</t>
  </si>
  <si>
    <t>a genre has current season 2013</t>
  </si>
  <si>
    <t>an organisation has current season Greek Basket League 2012–13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</si>
</sst>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0"/>
    </font>
    <font>
      <name val="DejaVu Sans"/>
      <family val="2"/>
      <sz val="10"/>
    </font>
  </fonts>
  <fills count="3">
    <fill>
      <patternFill patternType="none"/>
    </fill>
    <fill>
      <patternFill patternType="gray125"/>
    </fill>
    <fill>
      <patternFill patternType="solid">
        <fgColor rgb="00FFFF99"/>
        <bgColor rgb="00FFFFCC"/>
      </patternFill>
    </fill>
  </fills>
  <borders count="9">
    <border diagonalDown="false" diagonalUp="false">
      <left/>
      <right/>
      <top/>
      <bottom/>
      <diagonal/>
    </border>
    <border diagonalDown="false" diagonalUp="false">
      <left style="thin">
        <color rgb="00000080"/>
      </left>
      <right/>
      <top style="thin">
        <color rgb="00000080"/>
      </top>
      <bottom/>
      <diagonal/>
    </border>
    <border diagonalDown="false" diagonalUp="false">
      <left/>
      <right/>
      <top style="thin">
        <color rgb="00000080"/>
      </top>
      <bottom/>
      <diagonal/>
    </border>
    <border diagonalDown="false" diagonalUp="false">
      <left/>
      <right style="thin">
        <color rgb="00000080"/>
      </right>
      <top style="thin">
        <color rgb="00000080"/>
      </top>
      <bottom/>
      <diagonal/>
    </border>
    <border diagonalDown="false" diagonalUp="false">
      <left style="thin">
        <color rgb="00000080"/>
      </left>
      <right/>
      <top/>
      <bottom/>
      <diagonal/>
    </border>
    <border diagonalDown="false" diagonalUp="false">
      <left/>
      <right style="thin">
        <color rgb="00000080"/>
      </right>
      <top/>
      <bottom/>
      <diagonal/>
    </border>
    <border diagonalDown="false" diagonalUp="false">
      <left style="thin">
        <color rgb="00000080"/>
      </left>
      <right/>
      <top/>
      <bottom style="thin">
        <color rgb="00000080"/>
      </bottom>
      <diagonal/>
    </border>
    <border diagonalDown="false" diagonalUp="false">
      <left/>
      <right/>
      <top/>
      <bottom style="thin">
        <color rgb="00000080"/>
      </bottom>
      <diagonal/>
    </border>
    <border diagonalDown="false" diagonalUp="false">
      <left/>
      <right style="thin">
        <color rgb="00000080"/>
      </right>
      <top/>
      <bottom style="thin">
        <color rgb="00000080"/>
      </bottom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7">
    <xf applyAlignment="false" applyBorder="false" applyFont="false" applyProtection="false" borderId="0" fillId="0" fontId="0" numFmtId="164" xfId="0"/>
    <xf applyAlignment="false" applyBorder="true" applyFont="true" applyProtection="false" borderId="0" fillId="0" fontId="4" numFmtId="164" xfId="0"/>
    <xf applyAlignment="false" applyBorder="false" applyFont="true" applyProtection="false" borderId="0" fillId="0" fontId="4" numFmtId="164" xfId="0"/>
    <xf applyAlignment="false" applyBorder="true" applyFont="true" applyProtection="false" borderId="1" fillId="0" fontId="4" numFmtId="164" xfId="0"/>
    <xf applyAlignment="false" applyBorder="true" applyFont="true" applyProtection="false" borderId="2" fillId="0" fontId="4" numFmtId="164" xfId="0"/>
    <xf applyAlignment="false" applyBorder="true" applyFont="true" applyProtection="false" borderId="3" fillId="0" fontId="4" numFmtId="164" xfId="0"/>
    <xf applyAlignment="true" applyBorder="true" applyFont="false" applyProtection="false" borderId="4" fillId="0" fontId="0" numFmtId="164" xfId="0">
      <alignment horizontal="left" indent="0" shrinkToFit="false" textRotation="0" vertical="bottom" wrapText="false"/>
    </xf>
    <xf applyAlignment="false" applyBorder="true" applyFont="false" applyProtection="false" borderId="5" fillId="0" fontId="0" numFmtId="164" xfId="0"/>
    <xf applyAlignment="false" applyBorder="true" applyFont="true" applyProtection="false" borderId="4" fillId="2" fontId="4" numFmtId="164" xfId="0"/>
    <xf applyAlignment="false" applyBorder="false" applyFont="true" applyProtection="false" borderId="0" fillId="2" fontId="4" numFmtId="164" xfId="0"/>
    <xf applyAlignment="false" applyBorder="true" applyFont="true" applyProtection="false" borderId="5" fillId="2" fontId="4" numFmtId="164" xfId="0"/>
    <xf applyAlignment="false" applyBorder="true" applyFont="true" applyProtection="false" borderId="4" fillId="2" fontId="0" numFmtId="164" xfId="0"/>
    <xf applyAlignment="false" applyBorder="false" applyFont="true" applyProtection="false" borderId="0" fillId="2" fontId="0" numFmtId="164" xfId="0"/>
    <xf applyAlignment="false" applyBorder="true" applyFont="false" applyProtection="false" borderId="5" fillId="2" fontId="0" numFmtId="164" xfId="0"/>
    <xf applyAlignment="false" applyBorder="true" applyFont="false" applyProtection="false" borderId="4" fillId="0" fontId="0" numFmtId="164" xfId="0"/>
    <xf applyAlignment="false" applyBorder="false" applyFont="false" applyProtection="false" borderId="0" fillId="0" fontId="0" numFmtId="164" xfId="0"/>
    <xf applyAlignment="false" applyBorder="true" applyFont="false" applyProtection="false" borderId="5" fillId="0" fontId="0" numFmtId="164" xfId="0"/>
    <xf applyAlignment="false" applyBorder="true" applyFont="true" applyProtection="false" borderId="4" fillId="0" fontId="4" numFmtId="164" xfId="0"/>
    <xf applyAlignment="false" applyBorder="true" applyFont="true" applyProtection="false" borderId="5" fillId="0" fontId="4" numFmtId="164" xfId="0"/>
    <xf applyAlignment="false" applyBorder="true" applyFont="false" applyProtection="false" borderId="4" fillId="0" fontId="0" numFmtId="164" xfId="0"/>
    <xf applyAlignment="true" applyBorder="false" applyFont="true" applyProtection="false" borderId="0" fillId="0" fontId="0" numFmtId="164" xfId="0">
      <alignment horizontal="left" indent="0" shrinkToFit="false" textRotation="0" vertical="bottom" wrapText="false"/>
    </xf>
    <xf applyAlignment="false" applyBorder="true" applyFont="false" applyProtection="false" borderId="6" fillId="0" fontId="0" numFmtId="164" xfId="0"/>
    <xf applyAlignment="false" applyBorder="true" applyFont="true" applyProtection="false" borderId="7" fillId="0" fontId="0" numFmtId="164" xfId="0"/>
    <xf applyAlignment="false" applyBorder="true" applyFont="false" applyProtection="false" borderId="8" fillId="0" fontId="0" numFmtId="164" xfId="0"/>
    <xf applyAlignment="false" applyBorder="true" applyFont="true" applyProtection="false" borderId="6" fillId="2" fontId="0" numFmtId="164" xfId="0"/>
    <xf applyAlignment="false" applyBorder="true" applyFont="true" applyProtection="false" borderId="7" fillId="2" fontId="0" numFmtId="164" xfId="0"/>
    <xf applyAlignment="false" applyBorder="true" applyFont="false" applyProtection="false" borderId="8" fillId="2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34"/>
  <sheetViews>
    <sheetView colorId="64" defaultGridColor="true" rightToLeft="false" showFormulas="false" showGridLines="true" showOutlineSymbols="true" showRowColHeaders="true" showZeros="true" tabSelected="true" topLeftCell="A40" view="normal" windowProtection="false" workbookViewId="0" zoomScale="80" zoomScaleNormal="80" zoomScalePageLayoutView="100">
      <selection activeCell="C150" activeCellId="0" pane="topLeft" sqref="C150"/>
    </sheetView>
  </sheetViews>
  <cols>
    <col collapsed="false" hidden="false" max="1" min="1" style="0" width="35.4274509803922"/>
    <col collapsed="false" hidden="false" max="2" min="2" style="0" width="30.4627450980392"/>
    <col collapsed="false" hidden="false" max="3" min="3" style="0" width="42.2627450980392"/>
    <col collapsed="false" hidden="false" max="4" min="4" style="0" width="46.9686274509804"/>
    <col collapsed="false" hidden="false" max="5" min="5" style="0" width="60.0352941176471"/>
    <col collapsed="false" hidden="false" max="6" min="6" style="0" width="48.4862745098039"/>
    <col collapsed="false" hidden="false" max="1025" min="7" style="0" width="11.5764705882353"/>
  </cols>
  <sheetData>
    <row collapsed="false" customFormat="true" customHeight="false" hidden="false" ht="12.1" outlineLevel="0" r="1" s="2">
      <c r="A1" s="1"/>
      <c r="B1" s="1"/>
      <c r="C1" s="1"/>
      <c r="D1" s="1"/>
      <c r="E1" s="1"/>
      <c r="F1" s="1"/>
      <c r="G1" s="1"/>
    </row>
    <row collapsed="false" customFormat="true" customHeight="false" hidden="false" ht="12.1" outlineLevel="0" r="2" s="2">
      <c r="A2" s="3" t="s">
        <v>0</v>
      </c>
      <c r="B2" s="4" t="s">
        <v>1</v>
      </c>
      <c r="C2" s="4"/>
      <c r="D2" s="4"/>
      <c r="E2" s="4"/>
      <c r="F2" s="4"/>
      <c r="G2" s="5"/>
    </row>
    <row collapsed="false" customFormat="false" customHeight="false" hidden="false" ht="12.1" outlineLevel="0" r="3">
      <c r="A3" s="6" t="n">
        <v>1689442184</v>
      </c>
      <c r="B3" s="0" t="s">
        <v>2</v>
      </c>
      <c r="G3" s="7"/>
    </row>
    <row collapsed="false" customFormat="true" customHeight="false" hidden="false" ht="12.1" outlineLevel="0" r="4" s="2">
      <c r="A4" s="8" t="s">
        <v>3</v>
      </c>
      <c r="B4" s="9"/>
      <c r="C4" s="9"/>
      <c r="D4" s="9"/>
      <c r="E4" s="9"/>
      <c r="F4" s="9"/>
      <c r="G4" s="10"/>
    </row>
    <row collapsed="false" customFormat="false" customHeight="false" hidden="false" ht="12.1" outlineLevel="0" r="5">
      <c r="A5" s="11" t="s">
        <v>4</v>
      </c>
      <c r="B5" s="12" t="s">
        <v>5</v>
      </c>
      <c r="C5" s="12" t="s">
        <v>6</v>
      </c>
      <c r="D5" s="12" t="s">
        <v>7</v>
      </c>
      <c r="E5" s="12" t="s">
        <v>8</v>
      </c>
      <c r="F5" s="12"/>
      <c r="G5" s="13"/>
    </row>
    <row collapsed="false" customFormat="false" customHeight="false" hidden="false" ht="12.1" outlineLevel="0" r="6">
      <c r="A6" s="11" t="s">
        <v>9</v>
      </c>
      <c r="B6" s="12" t="s">
        <v>10</v>
      </c>
      <c r="C6" s="12" t="s">
        <v>11</v>
      </c>
      <c r="D6" s="12" t="s">
        <v>12</v>
      </c>
      <c r="E6" s="12" t="s">
        <v>13</v>
      </c>
      <c r="F6" s="12"/>
      <c r="G6" s="13"/>
    </row>
    <row collapsed="false" customFormat="false" customHeight="false" hidden="false" ht="13.25" outlineLevel="0" r="7">
      <c r="A7" s="11" t="s">
        <v>14</v>
      </c>
      <c r="B7" s="12" t="s">
        <v>15</v>
      </c>
      <c r="C7" s="12" t="s">
        <v>16</v>
      </c>
      <c r="D7" s="12" t="s">
        <v>17</v>
      </c>
      <c r="E7" s="12" t="s">
        <v>18</v>
      </c>
      <c r="F7" s="12"/>
      <c r="G7" s="13"/>
    </row>
    <row collapsed="false" customFormat="false" customHeight="false" hidden="false" ht="13.25" outlineLevel="0" r="8">
      <c r="A8" s="11" t="s">
        <v>19</v>
      </c>
      <c r="B8" s="12" t="s">
        <v>20</v>
      </c>
      <c r="C8" s="12" t="s">
        <v>21</v>
      </c>
      <c r="D8" s="12" t="s">
        <v>22</v>
      </c>
      <c r="E8" s="12" t="s">
        <v>23</v>
      </c>
      <c r="F8" s="12"/>
      <c r="G8" s="13"/>
    </row>
    <row collapsed="false" customFormat="false" customHeight="false" hidden="false" ht="12.1" outlineLevel="0" r="9">
      <c r="A9" s="11" t="s">
        <v>24</v>
      </c>
      <c r="B9" s="12"/>
      <c r="C9" s="12"/>
      <c r="D9" s="12"/>
      <c r="E9" s="12"/>
      <c r="F9" s="12"/>
      <c r="G9" s="13"/>
    </row>
    <row collapsed="false" customFormat="false" customHeight="false" hidden="false" ht="12.1" outlineLevel="0" r="10">
      <c r="A10" s="14"/>
      <c r="B10" s="15"/>
      <c r="C10" s="15"/>
      <c r="D10" s="15"/>
      <c r="E10" s="15"/>
      <c r="F10" s="15"/>
      <c r="G10" s="16"/>
    </row>
    <row collapsed="false" customFormat="true" customHeight="false" hidden="false" ht="12.1" outlineLevel="0" r="11" s="2">
      <c r="A11" s="17" t="s">
        <v>25</v>
      </c>
      <c r="B11" s="2" t="s">
        <v>26</v>
      </c>
      <c r="C11" s="2" t="s">
        <v>27</v>
      </c>
      <c r="D11" s="2" t="s">
        <v>28</v>
      </c>
      <c r="E11" s="2" t="s">
        <v>29</v>
      </c>
      <c r="F11" s="2" t="s">
        <v>30</v>
      </c>
      <c r="G11" s="18"/>
    </row>
    <row collapsed="false" customFormat="false" customHeight="false" hidden="false" ht="12.1" outlineLevel="0" r="12">
      <c r="A12" s="19" t="str">
        <f aca="false">HYPERLINK("http://dbpedia.org/property/genre")</f>
        <v>http://dbpedia.org/property/genre</v>
      </c>
      <c r="B12" s="0" t="s">
        <v>31</v>
      </c>
      <c r="E12" s="20" t="s">
        <v>32</v>
      </c>
      <c r="F12" s="0" t="s">
        <v>33</v>
      </c>
      <c r="G12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genre%3E+rdfs%3Alabel+%3Fpredicate+.+%3Fs+%3Chttp%3A%2F%2Fdbpedia.org%2Fproperty%2Fgenr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3.25" outlineLevel="0" r="13">
      <c r="A13" s="19" t="str">
        <f aca="false">HYPERLINK("http://dbpedia.org/ontology/genre")</f>
        <v>http://dbpedia.org/ontology/genre</v>
      </c>
      <c r="B13" s="0" t="s">
        <v>31</v>
      </c>
      <c r="E13" s="0" t="s">
        <v>34</v>
      </c>
      <c r="F13" s="0" t="s">
        <v>35</v>
      </c>
      <c r="G13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genre%3E+rdfs%3Alabel+%3Fpredicate+.+%3Fs+%3Chttp%3A%2F%2Fdbpedia.org%2Fontology%2Fgenr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3.25" outlineLevel="0" r="14">
      <c r="A14" s="19" t="str">
        <f aca="false">HYPERLINK("http://dbpedia.org/property/tagline")</f>
        <v>http://dbpedia.org/property/tagline</v>
      </c>
      <c r="B14" s="0" t="s">
        <v>36</v>
      </c>
      <c r="E14" s="0" t="s">
        <v>37</v>
      </c>
      <c r="F14" s="0" t="s">
        <v>38</v>
      </c>
      <c r="G14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tagline%3E+rdfs%3Alabel+%3Fpredicate+.+%3Fs+%3Chttp%3A%2F%2Fdbpedia.org%2Fproperty%2Ftaglin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1" outlineLevel="0" r="15">
      <c r="A15" s="19" t="str">
        <f aca="false">HYPERLINK("http://dbpedia.org/property/type")</f>
        <v>http://dbpedia.org/property/type</v>
      </c>
      <c r="B15" s="0" t="s">
        <v>39</v>
      </c>
      <c r="E15" s="0" t="s">
        <v>40</v>
      </c>
      <c r="F15" s="0" t="s">
        <v>41</v>
      </c>
      <c r="G15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type%3E+rdfs%3Alabel+%3Fpredicate+.+%3Fs+%3Chttp%3A%2F%2Fdbpedia.org%2Fproperty%2Ftyp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1" outlineLevel="0" r="16">
      <c r="A16" s="19" t="str">
        <f aca="false">HYPERLINK("http://dbpedia.org/property/genres")</f>
        <v>http://dbpedia.org/property/genres</v>
      </c>
      <c r="B16" s="0" t="s">
        <v>42</v>
      </c>
      <c r="E16" s="0" t="s">
        <v>43</v>
      </c>
      <c r="F16" s="0" t="s">
        <v>44</v>
      </c>
      <c r="G16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genres%3E+rdfs%3Alabel+%3Fpredicate+.+%3Fs+%3Chttp%3A%2F%2Fdbpedia.org%2Fproperty%2Fgenr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3.25" outlineLevel="0" r="17">
      <c r="A17" s="19" t="str">
        <f aca="false">HYPERLINK("http://dbpedia.org/property/genere")</f>
        <v>http://dbpedia.org/property/genere</v>
      </c>
      <c r="B17" s="0" t="s">
        <v>45</v>
      </c>
      <c r="E17" s="0" t="s">
        <v>46</v>
      </c>
      <c r="F17" s="0" t="s">
        <v>47</v>
      </c>
      <c r="G17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genere%3E+rdfs%3Alabel+%3Fpredicate+.+%3Fs+%3Chttp%3A%2F%2Fdbpedia.org%2Fproperty%2Fgener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1" outlineLevel="0" r="18">
      <c r="A18" s="19" t="str">
        <f aca="false">HYPERLINK("http://dbpedia.org/property/genre(s)_")</f>
        <v>http://dbpedia.org/property/genre(s)_</v>
      </c>
      <c r="B18" s="0" t="s">
        <v>48</v>
      </c>
      <c r="G18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genre%28s%29_%3E+rdfs%3Alabel+%3Fpredicate+.+%3Fs+%3Chttp%3A%2F%2Fdbpedia.org%2Fproperty%2Fgenre%28s%29_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1" outlineLevel="0" r="19">
      <c r="A19" s="19" t="str">
        <f aca="false">HYPERLINK("http://dbpedia.org/property/genera")</f>
        <v>http://dbpedia.org/property/genera</v>
      </c>
      <c r="B19" s="0" t="s">
        <v>49</v>
      </c>
      <c r="E19" s="0" t="s">
        <v>50</v>
      </c>
      <c r="F19" s="0" t="s">
        <v>51</v>
      </c>
      <c r="G19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genera%3E+rdfs%3Alabel+%3Fpredicate+.+%3Fs+%3Chttp%3A%2F%2Fdbpedia.org%2Fproperty%2Fgenera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1" outlineLevel="0" r="20">
      <c r="A20" s="19" t="str">
        <f aca="false">HYPERLINK("http://dbpedia.org/property/influences")</f>
        <v>http://dbpedia.org/property/influences</v>
      </c>
      <c r="B20" s="0" t="s">
        <v>52</v>
      </c>
      <c r="E20" s="0" t="s">
        <v>53</v>
      </c>
      <c r="F20" s="0" t="s">
        <v>54</v>
      </c>
      <c r="G20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influences%3E+rdfs%3Alabel+%3Fpredicate+.+%3Fs+%3Chttp%3A%2F%2Fdbpedia.org%2Fproperty%2Finfluenc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1" outlineLevel="0" r="21">
      <c r="A21" s="21" t="str">
        <f aca="false">HYPERLINK("http://dbpedia.org/property/topic")</f>
        <v>http://dbpedia.org/property/topic</v>
      </c>
      <c r="B21" s="22" t="s">
        <v>55</v>
      </c>
      <c r="C21" s="22"/>
      <c r="D21" s="22"/>
      <c r="E21" s="22" t="s">
        <v>56</v>
      </c>
      <c r="F21" s="22" t="s">
        <v>57</v>
      </c>
      <c r="G21" s="23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topic%3E+rdfs%3Alabel+%3Fpredicate+.+%3Fs+%3Chttp%3A%2F%2Fdbpedia.org%2Fproperty%2Ftopic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true" customHeight="false" hidden="false" ht="12.1" outlineLevel="0" r="23" s="2">
      <c r="A23" s="3" t="s">
        <v>0</v>
      </c>
      <c r="B23" s="4" t="s">
        <v>1</v>
      </c>
      <c r="C23" s="4"/>
      <c r="D23" s="4"/>
      <c r="E23" s="4"/>
      <c r="F23" s="4"/>
      <c r="G23" s="5"/>
    </row>
    <row collapsed="false" customFormat="false" customHeight="false" hidden="false" ht="12.1" outlineLevel="0" r="24">
      <c r="A24" s="6" t="n">
        <v>1744816435</v>
      </c>
      <c r="B24" s="0" t="s">
        <v>58</v>
      </c>
      <c r="G24" s="7"/>
    </row>
    <row collapsed="false" customFormat="true" customHeight="false" hidden="false" ht="12.1" outlineLevel="0" r="25" s="2">
      <c r="A25" s="8" t="s">
        <v>3</v>
      </c>
      <c r="B25" s="9"/>
      <c r="C25" s="9"/>
      <c r="D25" s="9"/>
      <c r="E25" s="9"/>
      <c r="F25" s="9"/>
      <c r="G25" s="10"/>
    </row>
    <row collapsed="false" customFormat="false" customHeight="false" hidden="false" ht="12.1" outlineLevel="0" r="26">
      <c r="A26" s="11" t="n">
        <v>1948</v>
      </c>
      <c r="B26" s="12" t="n">
        <v>1949</v>
      </c>
      <c r="C26" s="12" t="n">
        <v>1950</v>
      </c>
      <c r="D26" s="12" t="n">
        <v>1951</v>
      </c>
      <c r="E26" s="12" t="n">
        <v>1952</v>
      </c>
      <c r="F26" s="12"/>
      <c r="G26" s="13"/>
    </row>
    <row collapsed="false" customFormat="false" customHeight="false" hidden="false" ht="12.1" outlineLevel="0" r="27">
      <c r="A27" s="11" t="n">
        <v>1953</v>
      </c>
      <c r="B27" s="12" t="n">
        <v>1954</v>
      </c>
      <c r="C27" s="12" t="n">
        <v>1955</v>
      </c>
      <c r="D27" s="12" t="n">
        <v>1956</v>
      </c>
      <c r="E27" s="12" t="n">
        <v>1957</v>
      </c>
      <c r="F27" s="12"/>
      <c r="G27" s="13"/>
    </row>
    <row collapsed="false" customFormat="false" customHeight="false" hidden="false" ht="12.1" outlineLevel="0" r="28">
      <c r="A28" s="11" t="n">
        <v>1958</v>
      </c>
      <c r="B28" s="12" t="n">
        <v>1959</v>
      </c>
      <c r="C28" s="12" t="n">
        <v>1960</v>
      </c>
      <c r="D28" s="12" t="n">
        <v>1961</v>
      </c>
      <c r="E28" s="12" t="n">
        <v>1962</v>
      </c>
      <c r="F28" s="12"/>
      <c r="G28" s="13"/>
    </row>
    <row collapsed="false" customFormat="false" customHeight="false" hidden="false" ht="12.1" outlineLevel="0" r="29">
      <c r="A29" s="11" t="n">
        <v>1963</v>
      </c>
      <c r="B29" s="12" t="n">
        <v>1964</v>
      </c>
      <c r="C29" s="12" t="n">
        <v>1965</v>
      </c>
      <c r="D29" s="12" t="n">
        <v>1966</v>
      </c>
      <c r="E29" s="12" t="n">
        <v>1967</v>
      </c>
      <c r="F29" s="12"/>
      <c r="G29" s="13"/>
    </row>
    <row collapsed="false" customFormat="false" customHeight="false" hidden="false" ht="12.1" outlineLevel="0" r="30">
      <c r="A30" s="11" t="n">
        <v>1968</v>
      </c>
      <c r="B30" s="12" t="n">
        <v>1969</v>
      </c>
      <c r="C30" s="12" t="n">
        <v>1970</v>
      </c>
      <c r="D30" s="12" t="n">
        <v>1971</v>
      </c>
      <c r="E30" s="12" t="n">
        <v>1972</v>
      </c>
      <c r="F30" s="12"/>
      <c r="G30" s="13"/>
    </row>
    <row collapsed="false" customFormat="false" customHeight="false" hidden="false" ht="12.1" outlineLevel="0" r="31">
      <c r="A31" s="11" t="n">
        <v>1973</v>
      </c>
      <c r="B31" s="12" t="n">
        <v>1974</v>
      </c>
      <c r="C31" s="12" t="n">
        <v>1975</v>
      </c>
      <c r="D31" s="12" t="n">
        <v>1976</v>
      </c>
      <c r="E31" s="12" t="n">
        <v>1977</v>
      </c>
      <c r="F31" s="12"/>
      <c r="G31" s="13"/>
    </row>
    <row collapsed="false" customFormat="false" customHeight="false" hidden="false" ht="12.1" outlineLevel="0" r="32">
      <c r="A32" s="11" t="n">
        <v>1978</v>
      </c>
      <c r="B32" s="12" t="n">
        <v>1979</v>
      </c>
      <c r="C32" s="12" t="n">
        <v>1980</v>
      </c>
      <c r="D32" s="12" t="n">
        <v>1981</v>
      </c>
      <c r="E32" s="12" t="n">
        <v>1982</v>
      </c>
      <c r="F32" s="12"/>
      <c r="G32" s="13"/>
    </row>
    <row collapsed="false" customFormat="false" customHeight="false" hidden="false" ht="12.1" outlineLevel="0" r="33">
      <c r="A33" s="11" t="n">
        <v>1983</v>
      </c>
      <c r="B33" s="12" t="n">
        <v>1984</v>
      </c>
      <c r="C33" s="12" t="n">
        <v>1985</v>
      </c>
      <c r="D33" s="12" t="n">
        <v>1986</v>
      </c>
      <c r="E33" s="12" t="n">
        <v>1987</v>
      </c>
      <c r="F33" s="12"/>
      <c r="G33" s="13"/>
    </row>
    <row collapsed="false" customFormat="false" customHeight="false" hidden="false" ht="12.1" outlineLevel="0" r="34">
      <c r="A34" s="11" t="n">
        <v>1988</v>
      </c>
      <c r="B34" s="12" t="n">
        <v>1989</v>
      </c>
      <c r="C34" s="12" t="n">
        <v>1990</v>
      </c>
      <c r="D34" s="12" t="n">
        <v>1991</v>
      </c>
      <c r="E34" s="12" t="n">
        <v>1992</v>
      </c>
      <c r="F34" s="12"/>
      <c r="G34" s="13"/>
    </row>
    <row collapsed="false" customFormat="false" customHeight="false" hidden="false" ht="12.1" outlineLevel="0" r="35">
      <c r="A35" s="11" t="n">
        <v>1993</v>
      </c>
      <c r="B35" s="12" t="n">
        <v>1994</v>
      </c>
      <c r="C35" s="12" t="n">
        <v>1995</v>
      </c>
      <c r="D35" s="12" t="n">
        <v>1996</v>
      </c>
      <c r="E35" s="12" t="n">
        <v>1997</v>
      </c>
      <c r="F35" s="12"/>
      <c r="G35" s="13"/>
    </row>
    <row collapsed="false" customFormat="false" customHeight="false" hidden="false" ht="12.1" outlineLevel="0" r="36">
      <c r="A36" s="11" t="n">
        <v>1998</v>
      </c>
      <c r="B36" s="12" t="n">
        <v>1999</v>
      </c>
      <c r="C36" s="12" t="n">
        <v>2000</v>
      </c>
      <c r="D36" s="12" t="n">
        <v>2001</v>
      </c>
      <c r="E36" s="12" t="n">
        <v>2002</v>
      </c>
      <c r="F36" s="12"/>
      <c r="G36" s="13"/>
    </row>
    <row collapsed="false" customFormat="false" customHeight="false" hidden="false" ht="12.1" outlineLevel="0" r="37">
      <c r="A37" s="11" t="n">
        <v>2003</v>
      </c>
      <c r="B37" s="12" t="n">
        <v>2004</v>
      </c>
      <c r="C37" s="12" t="n">
        <v>2005</v>
      </c>
      <c r="D37" s="12" t="n">
        <v>2006</v>
      </c>
      <c r="E37" s="12" t="n">
        <v>2007</v>
      </c>
      <c r="F37" s="12"/>
      <c r="G37" s="13"/>
    </row>
    <row collapsed="false" customFormat="false" customHeight="false" hidden="false" ht="12.1" outlineLevel="0" r="38">
      <c r="A38" s="11" t="n">
        <v>2008</v>
      </c>
      <c r="B38" s="12" t="n">
        <v>2009</v>
      </c>
      <c r="C38" s="12" t="n">
        <v>2010</v>
      </c>
      <c r="D38" s="12" t="n">
        <v>2011</v>
      </c>
      <c r="E38" s="12" t="n">
        <v>2012</v>
      </c>
      <c r="F38" s="12"/>
      <c r="G38" s="13"/>
    </row>
    <row collapsed="false" customFormat="false" customHeight="false" hidden="false" ht="12.1" outlineLevel="0" r="39">
      <c r="A39" s="19"/>
      <c r="G39" s="7"/>
    </row>
    <row collapsed="false" customFormat="true" customHeight="false" hidden="false" ht="12.1" outlineLevel="0" r="40" s="2">
      <c r="A40" s="17" t="s">
        <v>25</v>
      </c>
      <c r="B40" s="2" t="s">
        <v>26</v>
      </c>
      <c r="C40" s="2" t="s">
        <v>27</v>
      </c>
      <c r="D40" s="2" t="s">
        <v>28</v>
      </c>
      <c r="E40" s="2" t="s">
        <v>29</v>
      </c>
      <c r="F40" s="2" t="s">
        <v>30</v>
      </c>
      <c r="G40" s="18"/>
    </row>
    <row collapsed="false" customFormat="false" customHeight="false" hidden="false" ht="12.1" outlineLevel="0" r="41">
      <c r="A41" s="19" t="str">
        <f aca="false">HYPERLINK("http://dbpedia.org/property/year1start")</f>
        <v>http://dbpedia.org/property/year1start</v>
      </c>
      <c r="B41" s="0" t="s">
        <v>59</v>
      </c>
      <c r="E41" s="0" t="s">
        <v>60</v>
      </c>
      <c r="F41" s="0" t="s">
        <v>61</v>
      </c>
      <c r="G41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year1start%3E+rdfs%3Alabel+%3Fpredicate+.+%3Fs+%3Chttp%3A%2F%2Fdbpedia.org%2Fproperty%2Fyear1star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1" outlineLevel="0" r="42">
      <c r="A42" s="19" t="str">
        <f aca="false">HYPERLINK("http://dbpedia.org/property/year")</f>
        <v>http://dbpedia.org/property/year</v>
      </c>
      <c r="B42" s="0" t="s">
        <v>62</v>
      </c>
      <c r="E42" s="0" t="s">
        <v>63</v>
      </c>
      <c r="F42" s="0" t="s">
        <v>64</v>
      </c>
      <c r="G42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year%3E+rdfs%3Alabel+%3Fpredicate+.+%3Fs+%3Chttp%3A%2F%2Fdbpedia.org%2Fproperty%2F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43">
      <c r="A43" s="19" t="str">
        <f aca="false">HYPERLINK("http://dbpedia.org/property/prevYear")</f>
        <v>http://dbpedia.org/property/prevYear</v>
      </c>
      <c r="B43" s="0" t="s">
        <v>65</v>
      </c>
      <c r="E43" s="0" t="s">
        <v>66</v>
      </c>
      <c r="F43" s="0" t="s">
        <v>67</v>
      </c>
      <c r="G43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revYear%3E+rdfs%3Alabel+%3Fpredicate+.+%3Fs+%3Chttp%3A%2F%2Fdbpedia.org%2Fproperty%2Fprev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44">
      <c r="A44" s="19" t="str">
        <f aca="false">HYPERLINK("http://dbpedia.org/property/finalyear")</f>
        <v>http://dbpedia.org/property/finalyear</v>
      </c>
      <c r="B44" s="0" t="s">
        <v>68</v>
      </c>
      <c r="E44" s="0" t="s">
        <v>69</v>
      </c>
      <c r="F44" s="0" t="s">
        <v>70</v>
      </c>
      <c r="G44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finalyear%3E+rdfs%3Alabel+%3Fpredicate+.+%3Fs+%3Chttp%3A%2F%2Fdbpedia.org%2Fproperty%2Ffinal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45">
      <c r="A45" s="19" t="str">
        <f aca="false">HYPERLINK("http://dbpedia.org/property/playingYears")</f>
        <v>http://dbpedia.org/property/playingYears</v>
      </c>
      <c r="B45" s="0" t="s">
        <v>71</v>
      </c>
      <c r="E45" s="0" t="s">
        <v>72</v>
      </c>
      <c r="F45" s="0" t="s">
        <v>73</v>
      </c>
      <c r="G45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layingYears%3E+rdfs%3Alabel+%3Fpredicate+.+%3Fs+%3Chttp%3A%2F%2Fdbpedia.org%2Fproperty%2FplayingYear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46">
      <c r="A46" s="19" t="str">
        <f aca="false">HYPERLINK("http://dbpedia.org/property/dateOfDeath")</f>
        <v>http://dbpedia.org/property/dateOfDeath</v>
      </c>
      <c r="B46" s="0" t="s">
        <v>74</v>
      </c>
      <c r="E46" s="0" t="s">
        <v>75</v>
      </c>
      <c r="F46" s="0" t="s">
        <v>76</v>
      </c>
      <c r="G46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ateOfDeath%3E+rdfs%3Alabel+%3Fpredicate+.+%3Fs+%3Chttp%3A%2F%2Fdbpedia.org%2Fproperty%2FdateOfDeath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47">
      <c r="A47" s="19" t="str">
        <f aca="false">HYPERLINK("http://dbpedia.org/property/careerStart")</f>
        <v>http://dbpedia.org/property/careerStart</v>
      </c>
      <c r="B47" s="0" t="s">
        <v>77</v>
      </c>
      <c r="E47" s="0" t="s">
        <v>78</v>
      </c>
      <c r="F47" s="0" t="s">
        <v>79</v>
      </c>
      <c r="G47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areerStart%3E+rdfs%3Alabel+%3Fpredicate+.+%3Fs+%3Chttp%3A%2F%2Fdbpedia.org%2Fproperty%2FcareerStar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48">
      <c r="A48" s="19" t="str">
        <f aca="false">HYPERLINK("http://dbpedia.org/ontology/activeYearsEndDate")</f>
        <v>http://dbpedia.org/ontology/activeYearsEndDate</v>
      </c>
      <c r="B48" s="0" t="s">
        <v>80</v>
      </c>
      <c r="E48" s="0" t="s">
        <v>81</v>
      </c>
      <c r="F48" s="0" t="s">
        <v>82</v>
      </c>
      <c r="G48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activeYearsEndDate%3E+rdfs%3Alabel+%3Fpredicate+.+%3Fs+%3Chttp%3A%2F%2Fdbpedia.org%2Fontology%2FactiveYearsEnd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49">
      <c r="A49" s="19" t="str">
        <f aca="false">HYPERLINK("http://dbpedia.org/property/deathDate")</f>
        <v>http://dbpedia.org/property/deathDate</v>
      </c>
      <c r="B49" s="0" t="s">
        <v>83</v>
      </c>
      <c r="E49" s="0" t="s">
        <v>84</v>
      </c>
      <c r="F49" s="0" t="s">
        <v>85</v>
      </c>
      <c r="G49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eathDate%3E+rdfs%3Alabel+%3Fpredicate+.+%3Fs+%3Chttp%3A%2F%2Fdbpedia.org%2Fproperty%2Fdeath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50">
      <c r="A50" s="19" t="str">
        <f aca="false">HYPERLINK("http://dbpedia.org/property/yearpro")</f>
        <v>http://dbpedia.org/property/yearpro</v>
      </c>
      <c r="B50" s="0" t="s">
        <v>86</v>
      </c>
      <c r="E50" s="0" t="s">
        <v>87</v>
      </c>
      <c r="F50" s="0" t="s">
        <v>88</v>
      </c>
      <c r="G50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yearpro%3E+rdfs%3Alabel+%3Fpredicate+.+%3Fs+%3Chttp%3A%2F%2Fdbpedia.org%2Fproperty%2Fyearpro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51">
      <c r="A51" s="19" t="str">
        <f aca="false">HYPERLINK("http://dbpedia.org/ontology/deathDate")</f>
        <v>http://dbpedia.org/ontology/deathDate</v>
      </c>
      <c r="B51" s="0" t="s">
        <v>83</v>
      </c>
      <c r="E51" s="0" t="s">
        <v>89</v>
      </c>
      <c r="F51" s="0" t="s">
        <v>90</v>
      </c>
      <c r="G51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deathDate%3E+rdfs%3Alabel+%3Fpredicate+.+%3Fs+%3Chttp%3A%2F%2Fdbpedia.org%2Fontology%2Fdeath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52">
      <c r="A52" s="19" t="str">
        <f aca="false">HYPERLINK("http://dbpedia.org/property/startyear")</f>
        <v>http://dbpedia.org/property/startyear</v>
      </c>
      <c r="B52" s="0" t="s">
        <v>91</v>
      </c>
      <c r="E52" s="0" t="s">
        <v>92</v>
      </c>
      <c r="F52" s="0" t="s">
        <v>93</v>
      </c>
      <c r="G52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tartyear%3E+rdfs%3Alabel+%3Fpredicate+.+%3Fs+%3Chttp%3A%2F%2Fdbpedia.org%2Fproperty%2Fstart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53">
      <c r="A53" s="19" t="str">
        <f aca="false">HYPERLINK("http://dbpedia.org/ontology/draftYear")</f>
        <v>http://dbpedia.org/ontology/draftYear</v>
      </c>
      <c r="B53" s="0" t="s">
        <v>94</v>
      </c>
      <c r="E53" s="0" t="s">
        <v>95</v>
      </c>
      <c r="F53" s="0" t="s">
        <v>96</v>
      </c>
      <c r="G53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draftYear%3E+rdfs%3Alabel+%3Fpredicate+.+%3Fs+%3Chttp%3A%2F%2Fdbpedia.org%2Fontology%2Fdraft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1" outlineLevel="0" r="54">
      <c r="A54" s="19" t="str">
        <f aca="false">HYPERLINK("http://dbpedia.org/ontology/year")</f>
        <v>http://dbpedia.org/ontology/year</v>
      </c>
      <c r="B54" s="0" t="s">
        <v>62</v>
      </c>
      <c r="E54" s="0" t="s">
        <v>97</v>
      </c>
      <c r="F54" s="0" t="s">
        <v>98</v>
      </c>
      <c r="G54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year%3E+rdfs%3Alabel+%3Fpredicate+.+%3Fs+%3Chttp%3A%2F%2Fdbpedia.org%2Fontology%2F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55">
      <c r="A55" s="19" t="str">
        <f aca="false">HYPERLINK("http://dbpedia.org/property/nationalyears")</f>
        <v>http://dbpedia.org/property/nationalyears</v>
      </c>
      <c r="B55" s="0" t="s">
        <v>99</v>
      </c>
      <c r="E55" s="0" t="s">
        <v>100</v>
      </c>
      <c r="F55" s="0" t="s">
        <v>101</v>
      </c>
      <c r="G55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ationalyears%3E+rdfs%3Alabel+%3Fpredicate+.+%3Fs+%3Chttp%3A%2F%2Fdbpedia.org%2Fproperty%2Fnationalyear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56">
      <c r="A56" s="19" t="str">
        <f aca="false">HYPERLINK("http://dbpedia.org/property/endyear")</f>
        <v>http://dbpedia.org/property/endyear</v>
      </c>
      <c r="B56" s="0" t="s">
        <v>102</v>
      </c>
      <c r="E56" s="0" t="s">
        <v>103</v>
      </c>
      <c r="F56" s="0" t="s">
        <v>104</v>
      </c>
      <c r="G56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ndyear%3E+rdfs%3Alabel+%3Fpredicate+.+%3Fs+%3Chttp%3A%2F%2Fdbpedia.org%2Fproperty%2Fend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1" outlineLevel="0" r="57">
      <c r="A57" s="19" t="str">
        <f aca="false">HYPERLINK("http://dbpedia.org/property/years")</f>
        <v>http://dbpedia.org/property/years</v>
      </c>
      <c r="B57" s="0" t="s">
        <v>105</v>
      </c>
      <c r="E57" s="0" t="s">
        <v>106</v>
      </c>
      <c r="F57" s="0" t="s">
        <v>107</v>
      </c>
      <c r="G57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years%3E+rdfs%3Alabel+%3Fpredicate+.+%3Fs+%3Chttp%3A%2F%2Fdbpedia.org%2Fproperty%2Fyear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58">
      <c r="A58" s="19" t="str">
        <f aca="false">HYPERLINK("http://dbpedia.org/property/careerEnd")</f>
        <v>http://dbpedia.org/property/careerEnd</v>
      </c>
      <c r="B58" s="0" t="s">
        <v>108</v>
      </c>
      <c r="E58" s="0" t="s">
        <v>109</v>
      </c>
      <c r="F58" s="0" t="s">
        <v>110</v>
      </c>
      <c r="G58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areerEnd%3E+rdfs%3Alabel+%3Fpredicate+.+%3Fs+%3Chttp%3A%2F%2Fdbpedia.org%2Fproperty%2FcareerEn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59">
      <c r="A59" s="19" t="str">
        <f aca="false">HYPERLINK("http://dbpedia.org/ontology/activeYearsStartYear")</f>
        <v>http://dbpedia.org/ontology/activeYearsStartYear</v>
      </c>
      <c r="B59" s="0" t="s">
        <v>111</v>
      </c>
      <c r="E59" s="0" t="s">
        <v>112</v>
      </c>
      <c r="F59" s="0" t="s">
        <v>113</v>
      </c>
      <c r="G59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activeYearsStartYear%3E+rdfs%3Alabel+%3Fpredicate+.+%3Fs+%3Chttp%3A%2F%2Fdbpedia.org%2Fontology%2FactiveYearsStart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60">
      <c r="A60" s="19" t="str">
        <f aca="false">HYPERLINK("http://dbpedia.org/ontology/activeYearsStartDate")</f>
        <v>http://dbpedia.org/ontology/activeYearsStartDate</v>
      </c>
      <c r="B60" s="0" t="s">
        <v>114</v>
      </c>
      <c r="E60" s="0" t="s">
        <v>115</v>
      </c>
      <c r="F60" s="0" t="s">
        <v>116</v>
      </c>
      <c r="G60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activeYearsStartDate%3E+rdfs%3Alabel+%3Fpredicate+.+%3Fs+%3Chttp%3A%2F%2Fdbpedia.org%2Fontology%2FactiveYearsStart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61">
      <c r="A61" s="19" t="str">
        <f aca="false">HYPERLINK("http://dbpedia.org/property/turnedpro")</f>
        <v>http://dbpedia.org/property/turnedpro</v>
      </c>
      <c r="B61" s="0" t="s">
        <v>117</v>
      </c>
      <c r="E61" s="0" t="s">
        <v>118</v>
      </c>
      <c r="F61" s="0" t="s">
        <v>119</v>
      </c>
      <c r="G61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turnedpro%3E+rdfs%3Alabel+%3Fpredicate+.+%3Fs+%3Chttp%3A%2F%2Fdbpedia.org%2Fproperty%2Fturnedpro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62">
      <c r="A62" s="19" t="str">
        <f aca="false">HYPERLINK("http://dbpedia.org/property/draftyear")</f>
        <v>http://dbpedia.org/property/draftyear</v>
      </c>
      <c r="B62" s="0" t="s">
        <v>120</v>
      </c>
      <c r="E62" s="0" t="s">
        <v>121</v>
      </c>
      <c r="F62" s="0" t="s">
        <v>122</v>
      </c>
      <c r="G62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raftyear%3E+rdfs%3Alabel+%3Fpredicate+.+%3Fs+%3Chttp%3A%2F%2Fdbpedia.org%2Fproperty%2Fdraft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63">
      <c r="A63" s="19" t="str">
        <f aca="false">HYPERLINK("http://dbpedia.org/ontology/deathYear")</f>
        <v>http://dbpedia.org/ontology/deathYear</v>
      </c>
      <c r="B63" s="0" t="s">
        <v>123</v>
      </c>
      <c r="E63" s="0" t="s">
        <v>124</v>
      </c>
      <c r="F63" s="0" t="s">
        <v>125</v>
      </c>
      <c r="G63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deathYear%3E+rdfs%3Alabel+%3Fpredicate+.+%3Fs+%3Chttp%3A%2F%2Fdbpedia.org%2Fontology%2Fdeath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64">
      <c r="A64" s="19" t="str">
        <f aca="false">HYPERLINK("http://dbpedia.org/ontology/activeYearsEndYear")</f>
        <v>http://dbpedia.org/ontology/activeYearsEndYear</v>
      </c>
      <c r="B64" s="0" t="s">
        <v>126</v>
      </c>
      <c r="E64" s="0" t="s">
        <v>127</v>
      </c>
      <c r="F64" s="0" t="s">
        <v>128</v>
      </c>
      <c r="G64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activeYearsEndYear%3E+rdfs%3Alabel+%3Fpredicate+.+%3Fs+%3Chttp%3A%2F%2Fdbpedia.org%2Fontology%2FactiveYearsEnd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65">
      <c r="A65" s="19" t="str">
        <f aca="false">HYPERLINK("http://dbpedia.org/property/careerhighlights")</f>
        <v>http://dbpedia.org/property/careerhighlights</v>
      </c>
      <c r="B65" s="0" t="s">
        <v>129</v>
      </c>
      <c r="E65" s="0" t="s">
        <v>130</v>
      </c>
      <c r="F65" s="0" t="s">
        <v>131</v>
      </c>
      <c r="G65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areerhighlights%3E+rdfs%3Alabel+%3Fpredicate+.+%3Fs+%3Chttp%3A%2F%2Fdbpedia.org%2Fproperty%2Fcareerhighlight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66">
      <c r="A66" s="19" t="str">
        <f aca="false">HYPERLINK("http://dbpedia.org/property/draftYear")</f>
        <v>http://dbpedia.org/property/draftYear</v>
      </c>
      <c r="B66" s="0" t="s">
        <v>94</v>
      </c>
      <c r="E66" s="0" t="s">
        <v>132</v>
      </c>
      <c r="F66" s="0" t="s">
        <v>133</v>
      </c>
      <c r="G66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raftYear%3E+rdfs%3Alabel+%3Fpredicate+.+%3Fs+%3Chttp%3A%2F%2Fdbpedia.org%2Fproperty%2Fdraft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67">
      <c r="A67" s="19" t="str">
        <f aca="false">HYPERLINK("http://dbpedia.org/property/debutyear")</f>
        <v>http://dbpedia.org/property/debutyear</v>
      </c>
      <c r="B67" s="0" t="s">
        <v>134</v>
      </c>
      <c r="E67" s="0" t="s">
        <v>135</v>
      </c>
      <c r="F67" s="0" t="s">
        <v>136</v>
      </c>
      <c r="G67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ebutyear%3E+rdfs%3Alabel+%3Fpredicate+.+%3Fs+%3Chttp%3A%2F%2Fdbpedia.org%2Fproperty%2Fdebut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68">
      <c r="A68" s="19" t="str">
        <f aca="false">HYPERLINK("http://dbpedia.org/property/yearastart")</f>
        <v>http://dbpedia.org/property/yearastart</v>
      </c>
      <c r="B68" s="0" t="s">
        <v>137</v>
      </c>
      <c r="E68" s="0" t="s">
        <v>138</v>
      </c>
      <c r="F68" s="0" t="s">
        <v>139</v>
      </c>
      <c r="G68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yearastart%3E+rdfs%3Alabel+%3Fpredicate+.+%3Fs+%3Chttp%3A%2F%2Fdbpedia.org%2Fproperty%2Fyearastar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69">
      <c r="A69" s="19" t="str">
        <f aca="false">HYPERLINK("http://dbpedia.org/property/statseason")</f>
        <v>http://dbpedia.org/property/statseason</v>
      </c>
      <c r="B69" s="0" t="s">
        <v>140</v>
      </c>
      <c r="E69" s="0" t="s">
        <v>141</v>
      </c>
      <c r="F69" s="0" t="s">
        <v>142</v>
      </c>
      <c r="G69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tatseason%3E+rdfs%3Alabel+%3Fpredicate+.+%3Fs+%3Chttp%3A%2F%2Fdbpedia.org%2Fproperty%2Fstatseas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70">
      <c r="A70" s="19" t="str">
        <f aca="false">HYPERLINK("http://dbpedia.org/property/debutdate")</f>
        <v>http://dbpedia.org/property/debutdate</v>
      </c>
      <c r="B70" s="0" t="s">
        <v>143</v>
      </c>
      <c r="E70" s="0" t="s">
        <v>144</v>
      </c>
      <c r="F70" s="0" t="s">
        <v>145</v>
      </c>
      <c r="G70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ebutdate%3E+rdfs%3Alabel+%3Fpredicate+.+%3Fs+%3Chttp%3A%2F%2Fdbpedia.org%2Fproperty%2Fdebut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71">
      <c r="A71" s="19" t="str">
        <f aca="false">HYPERLINK("http://dbpedia.org/property/yearsActive")</f>
        <v>http://dbpedia.org/property/yearsActive</v>
      </c>
      <c r="B71" s="0" t="s">
        <v>146</v>
      </c>
      <c r="E71" s="0" t="s">
        <v>147</v>
      </c>
      <c r="F71" s="0" t="s">
        <v>148</v>
      </c>
      <c r="G71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yearsActive%3E+rdfs%3Alabel+%3Fpredicate+.+%3Fs+%3Chttp%3A%2F%2Fdbpedia.org%2Fproperty%2FyearsActiv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72">
      <c r="A72" s="19" t="str">
        <f aca="false">HYPERLINK("http://dbpedia.org/property/careerHighlights")</f>
        <v>http://dbpedia.org/property/careerHighlights</v>
      </c>
      <c r="B72" s="0" t="s">
        <v>149</v>
      </c>
      <c r="E72" s="0" t="s">
        <v>150</v>
      </c>
      <c r="F72" s="0" t="s">
        <v>151</v>
      </c>
      <c r="G72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areerHighlights%3E+rdfs%3Alabel+%3Fpredicate+.+%3Fs+%3Chttp%3A%2F%2Fdbpedia.org%2Fproperty%2FcareerHighlight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73">
      <c r="A73" s="19" t="str">
        <f aca="false">HYPERLINK("http://dbpedia.org/property/playerYears")</f>
        <v>http://dbpedia.org/property/playerYears</v>
      </c>
      <c r="B73" s="0" t="s">
        <v>152</v>
      </c>
      <c r="E73" s="0" t="s">
        <v>153</v>
      </c>
      <c r="F73" s="0" t="s">
        <v>154</v>
      </c>
      <c r="G73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layerYears%3E+rdfs%3Alabel+%3Fpredicate+.+%3Fs+%3Chttp%3A%2F%2Fdbpedia.org%2Fproperty%2FplayerYear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74">
      <c r="A74" s="19" t="str">
        <f aca="false">HYPERLINK("http://dbpedia.org/property/draftedyear")</f>
        <v>http://dbpedia.org/property/draftedyear</v>
      </c>
      <c r="B74" s="0" t="s">
        <v>155</v>
      </c>
      <c r="E74" s="0" t="s">
        <v>156</v>
      </c>
      <c r="F74" s="0" t="s">
        <v>157</v>
      </c>
      <c r="G74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raftedyear%3E+rdfs%3Alabel+%3Fpredicate+.+%3Fs+%3Chttp%3A%2F%2Fdbpedia.org%2Fproperty%2Fdrafted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1" outlineLevel="0" r="75">
      <c r="A75" s="19" t="str">
        <f aca="false">HYPERLINK("http://dbpedia.org/property/retired")</f>
        <v>http://dbpedia.org/property/retired</v>
      </c>
      <c r="B75" s="0" t="s">
        <v>158</v>
      </c>
      <c r="E75" s="0" t="s">
        <v>159</v>
      </c>
      <c r="F75" s="0" t="s">
        <v>160</v>
      </c>
      <c r="G75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retired%3E+rdfs%3Alabel+%3Fpredicate+.+%3Fs+%3Chttp%3A%2F%2Fdbpedia.org%2Fproperty%2Fretire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76">
      <c r="A76" s="19" t="str">
        <f aca="false">HYPERLINK("http://dbpedia.org/property/undraftedyear")</f>
        <v>http://dbpedia.org/property/undraftedyear</v>
      </c>
      <c r="B76" s="0" t="s">
        <v>161</v>
      </c>
      <c r="E76" s="0" t="s">
        <v>162</v>
      </c>
      <c r="F76" s="0" t="s">
        <v>163</v>
      </c>
      <c r="G76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undraftedyear%3E+rdfs%3Alabel+%3Fpredicate+.+%3Fs+%3Chttp%3A%2F%2Fdbpedia.org%2Fproperty%2Fundrafted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1" outlineLevel="0" r="77">
      <c r="A77" s="19" t="str">
        <f aca="false">HYPERLINK("http://dbpedia.org/property/year4start")</f>
        <v>http://dbpedia.org/property/year4start</v>
      </c>
      <c r="B77" s="0" t="s">
        <v>164</v>
      </c>
      <c r="E77" s="0" t="s">
        <v>165</v>
      </c>
      <c r="F77" s="0" t="s">
        <v>166</v>
      </c>
      <c r="G77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year4start%3E+rdfs%3Alabel+%3Fpredicate+.+%3Fs+%3Chttp%3A%2F%2Fdbpedia.org%2Fproperty%2Fyear4star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78">
      <c r="A78" s="19" t="str">
        <f aca="false">HYPERLINK("http://dbpedia.org/property/sooyears")</f>
        <v>http://dbpedia.org/property/sooyears</v>
      </c>
      <c r="B78" s="0" t="s">
        <v>167</v>
      </c>
      <c r="E78" s="0" t="s">
        <v>168</v>
      </c>
      <c r="F78" s="0" t="s">
        <v>169</v>
      </c>
      <c r="G78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ooyears%3E+rdfs%3Alabel+%3Fpredicate+.+%3Fs+%3Chttp%3A%2F%2Fdbpedia.org%2Fproperty%2Fsooyear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79">
      <c r="A79" s="19" t="str">
        <f aca="false">HYPERLINK("http://dbpedia.org/ontology/birthDate")</f>
        <v>http://dbpedia.org/ontology/birthDate</v>
      </c>
      <c r="B79" s="0" t="s">
        <v>170</v>
      </c>
      <c r="E79" s="0" t="s">
        <v>171</v>
      </c>
      <c r="F79" s="0" t="s">
        <v>172</v>
      </c>
      <c r="G79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birthDate%3E+rdfs%3Alabel+%3Fpredicate+.+%3Fs+%3Chttp%3A%2F%2Fdbpedia.org%2Fontology%2Fbirth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80">
      <c r="A80" s="19" t="str">
        <f aca="false">HYPERLINK("http://dbpedia.org/ontology/hallOfFame")</f>
        <v>http://dbpedia.org/ontology/hallOfFame</v>
      </c>
      <c r="B80" s="0" t="s">
        <v>173</v>
      </c>
      <c r="E80" s="0" t="s">
        <v>174</v>
      </c>
      <c r="F80" s="0" t="s">
        <v>175</v>
      </c>
      <c r="G80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hallOfFame%3E+rdfs%3Alabel+%3Fpredicate+.+%3Fs+%3Chttp%3A%2F%2Fdbpedia.org%2Fontology%2FhallOfFam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81">
      <c r="A81" s="19" t="str">
        <f aca="false">HYPERLINK("http://dbpedia.org/property/dateOfBirth")</f>
        <v>http://dbpedia.org/property/dateOfBirth</v>
      </c>
      <c r="B81" s="0" t="s">
        <v>176</v>
      </c>
      <c r="E81" s="0" t="s">
        <v>177</v>
      </c>
      <c r="F81" s="0" t="s">
        <v>178</v>
      </c>
      <c r="G81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ateOfBirth%3E+rdfs%3Alabel+%3Fpredicate+.+%3Fs+%3Chttp%3A%2F%2Fdbpedia.org%2Fproperty%2FdateOfBirth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82">
      <c r="A82" s="19" t="str">
        <f aca="false">HYPERLINK("http://dbpedia.org/property/halloffame")</f>
        <v>http://dbpedia.org/property/halloffame</v>
      </c>
      <c r="B82" s="0" t="s">
        <v>179</v>
      </c>
      <c r="E82" s="0" t="s">
        <v>180</v>
      </c>
      <c r="F82" s="0" t="s">
        <v>181</v>
      </c>
      <c r="G82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halloffame%3E+rdfs%3Alabel+%3Fpredicate+.+%3Fs+%3Chttp%3A%2F%2Fdbpedia.org%2Fproperty%2Fhalloffam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83">
      <c r="A83" s="19" t="str">
        <f aca="false">HYPERLINK("http://dbpedia.org/property/endYear")</f>
        <v>http://dbpedia.org/property/endYear</v>
      </c>
      <c r="B83" s="0" t="s">
        <v>182</v>
      </c>
      <c r="E83" s="0" t="s">
        <v>183</v>
      </c>
      <c r="F83" s="0" t="s">
        <v>184</v>
      </c>
      <c r="G83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ndYear%3E+rdfs%3Alabel+%3Fpredicate+.+%3Fs+%3Chttp%3A%2F%2Fdbpedia.org%2Fproperty%2Fend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84">
      <c r="A84" s="19" t="str">
        <f aca="false">HYPERLINK("http://dbpedia.org/property/yearsactive")</f>
        <v>http://dbpedia.org/property/yearsactive</v>
      </c>
      <c r="B84" s="0" t="s">
        <v>185</v>
      </c>
      <c r="E84" s="0" t="s">
        <v>186</v>
      </c>
      <c r="F84" s="0" t="s">
        <v>187</v>
      </c>
      <c r="G84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yearsactive%3E+rdfs%3Alabel+%3Fpredicate+.+%3Fs+%3Chttp%3A%2F%2Fdbpedia.org%2Fproperty%2Fyearsactiv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85">
      <c r="A85" s="19" t="str">
        <f aca="false">HYPERLINK("http://dbpedia.org/ontology/birthYear")</f>
        <v>http://dbpedia.org/ontology/birthYear</v>
      </c>
      <c r="B85" s="0" t="s">
        <v>188</v>
      </c>
      <c r="E85" s="0" t="s">
        <v>189</v>
      </c>
      <c r="F85" s="0" t="s">
        <v>190</v>
      </c>
      <c r="G85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birthYear%3E+rdfs%3Alabel+%3Fpredicate+.+%3Fs+%3Chttp%3A%2F%2Fdbpedia.org%2Fontology%2Fbirth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1" outlineLevel="0" r="86">
      <c r="A86" s="19" t="str">
        <f aca="false">HYPERLINK("http://dbpedia.org/property/professional")</f>
        <v>http://dbpedia.org/property/professional</v>
      </c>
      <c r="B86" s="0" t="s">
        <v>191</v>
      </c>
      <c r="E86" s="0" t="s">
        <v>192</v>
      </c>
      <c r="F86" s="0" t="s">
        <v>193</v>
      </c>
      <c r="G86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rofessional%3E+rdfs%3Alabel+%3Fpredicate+.+%3Fs+%3Chttp%3A%2F%2Fdbpedia.org%2Fproperty%2Fprofessional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87">
      <c r="A87" s="19" t="str">
        <f aca="false">HYPERLINK("http://dbpedia.org/property/repyears")</f>
        <v>http://dbpedia.org/property/repyears</v>
      </c>
      <c r="B87" s="0" t="s">
        <v>194</v>
      </c>
      <c r="E87" s="0" t="s">
        <v>195</v>
      </c>
      <c r="F87" s="0" t="s">
        <v>196</v>
      </c>
      <c r="G87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repyears%3E+rdfs%3Alabel+%3Fpredicate+.+%3Fs+%3Chttp%3A%2F%2Fdbpedia.org%2Fproperty%2Frepyear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88">
      <c r="A88" s="19" t="str">
        <f aca="false">HYPERLINK("http://dbpedia.org/property/cfldraftedyear")</f>
        <v>http://dbpedia.org/property/cfldraftedyear</v>
      </c>
      <c r="B88" s="0" t="s">
        <v>197</v>
      </c>
      <c r="E88" s="0" t="s">
        <v>198</v>
      </c>
      <c r="F88" s="0" t="s">
        <v>199</v>
      </c>
      <c r="G88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fldraftedyear%3E+rdfs%3Alabel+%3Fpredicate+.+%3Fs+%3Chttp%3A%2F%2Fdbpedia.org%2Fproperty%2Fcfldrafted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89">
      <c r="A89" s="19" t="str">
        <f aca="false">HYPERLINK("http://dbpedia.org/property/yeardstart")</f>
        <v>http://dbpedia.org/property/yeardstart</v>
      </c>
      <c r="B89" s="0" t="s">
        <v>200</v>
      </c>
      <c r="E89" s="0" t="s">
        <v>201</v>
      </c>
      <c r="F89" s="0" t="s">
        <v>202</v>
      </c>
      <c r="G89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yeardstart%3E+rdfs%3Alabel+%3Fpredicate+.+%3Fs+%3Chttp%3A%2F%2Fdbpedia.org%2Fproperty%2Fyeardstar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90">
      <c r="A90" s="19" t="str">
        <f aca="false">HYPERLINK("http://dbpedia.org/property/testdebutyear")</f>
        <v>http://dbpedia.org/property/testdebutyear</v>
      </c>
      <c r="B90" s="0" t="s">
        <v>203</v>
      </c>
      <c r="E90" s="0" t="s">
        <v>204</v>
      </c>
      <c r="F90" s="0" t="s">
        <v>205</v>
      </c>
      <c r="G90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testdebutyear%3E+rdfs%3Alabel+%3Fpredicate+.+%3Fs+%3Chttp%3A%2F%2Fdbpedia.org%2Fproperty%2Ftestdebut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1" outlineLevel="0" r="91">
      <c r="A91" s="19" t="str">
        <f aca="false">HYPERLINK("http://dbpedia.org/property/debut")</f>
        <v>http://dbpedia.org/property/debut</v>
      </c>
      <c r="B91" s="0" t="s">
        <v>206</v>
      </c>
      <c r="E91" s="0" t="s">
        <v>207</v>
      </c>
      <c r="F91" s="0" t="s">
        <v>208</v>
      </c>
      <c r="G91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ebut%3E+rdfs%3Alabel+%3Fpredicate+.+%3Fs+%3Chttp%3A%2F%2Fdbpedia.org%2Fproperty%2Fdebu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92">
      <c r="A92" s="19" t="str">
        <f aca="false">HYPERLINK("http://dbpedia.org/ontology/worldChampionTitleYear")</f>
        <v>http://dbpedia.org/ontology/worldChampionTitleYear</v>
      </c>
      <c r="B92" s="0" t="s">
        <v>209</v>
      </c>
      <c r="E92" s="0" t="s">
        <v>210</v>
      </c>
      <c r="F92" s="0" t="s">
        <v>211</v>
      </c>
      <c r="G92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worldChampionTitleYear%3E+rdfs%3Alabel+%3Fpredicate+.+%3Fs+%3Chttp%3A%2F%2Fdbpedia.org%2Fontology%2FworldChampionTitle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93">
      <c r="A93" s="19" t="str">
        <f aca="false">HYPERLINK("http://dbpedia.org/property/joinedFiba")</f>
        <v>http://dbpedia.org/property/joinedFiba</v>
      </c>
      <c r="B93" s="0" t="s">
        <v>212</v>
      </c>
      <c r="E93" s="0" t="s">
        <v>213</v>
      </c>
      <c r="F93" s="0" t="s">
        <v>214</v>
      </c>
      <c r="G93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joinedFiba%3E+rdfs%3Alabel+%3Fpredicate+.+%3Fs+%3Chttp%3A%2F%2Fdbpedia.org%2Fproperty%2FjoinedFiba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1" outlineLevel="0" r="94">
      <c r="A94" s="19" t="str">
        <f aca="false">HYPERLINK("http://dbpedia.org/property/draft")</f>
        <v>http://dbpedia.org/property/draft</v>
      </c>
      <c r="B94" s="0" t="s">
        <v>215</v>
      </c>
      <c r="E94" s="0" t="s">
        <v>216</v>
      </c>
      <c r="F94" s="0" t="s">
        <v>217</v>
      </c>
      <c r="G94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raft%3E+rdfs%3Alabel+%3Fpredicate+.+%3Fs+%3Chttp%3A%2F%2Fdbpedia.org%2Fproperty%2Fdraf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1" outlineLevel="0" r="95">
      <c r="A95" s="19" t="str">
        <f aca="false">HYPERLINK("http://dbpedia.org/ontology/draft")</f>
        <v>http://dbpedia.org/ontology/draft</v>
      </c>
      <c r="B95" s="0" t="s">
        <v>215</v>
      </c>
      <c r="E95" s="0" t="s">
        <v>218</v>
      </c>
      <c r="F95" s="0" t="s">
        <v>219</v>
      </c>
      <c r="G95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draft%3E+rdfs%3Alabel+%3Fpredicate+.+%3Fs+%3Chttp%3A%2F%2Fdbpedia.org%2Fontology%2Fdraf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96">
      <c r="A96" s="19" t="str">
        <f aca="false">HYPERLINK("http://dbpedia.org/property/firstNblGame")</f>
        <v>http://dbpedia.org/property/firstNblGame</v>
      </c>
      <c r="B96" s="0" t="s">
        <v>220</v>
      </c>
      <c r="E96" s="0" t="s">
        <v>221</v>
      </c>
      <c r="F96" s="0" t="s">
        <v>222</v>
      </c>
      <c r="G96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firstNblGame%3E+rdfs%3Alabel+%3Fpredicate+.+%3Fs+%3Chttp%3A%2F%2Fdbpedia.org%2Fproperty%2FfirstNblGam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97">
      <c r="A97" s="19" t="str">
        <f aca="false">HYPERLINK("http://dbpedia.org/property/draftYearPba")</f>
        <v>http://dbpedia.org/property/draftYearPba</v>
      </c>
      <c r="B97" s="0" t="s">
        <v>223</v>
      </c>
      <c r="E97" s="0" t="s">
        <v>224</v>
      </c>
      <c r="F97" s="0" t="s">
        <v>225</v>
      </c>
      <c r="G97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raftYearPba%3E+rdfs%3Alabel+%3Fpredicate+.+%3Fs+%3Chttp%3A%2F%2Fdbpedia.org%2Fproperty%2FdraftYearPba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98">
      <c r="A98" s="19" t="str">
        <f aca="false">HYPERLINK("http://dbpedia.org/property/draftpick")</f>
        <v>http://dbpedia.org/property/draftpick</v>
      </c>
      <c r="B98" s="0" t="s">
        <v>226</v>
      </c>
      <c r="E98" s="0" t="s">
        <v>227</v>
      </c>
      <c r="F98" s="0" t="s">
        <v>228</v>
      </c>
      <c r="G98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raftpick%3E+rdfs%3Alabel+%3Fpredicate+.+%3Fs+%3Chttp%3A%2F%2Fdbpedia.org%2Fproperty%2Fdraftpick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99">
      <c r="A99" s="19" t="str">
        <f aca="false">HYPERLINK("http://dbpedia.org/property/worldchampion")</f>
        <v>http://dbpedia.org/property/worldchampion</v>
      </c>
      <c r="B99" s="0" t="s">
        <v>229</v>
      </c>
      <c r="E99" s="0" t="s">
        <v>230</v>
      </c>
      <c r="F99" s="0" t="s">
        <v>231</v>
      </c>
      <c r="G99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worldchampion%3E+rdfs%3Alabel+%3Fpredicate+.+%3Fs+%3Chttp%3A%2F%2Fdbpedia.org%2Fproperty%2Fworldchamp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100">
      <c r="A100" s="19" t="str">
        <f aca="false">HYPERLINK("http://dbpedia.org/property/debutinformation")</f>
        <v>http://dbpedia.org/property/debutinformation</v>
      </c>
      <c r="B100" s="0" t="s">
        <v>232</v>
      </c>
      <c r="E100" s="0" t="s">
        <v>233</v>
      </c>
      <c r="F100" s="0" t="s">
        <v>234</v>
      </c>
      <c r="G100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ebutinformation%3E+rdfs%3Alabel+%3Fpredicate+.+%3Fs+%3Chttp%3A%2F%2Fdbpedia.org%2Fproperty%2Fdebutinformat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1" outlineLevel="0" r="101">
      <c r="A101" s="19" t="str">
        <f aca="false">HYPERLINK("http://dbpedia.org/property/debut2year")</f>
        <v>http://dbpedia.org/property/debut2year</v>
      </c>
      <c r="B101" s="0" t="s">
        <v>235</v>
      </c>
      <c r="E101" s="0" t="s">
        <v>236</v>
      </c>
      <c r="F101" s="0" t="s">
        <v>237</v>
      </c>
      <c r="G101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ebut2year%3E+rdfs%3Alabel+%3Fpredicate+.+%3Fs+%3Chttp%3A%2F%2Fdbpedia.org%2Fproperty%2Fdebut2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102">
      <c r="A102" s="19" t="str">
        <f aca="false">HYPERLINK("http://dbpedia.org/property/yearestart")</f>
        <v>http://dbpedia.org/property/yearestart</v>
      </c>
      <c r="B102" s="0" t="s">
        <v>238</v>
      </c>
      <c r="E102" s="0" t="s">
        <v>239</v>
      </c>
      <c r="F102" s="0" t="s">
        <v>240</v>
      </c>
      <c r="G102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yearestart%3E+rdfs%3Alabel+%3Fpredicate+.+%3Fs+%3Chttp%3A%2F%2Fdbpedia.org%2Fproperty%2Fyearestar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103">
      <c r="A103" s="19" t="str">
        <f aca="false">HYPERLINK("http://dbpedia.org/property/suppdraftyear")</f>
        <v>http://dbpedia.org/property/suppdraftyear</v>
      </c>
      <c r="B103" s="0" t="s">
        <v>241</v>
      </c>
      <c r="E103" s="0" t="s">
        <v>242</v>
      </c>
      <c r="F103" s="0" t="s">
        <v>243</v>
      </c>
      <c r="G103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uppdraftyear%3E+rdfs%3Alabel+%3Fpredicate+.+%3Fs+%3Chttp%3A%2F%2Fdbpedia.org%2Fproperty%2Fsuppdraft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1" outlineLevel="0" r="104">
      <c r="A104" s="19" t="str">
        <f aca="false">HYPERLINK("http://dbpedia.org/ontology/debut")</f>
        <v>http://dbpedia.org/ontology/debut</v>
      </c>
      <c r="B104" s="0" t="s">
        <v>206</v>
      </c>
      <c r="E104" s="0" t="s">
        <v>244</v>
      </c>
      <c r="F104" s="0" t="s">
        <v>245</v>
      </c>
      <c r="G104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debut%3E+rdfs%3Alabel+%3Fpredicate+.+%3Fs+%3Chttp%3A%2F%2Fdbpedia.org%2Fontology%2Fdebu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105">
      <c r="A105" s="19" t="str">
        <f aca="false">HYPERLINK("http://dbpedia.org/property/nfldraftyear")</f>
        <v>http://dbpedia.org/property/nfldraftyear</v>
      </c>
      <c r="B105" s="0" t="s">
        <v>246</v>
      </c>
      <c r="E105" s="0" t="s">
        <v>247</v>
      </c>
      <c r="F105" s="0" t="s">
        <v>248</v>
      </c>
      <c r="G105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fldraftyear%3E+rdfs%3Alabel+%3Fpredicate+.+%3Fs+%3Chttp%3A%2F%2Fdbpedia.org%2Fproperty%2Fnfldraft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106">
      <c r="A106" s="19" t="str">
        <f aca="false">HYPERLINK("http://dbpedia.org/property/cfldraftyear")</f>
        <v>http://dbpedia.org/property/cfldraftyear</v>
      </c>
      <c r="B106" s="0" t="s">
        <v>249</v>
      </c>
      <c r="E106" s="0" t="s">
        <v>250</v>
      </c>
      <c r="F106" s="0" t="s">
        <v>251</v>
      </c>
      <c r="G106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fldraftyear%3E+rdfs%3Alabel+%3Fpredicate+.+%3Fs+%3Chttp%3A%2F%2Fdbpedia.org%2Fproperty%2Fcfldraft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107">
      <c r="A107" s="19" t="str">
        <f aca="false">HYPERLINK("http://dbpedia.org/property/firstseason")</f>
        <v>http://dbpedia.org/property/firstseason</v>
      </c>
      <c r="B107" s="0" t="s">
        <v>252</v>
      </c>
      <c r="E107" s="0" t="s">
        <v>253</v>
      </c>
      <c r="F107" s="0" t="s">
        <v>254</v>
      </c>
      <c r="G107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firstseason%3E+rdfs%3Alabel+%3Fpredicate+.+%3Fs+%3Chttp%3A%2F%2Fdbpedia.org%2Fproperty%2Ffirstseas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108">
      <c r="A108" s="19" t="str">
        <f aca="false">HYPERLINK("http://dbpedia.org/property/afldraftedyear")</f>
        <v>http://dbpedia.org/property/afldraftedyear</v>
      </c>
      <c r="B108" s="0" t="s">
        <v>255</v>
      </c>
      <c r="E108" s="0" t="s">
        <v>256</v>
      </c>
      <c r="F108" s="0" t="s">
        <v>257</v>
      </c>
      <c r="G108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afldraftedyear%3E+rdfs%3Alabel+%3Fpredicate+.+%3Fs+%3Chttp%3A%2F%2Fdbpedia.org%2Fproperty%2Fafldrafted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109">
      <c r="A109" s="19" t="str">
        <f aca="false">HYPERLINK("http://dbpedia.org/property/afldraftyear")</f>
        <v>http://dbpedia.org/property/afldraftyear</v>
      </c>
      <c r="B109" s="0" t="s">
        <v>258</v>
      </c>
      <c r="E109" s="0" t="s">
        <v>259</v>
      </c>
      <c r="F109" s="0" t="s">
        <v>260</v>
      </c>
      <c r="G109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afldraftyear%3E+rdfs%3Alabel+%3Fpredicate+.+%3Fs+%3Chttp%3A%2F%2Fdbpedia.org%2Fproperty%2Fafldraft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110">
      <c r="A110" s="19" t="str">
        <f aca="false">HYPERLINK("http://dbpedia.org/property/proyears")</f>
        <v>http://dbpedia.org/property/proyears</v>
      </c>
      <c r="B110" s="0" t="s">
        <v>261</v>
      </c>
      <c r="E110" s="0" t="s">
        <v>262</v>
      </c>
      <c r="F110" s="0" t="s">
        <v>263</v>
      </c>
      <c r="G110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royears%3E+rdfs%3Alabel+%3Fpredicate+.+%3Fs+%3Chttp%3A%2F%2Fdbpedia.org%2Fproperty%2Fproyear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111">
      <c r="A111" s="19" t="str">
        <f aca="false">HYPERLINK("http://dbpedia.org/property/turnedPro")</f>
        <v>http://dbpedia.org/property/turnedPro</v>
      </c>
      <c r="B111" s="0" t="s">
        <v>264</v>
      </c>
      <c r="E111" s="0" t="s">
        <v>265</v>
      </c>
      <c r="F111" s="0" t="s">
        <v>266</v>
      </c>
      <c r="G111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turnedPro%3E+rdfs%3Alabel+%3Fpredicate+.+%3Fs+%3Chttp%3A%2F%2Fdbpedia.org%2Fproperty%2FturnedPro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112">
      <c r="A112" s="19" t="str">
        <f aca="false">HYPERLINK("http://dbpedia.org/property/debutDate")</f>
        <v>http://dbpedia.org/property/debutDate</v>
      </c>
      <c r="B112" s="0" t="s">
        <v>267</v>
      </c>
      <c r="G112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ebutDate%3E+rdfs%3Alabel+%3Fpredicate+.+%3Fs+%3Chttp%3A%2F%2Fdbpedia.org%2Fproperty%2Fdebut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113">
      <c r="A113" s="19" t="str">
        <f aca="false">HYPERLINK("http://dbpedia.org/property/whaDraftYear")</f>
        <v>http://dbpedia.org/property/whaDraftYear</v>
      </c>
      <c r="B113" s="0" t="s">
        <v>268</v>
      </c>
      <c r="E113" s="0" t="s">
        <v>269</v>
      </c>
      <c r="F113" s="0" t="s">
        <v>270</v>
      </c>
      <c r="G113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whaDraftYear%3E+rdfs%3Alabel+%3Fpredicate+.+%3Fs+%3Chttp%3A%2F%2Fdbpedia.org%2Fproperty%2FwhaDraft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114">
      <c r="A114" s="21" t="str">
        <f aca="false">HYPERLINK("http://dbpedia.org/property/debutYear")</f>
        <v>http://dbpedia.org/property/debutYear</v>
      </c>
      <c r="B114" s="22" t="s">
        <v>271</v>
      </c>
      <c r="C114" s="22"/>
      <c r="D114" s="22"/>
      <c r="E114" s="22" t="s">
        <v>272</v>
      </c>
      <c r="F114" s="22" t="s">
        <v>273</v>
      </c>
      <c r="G114" s="23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ebutYear%3E+rdfs%3Alabel+%3Fpredicate+.+%3Fs+%3Chttp%3A%2F%2Fdbpedia.org%2Fproperty%2Fdebut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true" customHeight="false" hidden="false" ht="12.1" outlineLevel="0" r="116" s="2">
      <c r="A116" s="3" t="s">
        <v>0</v>
      </c>
      <c r="B116" s="4" t="s">
        <v>1</v>
      </c>
      <c r="C116" s="4"/>
      <c r="D116" s="4"/>
      <c r="E116" s="4"/>
      <c r="F116" s="4"/>
      <c r="G116" s="5"/>
    </row>
    <row collapsed="false" customFormat="false" customHeight="false" hidden="false" ht="12.1" outlineLevel="0" r="117">
      <c r="A117" s="19" t="n">
        <v>268043830</v>
      </c>
      <c r="B117" s="0" t="s">
        <v>274</v>
      </c>
      <c r="G117" s="7"/>
    </row>
    <row collapsed="false" customFormat="true" customHeight="false" hidden="false" ht="12.1" outlineLevel="0" r="118" s="2">
      <c r="A118" s="8" t="s">
        <v>3</v>
      </c>
      <c r="B118" s="9"/>
      <c r="C118" s="9"/>
      <c r="D118" s="9"/>
      <c r="E118" s="9"/>
      <c r="F118" s="9"/>
      <c r="G118" s="10"/>
    </row>
    <row collapsed="false" customFormat="false" customHeight="false" hidden="false" ht="12.1" outlineLevel="0" r="119">
      <c r="A119" s="11" t="s">
        <v>275</v>
      </c>
      <c r="B119" s="12" t="s">
        <v>276</v>
      </c>
      <c r="C119" s="12" t="s">
        <v>277</v>
      </c>
      <c r="D119" s="12" t="s">
        <v>278</v>
      </c>
      <c r="E119" s="12" t="s">
        <v>279</v>
      </c>
      <c r="F119" s="12"/>
      <c r="G119" s="13"/>
    </row>
    <row collapsed="false" customFormat="false" customHeight="false" hidden="false" ht="12.1" outlineLevel="0" r="120">
      <c r="A120" s="11" t="s">
        <v>280</v>
      </c>
      <c r="B120" s="12" t="s">
        <v>281</v>
      </c>
      <c r="C120" s="12" t="s">
        <v>282</v>
      </c>
      <c r="D120" s="12" t="s">
        <v>283</v>
      </c>
      <c r="E120" s="12" t="s">
        <v>284</v>
      </c>
      <c r="F120" s="12"/>
      <c r="G120" s="13"/>
    </row>
    <row collapsed="false" customFormat="false" customHeight="false" hidden="false" ht="12.1" outlineLevel="0" r="121">
      <c r="A121" s="11" t="s">
        <v>285</v>
      </c>
      <c r="B121" s="12" t="s">
        <v>286</v>
      </c>
      <c r="C121" s="12" t="s">
        <v>287</v>
      </c>
      <c r="D121" s="12" t="s">
        <v>288</v>
      </c>
      <c r="E121" s="12" t="s">
        <v>289</v>
      </c>
      <c r="F121" s="12"/>
      <c r="G121" s="13"/>
    </row>
    <row collapsed="false" customFormat="false" customHeight="false" hidden="false" ht="12.1" outlineLevel="0" r="122">
      <c r="A122" s="11" t="s">
        <v>290</v>
      </c>
      <c r="B122" s="12" t="s">
        <v>291</v>
      </c>
      <c r="C122" s="12" t="s">
        <v>292</v>
      </c>
      <c r="D122" s="12" t="s">
        <v>293</v>
      </c>
      <c r="E122" s="12" t="s">
        <v>294</v>
      </c>
      <c r="F122" s="12"/>
      <c r="G122" s="13"/>
    </row>
    <row collapsed="false" customFormat="false" customHeight="false" hidden="false" ht="12.1" outlineLevel="0" r="123">
      <c r="A123" s="11" t="s">
        <v>295</v>
      </c>
      <c r="B123" s="12" t="s">
        <v>296</v>
      </c>
      <c r="C123" s="12" t="s">
        <v>297</v>
      </c>
      <c r="D123" s="12" t="s">
        <v>298</v>
      </c>
      <c r="E123" s="12" t="s">
        <v>299</v>
      </c>
      <c r="F123" s="12"/>
      <c r="G123" s="13"/>
    </row>
    <row collapsed="false" customFormat="false" customHeight="false" hidden="false" ht="12.1" outlineLevel="0" r="124">
      <c r="A124" s="19"/>
      <c r="G124" s="7"/>
    </row>
    <row collapsed="false" customFormat="true" customHeight="false" hidden="false" ht="12.1" outlineLevel="0" r="125" s="2">
      <c r="A125" s="17" t="s">
        <v>25</v>
      </c>
      <c r="B125" s="2" t="s">
        <v>26</v>
      </c>
      <c r="C125" s="2" t="s">
        <v>27</v>
      </c>
      <c r="D125" s="2" t="s">
        <v>28</v>
      </c>
      <c r="E125" s="2" t="s">
        <v>29</v>
      </c>
      <c r="F125" s="2" t="s">
        <v>30</v>
      </c>
      <c r="G125" s="18"/>
    </row>
    <row collapsed="false" customFormat="false" customHeight="false" hidden="false" ht="12.25" outlineLevel="0" r="126">
      <c r="A126" s="19" t="str">
        <f aca="false">HYPERLINK("http://dbpedia.org/property/regions")</f>
        <v>http://dbpedia.org/property/regions</v>
      </c>
      <c r="B126" s="0" t="s">
        <v>300</v>
      </c>
      <c r="E126" s="0" t="s">
        <v>301</v>
      </c>
      <c r="F126" s="0" t="s">
        <v>302</v>
      </c>
      <c r="G126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regions%3E+rdfs%3Alabel+%3Fpredicate+.+%3Fs+%3Chttp%3A%2F%2Fdbpedia.org%2Fproperty%2Fregion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127">
      <c r="A127" s="19" t="str">
        <f aca="false">HYPERLINK("http://dbpedia.org/ontology/wineRegion")</f>
        <v>http://dbpedia.org/ontology/wineRegion</v>
      </c>
      <c r="B127" s="0" t="s">
        <v>303</v>
      </c>
      <c r="E127" s="0" t="s">
        <v>304</v>
      </c>
      <c r="F127" s="0" t="s">
        <v>305</v>
      </c>
      <c r="G127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wineRegion%3E+rdfs%3Alabel+%3Fpredicate+.+%3Fs+%3Chttp%3A%2F%2Fdbpedia.org%2Fontology%2FwineReg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128">
      <c r="A128" s="19" t="str">
        <f aca="false">HYPERLINK("http://dbpedia.org/property/origin")</f>
        <v>http://dbpedia.org/property/origin</v>
      </c>
      <c r="B128" s="0" t="s">
        <v>306</v>
      </c>
      <c r="E128" s="0" t="s">
        <v>307</v>
      </c>
      <c r="F128" s="0" t="s">
        <v>308</v>
      </c>
      <c r="G128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origin%3E+rdfs%3Alabel+%3Fpredicate+.+%3Fs+%3Chttp%3A%2F%2Fdbpedia.org%2Fproperty%2Forigi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1" outlineLevel="0" r="129">
      <c r="A129" s="19" t="str">
        <f aca="false">HYPERLINK("http://dbpedia.org/ontology/origin")</f>
        <v>http://dbpedia.org/ontology/origin</v>
      </c>
      <c r="B129" s="0" t="s">
        <v>306</v>
      </c>
      <c r="E129" s="0" t="s">
        <v>309</v>
      </c>
      <c r="F129" s="0" t="s">
        <v>310</v>
      </c>
      <c r="G129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origin%3E+rdfs%3Alabel+%3Fpredicate+.+%3Fs+%3Chttp%3A%2F%2Fdbpedia.org%2Fontology%2Forigi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1" outlineLevel="0" r="130">
      <c r="A130" s="19" t="str">
        <f aca="false">HYPERLINK("http://dbpedia.org/ontology/country")</f>
        <v>http://dbpedia.org/ontology/country</v>
      </c>
      <c r="B130" s="0" t="s">
        <v>311</v>
      </c>
      <c r="E130" s="0" t="s">
        <v>312</v>
      </c>
      <c r="F130" s="0" t="s">
        <v>313</v>
      </c>
      <c r="G130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country%3E+rdfs%3Alabel+%3Fpredicate+.+%3Fs+%3Chttp%3A%2F%2Fdbpedia.org%2Fontology%2Fcountr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131">
      <c r="A131" s="19" t="str">
        <f aca="false">HYPERLINK("http://dbpedia.org/property/country")</f>
        <v>http://dbpedia.org/property/country</v>
      </c>
      <c r="B131" s="0" t="s">
        <v>311</v>
      </c>
      <c r="E131" s="0" t="s">
        <v>314</v>
      </c>
      <c r="F131" s="0" t="s">
        <v>315</v>
      </c>
      <c r="G131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ountry%3E+rdfs%3Alabel+%3Fpredicate+.+%3Fs+%3Chttp%3A%2F%2Fdbpedia.org%2Fproperty%2Fcountr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132">
      <c r="A132" s="19" t="str">
        <f aca="false">HYPERLINK("http://dbpedia.org/ontology/location")</f>
        <v>http://dbpedia.org/ontology/location</v>
      </c>
      <c r="B132" s="0" t="s">
        <v>316</v>
      </c>
      <c r="E132" s="0" t="s">
        <v>317</v>
      </c>
      <c r="F132" s="0" t="s">
        <v>318</v>
      </c>
      <c r="G132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location%3E+rdfs%3Alabel+%3Fpredicate+.+%3Fs+%3Chttp%3A%2F%2Fdbpedia.org%2Fontology%2Flocat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1" outlineLevel="0" r="133">
      <c r="A133" s="19" t="str">
        <f aca="false">HYPERLINK("http://dbpedia.org/property/location")</f>
        <v>http://dbpedia.org/property/location</v>
      </c>
      <c r="B133" s="0" t="s">
        <v>316</v>
      </c>
      <c r="E133" s="0" t="s">
        <v>319</v>
      </c>
      <c r="F133" s="0" t="s">
        <v>320</v>
      </c>
      <c r="G133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ocation%3E+rdfs%3Alabel+%3Fpredicate+.+%3Fs+%3Chttp%3A%2F%2Fdbpedia.org%2Fproperty%2Flocat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134">
      <c r="A134" s="19" t="str">
        <f aca="false">HYPERLINK("http://dbpedia.org/property/locationCountry")</f>
        <v>http://dbpedia.org/property/locationCountry</v>
      </c>
      <c r="B134" s="0" t="s">
        <v>321</v>
      </c>
      <c r="E134" s="0" t="s">
        <v>322</v>
      </c>
      <c r="F134" s="0" t="s">
        <v>323</v>
      </c>
      <c r="G134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ocationCountry%3E+rdfs%3Alabel+%3Fpredicate+.+%3Fs+%3Chttp%3A%2F%2Fdbpedia.org%2Fproperty%2FlocationCountr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2.25" outlineLevel="0" r="135">
      <c r="A135" s="21" t="str">
        <f aca="false">HYPERLINK("http://dbpedia.org/ontology/sourceCountry")</f>
        <v>http://dbpedia.org/ontology/sourceCountry</v>
      </c>
      <c r="B135" s="22" t="s">
        <v>324</v>
      </c>
      <c r="C135" s="22"/>
      <c r="D135" s="22"/>
      <c r="E135" s="22" t="s">
        <v>325</v>
      </c>
      <c r="F135" s="22" t="s">
        <v>326</v>
      </c>
      <c r="G135" s="23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sourceCountry%3E+rdfs%3Alabel+%3Fpredicate+.+%3Fs+%3Chttp%3A%2F%2Fdbpedia.org%2Fontology%2FsourceCountr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true" customHeight="false" hidden="false" ht="12.1" outlineLevel="0" r="137" s="2">
      <c r="A137" s="3" t="s">
        <v>0</v>
      </c>
      <c r="B137" s="4" t="s">
        <v>1</v>
      </c>
      <c r="C137" s="4"/>
      <c r="D137" s="4"/>
      <c r="E137" s="4"/>
      <c r="F137" s="4"/>
      <c r="G137" s="5"/>
    </row>
    <row collapsed="false" customFormat="false" customHeight="false" hidden="false" ht="12.1" outlineLevel="0" r="138">
      <c r="A138" s="19" t="n">
        <v>1659846037</v>
      </c>
      <c r="B138" s="0" t="s">
        <v>274</v>
      </c>
      <c r="G138" s="7"/>
    </row>
    <row collapsed="false" customFormat="true" customHeight="false" hidden="false" ht="12.1" outlineLevel="0" r="139" s="2">
      <c r="A139" s="8" t="s">
        <v>3</v>
      </c>
      <c r="B139" s="9"/>
      <c r="C139" s="9"/>
      <c r="D139" s="9"/>
      <c r="E139" s="9"/>
      <c r="F139" s="9"/>
      <c r="G139" s="10"/>
    </row>
    <row collapsed="false" customFormat="false" customHeight="false" hidden="false" ht="12.1" outlineLevel="0" r="140">
      <c r="A140" s="11" t="n">
        <v>2011</v>
      </c>
      <c r="B140" s="12" t="n">
        <v>2010</v>
      </c>
      <c r="C140" s="12" t="n">
        <v>2009</v>
      </c>
      <c r="D140" s="12" t="n">
        <v>2008</v>
      </c>
      <c r="E140" s="12" t="n">
        <v>2007</v>
      </c>
      <c r="F140" s="12"/>
      <c r="G140" s="13"/>
    </row>
    <row collapsed="false" customFormat="false" customHeight="false" hidden="false" ht="12.1" outlineLevel="0" r="141">
      <c r="A141" s="11" t="n">
        <v>2013</v>
      </c>
      <c r="B141" s="12" t="n">
        <v>2012</v>
      </c>
      <c r="C141" s="12" t="n">
        <v>2006</v>
      </c>
      <c r="D141" s="12" t="n">
        <v>2005</v>
      </c>
      <c r="E141" s="12" t="n">
        <v>2004</v>
      </c>
      <c r="F141" s="12"/>
      <c r="G141" s="13"/>
    </row>
    <row collapsed="false" customFormat="false" customHeight="false" hidden="false" ht="12.1" outlineLevel="0" r="142">
      <c r="A142" s="11" t="n">
        <v>2003</v>
      </c>
      <c r="B142" s="12" t="n">
        <v>2002</v>
      </c>
      <c r="C142" s="12" t="n">
        <v>2001</v>
      </c>
      <c r="D142" s="12" t="n">
        <v>2000</v>
      </c>
      <c r="E142" s="12" t="n">
        <v>1999</v>
      </c>
      <c r="F142" s="12"/>
      <c r="G142" s="13"/>
    </row>
    <row collapsed="false" customFormat="false" customHeight="false" hidden="false" ht="12.1" outlineLevel="0" r="143">
      <c r="A143" s="11" t="n">
        <v>1998</v>
      </c>
      <c r="B143" s="12" t="n">
        <v>1997</v>
      </c>
      <c r="C143" s="12" t="n">
        <v>1996</v>
      </c>
      <c r="D143" s="12" t="n">
        <v>1995</v>
      </c>
      <c r="E143" s="12" t="n">
        <v>1994</v>
      </c>
      <c r="F143" s="12"/>
      <c r="G143" s="13"/>
    </row>
    <row collapsed="false" customFormat="false" customHeight="false" hidden="false" ht="12.1" outlineLevel="0" r="144">
      <c r="A144" s="11" t="n">
        <v>1993</v>
      </c>
      <c r="B144" s="12" t="n">
        <v>1992</v>
      </c>
      <c r="C144" s="12" t="n">
        <v>1991</v>
      </c>
      <c r="D144" s="12" t="n">
        <v>1990</v>
      </c>
      <c r="E144" s="12"/>
      <c r="F144" s="12"/>
      <c r="G144" s="13"/>
    </row>
    <row collapsed="false" customFormat="false" customHeight="false" hidden="false" ht="12.1" outlineLevel="0" r="145">
      <c r="A145" s="19"/>
      <c r="G145" s="7"/>
    </row>
    <row collapsed="false" customFormat="true" customHeight="false" hidden="false" ht="12.1" outlineLevel="0" r="146" s="2">
      <c r="A146" s="17" t="s">
        <v>25</v>
      </c>
      <c r="B146" s="2" t="s">
        <v>26</v>
      </c>
      <c r="C146" s="2" t="s">
        <v>27</v>
      </c>
      <c r="D146" s="2" t="s">
        <v>28</v>
      </c>
      <c r="E146" s="2" t="s">
        <v>29</v>
      </c>
      <c r="F146" s="2" t="s">
        <v>30</v>
      </c>
      <c r="G146" s="18"/>
    </row>
    <row collapsed="false" customFormat="false" customHeight="false" hidden="false" ht="12.1" outlineLevel="0" r="147">
      <c r="A147" s="19" t="str">
        <f aca="false">HYPERLINK("http://dbpedia.org/property/year")</f>
        <v>http://dbpedia.org/property/year</v>
      </c>
      <c r="B147" s="0" t="s">
        <v>62</v>
      </c>
      <c r="E147" s="0" t="s">
        <v>327</v>
      </c>
      <c r="F147" s="0" t="s">
        <v>328</v>
      </c>
      <c r="G147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year%3E+rdfs%3Alabel+%3Fpredicate+.+%3Fs+%3Chttp%3A%2F%2Fdbpedia.org%2Fproperty%2F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3.35" outlineLevel="0" r="148">
      <c r="A148" s="19" t="str">
        <f aca="false">HYPERLINK("http://dbpedia.org/property/wineYears")</f>
        <v>http://dbpedia.org/property/wineYears</v>
      </c>
      <c r="B148" s="0" t="s">
        <v>329</v>
      </c>
      <c r="E148" s="0" t="s">
        <v>330</v>
      </c>
      <c r="F148" s="0" t="s">
        <v>331</v>
      </c>
      <c r="G148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wineYears%3E+rdfs%3Alabel+%3Fpredicate+.+%3Fs+%3Chttp%3A%2F%2Fdbpedia.org%2Fproperty%2FwineYear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3.35" outlineLevel="0" r="149">
      <c r="A149" s="19" t="str">
        <f aca="false">HYPERLINK("http://dbpedia.org/property/date")</f>
        <v>http://dbpedia.org/property/date</v>
      </c>
      <c r="B149" s="0" t="s">
        <v>332</v>
      </c>
      <c r="E149" s="0" t="s">
        <v>333</v>
      </c>
      <c r="F149" s="0" t="s">
        <v>334</v>
      </c>
      <c r="G149" s="7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ate%3E+rdfs%3Alabel+%3Fpredicate+.+%3Fs+%3Chttp%3A%2F%2Fdbpedia.org%2Fproperty%2F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false" customHeight="false" hidden="false" ht="13.35" outlineLevel="0" r="150">
      <c r="A150" s="21" t="str">
        <f aca="false">HYPERLINK("http://dbpedia.org/property/firstVintage")</f>
        <v>http://dbpedia.org/property/firstVintage</v>
      </c>
      <c r="B150" s="22" t="s">
        <v>335</v>
      </c>
      <c r="C150" s="22"/>
      <c r="D150" s="22"/>
      <c r="E150" s="22" t="s">
        <v>336</v>
      </c>
      <c r="F150" s="22" t="s">
        <v>337</v>
      </c>
      <c r="G150" s="23" t="str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firstVintage%3E+rdfs%3Alabel+%3Fpredicate+.+%3Fs+%3Chttp%3A%2F%2Fdbpedia.org%2Fproperty%2FfirstVintag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View More</v>
      </c>
    </row>
    <row collapsed="false" customFormat="true" customHeight="false" hidden="false" ht="12.1" outlineLevel="0" r="152" s="2">
      <c r="A152" s="3" t="s">
        <v>0</v>
      </c>
      <c r="B152" s="4" t="s">
        <v>1</v>
      </c>
      <c r="C152" s="4"/>
      <c r="D152" s="4"/>
      <c r="E152" s="4"/>
      <c r="F152" s="4"/>
      <c r="G152" s="5"/>
    </row>
    <row collapsed="false" customFormat="false" customHeight="false" hidden="false" ht="12.1" outlineLevel="0" r="153">
      <c r="A153" s="19" t="n">
        <v>702159889</v>
      </c>
      <c r="B153" s="0" t="s">
        <v>274</v>
      </c>
      <c r="G153" s="7"/>
    </row>
    <row collapsed="false" customFormat="true" customHeight="false" hidden="false" ht="12.1" outlineLevel="0" r="154" s="2">
      <c r="A154" s="8" t="s">
        <v>3</v>
      </c>
      <c r="B154" s="9"/>
      <c r="C154" s="9"/>
      <c r="D154" s="9"/>
      <c r="E154" s="9"/>
      <c r="F154" s="9"/>
      <c r="G154" s="10"/>
    </row>
    <row collapsed="false" customFormat="false" customHeight="false" hidden="false" ht="13.35" outlineLevel="0" r="155">
      <c r="A155" s="11" t="s">
        <v>338</v>
      </c>
      <c r="B155" s="12" t="s">
        <v>339</v>
      </c>
      <c r="C155" s="12" t="s">
        <v>340</v>
      </c>
      <c r="D155" s="12" t="s">
        <v>341</v>
      </c>
      <c r="E155" s="12" t="s">
        <v>342</v>
      </c>
      <c r="F155" s="12"/>
      <c r="G155" s="13"/>
    </row>
    <row collapsed="false" customFormat="false" customHeight="false" hidden="false" ht="13.35" outlineLevel="0" r="156">
      <c r="A156" s="11" t="s">
        <v>343</v>
      </c>
      <c r="B156" s="12" t="s">
        <v>344</v>
      </c>
      <c r="C156" s="12" t="s">
        <v>345</v>
      </c>
      <c r="D156" s="12" t="s">
        <v>346</v>
      </c>
      <c r="E156" s="12" t="s">
        <v>347</v>
      </c>
      <c r="F156" s="12"/>
      <c r="G156" s="13"/>
    </row>
    <row collapsed="false" customFormat="false" customHeight="false" hidden="false" ht="13.35" outlineLevel="0" r="157">
      <c r="A157" s="11" t="s">
        <v>348</v>
      </c>
      <c r="B157" s="12" t="s">
        <v>349</v>
      </c>
      <c r="C157" s="12" t="s">
        <v>350</v>
      </c>
      <c r="D157" s="12" t="s">
        <v>351</v>
      </c>
      <c r="E157" s="12" t="s">
        <v>352</v>
      </c>
      <c r="F157" s="12"/>
      <c r="G157" s="13"/>
    </row>
    <row collapsed="false" customFormat="false" customHeight="false" hidden="false" ht="13.35" outlineLevel="0" r="158">
      <c r="A158" s="11" t="s">
        <v>353</v>
      </c>
      <c r="B158" s="12" t="s">
        <v>354</v>
      </c>
      <c r="C158" s="12" t="s">
        <v>355</v>
      </c>
      <c r="D158" s="12" t="s">
        <v>356</v>
      </c>
      <c r="E158" s="12" t="s">
        <v>357</v>
      </c>
      <c r="F158" s="12"/>
      <c r="G158" s="13"/>
    </row>
    <row collapsed="false" customFormat="false" customHeight="false" hidden="false" ht="13.35" outlineLevel="0" r="159">
      <c r="A159" s="11" t="s">
        <v>358</v>
      </c>
      <c r="B159" s="12" t="s">
        <v>359</v>
      </c>
      <c r="C159" s="12" t="s">
        <v>360</v>
      </c>
      <c r="D159" s="12" t="s">
        <v>361</v>
      </c>
      <c r="E159" s="12" t="s">
        <v>362</v>
      </c>
      <c r="F159" s="12"/>
      <c r="G159" s="13"/>
    </row>
    <row collapsed="false" customFormat="false" customHeight="false" hidden="false" ht="13.35" outlineLevel="0" r="160">
      <c r="A160" s="11" t="s">
        <v>363</v>
      </c>
      <c r="B160" s="12" t="s">
        <v>364</v>
      </c>
      <c r="C160" s="12" t="s">
        <v>365</v>
      </c>
      <c r="D160" s="12" t="s">
        <v>366</v>
      </c>
      <c r="E160" s="12" t="s">
        <v>367</v>
      </c>
      <c r="F160" s="12"/>
      <c r="G160" s="13"/>
    </row>
    <row collapsed="false" customFormat="false" customHeight="false" hidden="false" ht="13.35" outlineLevel="0" r="161">
      <c r="A161" s="11" t="s">
        <v>368</v>
      </c>
      <c r="B161" s="12" t="s">
        <v>369</v>
      </c>
      <c r="C161" s="12" t="s">
        <v>370</v>
      </c>
      <c r="D161" s="12" t="s">
        <v>371</v>
      </c>
      <c r="E161" s="12" t="s">
        <v>372</v>
      </c>
      <c r="F161" s="12"/>
      <c r="G161" s="13"/>
    </row>
    <row collapsed="false" customFormat="false" customHeight="false" hidden="false" ht="13.35" outlineLevel="0" r="162">
      <c r="A162" s="11" t="s">
        <v>373</v>
      </c>
      <c r="B162" s="12" t="s">
        <v>374</v>
      </c>
      <c r="C162" s="12" t="s">
        <v>375</v>
      </c>
      <c r="D162" s="12" t="s">
        <v>376</v>
      </c>
      <c r="E162" s="12" t="s">
        <v>377</v>
      </c>
      <c r="F162" s="12"/>
      <c r="G162" s="13"/>
    </row>
    <row collapsed="false" customFormat="false" customHeight="false" hidden="false" ht="13.35" outlineLevel="0" r="163">
      <c r="A163" s="11" t="s">
        <v>378</v>
      </c>
      <c r="B163" s="12" t="s">
        <v>379</v>
      </c>
      <c r="C163" s="12" t="s">
        <v>380</v>
      </c>
      <c r="D163" s="12" t="s">
        <v>381</v>
      </c>
      <c r="E163" s="12" t="s">
        <v>382</v>
      </c>
      <c r="F163" s="12"/>
      <c r="G163" s="13"/>
    </row>
    <row collapsed="false" customFormat="false" customHeight="false" hidden="false" ht="13.35" outlineLevel="0" r="164">
      <c r="A164" s="11" t="s">
        <v>383</v>
      </c>
      <c r="B164" s="12" t="s">
        <v>384</v>
      </c>
      <c r="C164" s="12" t="s">
        <v>385</v>
      </c>
      <c r="D164" s="12" t="s">
        <v>386</v>
      </c>
      <c r="E164" s="12" t="s">
        <v>387</v>
      </c>
      <c r="F164" s="12"/>
      <c r="G164" s="13"/>
    </row>
    <row collapsed="false" customFormat="false" customHeight="false" hidden="false" ht="13.35" outlineLevel="0" r="165">
      <c r="A165" s="11" t="s">
        <v>388</v>
      </c>
      <c r="B165" s="12" t="s">
        <v>389</v>
      </c>
      <c r="C165" s="12" t="s">
        <v>390</v>
      </c>
      <c r="D165" s="12" t="s">
        <v>391</v>
      </c>
      <c r="E165" s="12" t="s">
        <v>392</v>
      </c>
      <c r="F165" s="12"/>
      <c r="G165" s="13"/>
    </row>
    <row collapsed="false" customFormat="false" customHeight="false" hidden="false" ht="13.35" outlineLevel="0" r="166">
      <c r="A166" s="11" t="s">
        <v>393</v>
      </c>
      <c r="B166" s="12" t="s">
        <v>394</v>
      </c>
      <c r="C166" s="12" t="s">
        <v>395</v>
      </c>
      <c r="D166" s="12" t="s">
        <v>396</v>
      </c>
      <c r="E166" s="12" t="s">
        <v>397</v>
      </c>
      <c r="F166" s="12"/>
      <c r="G166" s="13"/>
    </row>
    <row collapsed="false" customFormat="false" customHeight="false" hidden="false" ht="13.35" outlineLevel="0" r="167">
      <c r="A167" s="11" t="s">
        <v>398</v>
      </c>
      <c r="B167" s="12" t="s">
        <v>399</v>
      </c>
      <c r="C167" s="12" t="s">
        <v>400</v>
      </c>
      <c r="D167" s="12" t="s">
        <v>401</v>
      </c>
      <c r="E167" s="12" t="s">
        <v>402</v>
      </c>
      <c r="F167" s="12"/>
      <c r="G167" s="13"/>
    </row>
    <row collapsed="false" customFormat="false" customHeight="false" hidden="false" ht="13.35" outlineLevel="0" r="168">
      <c r="A168" s="11" t="s">
        <v>403</v>
      </c>
      <c r="B168" s="12" t="s">
        <v>404</v>
      </c>
      <c r="C168" s="12" t="s">
        <v>405</v>
      </c>
      <c r="D168" s="12" t="s">
        <v>406</v>
      </c>
      <c r="E168" s="12" t="s">
        <v>407</v>
      </c>
      <c r="F168" s="12"/>
      <c r="G168" s="13"/>
    </row>
    <row collapsed="false" customFormat="false" customHeight="false" hidden="false" ht="13.35" outlineLevel="0" r="169">
      <c r="A169" s="11" t="s">
        <v>408</v>
      </c>
      <c r="B169" s="12" t="s">
        <v>409</v>
      </c>
      <c r="C169" s="12" t="s">
        <v>410</v>
      </c>
      <c r="D169" s="12" t="s">
        <v>411</v>
      </c>
      <c r="E169" s="12" t="s">
        <v>412</v>
      </c>
      <c r="F169" s="12"/>
      <c r="G169" s="13"/>
    </row>
    <row collapsed="false" customFormat="false" customHeight="false" hidden="false" ht="13.35" outlineLevel="0" r="170">
      <c r="A170" s="11" t="s">
        <v>413</v>
      </c>
      <c r="B170" s="12" t="s">
        <v>414</v>
      </c>
      <c r="C170" s="12" t="s">
        <v>415</v>
      </c>
      <c r="D170" s="12" t="s">
        <v>416</v>
      </c>
      <c r="E170" s="12" t="s">
        <v>417</v>
      </c>
      <c r="F170" s="12"/>
      <c r="G170" s="13"/>
    </row>
    <row collapsed="false" customFormat="false" customHeight="false" hidden="false" ht="13.35" outlineLevel="0" r="171">
      <c r="A171" s="11" t="s">
        <v>418</v>
      </c>
      <c r="B171" s="12" t="s">
        <v>419</v>
      </c>
      <c r="C171" s="12" t="s">
        <v>420</v>
      </c>
      <c r="D171" s="12" t="s">
        <v>421</v>
      </c>
      <c r="E171" s="12" t="s">
        <v>422</v>
      </c>
      <c r="F171" s="12"/>
      <c r="G171" s="13"/>
    </row>
    <row collapsed="false" customFormat="false" customHeight="false" hidden="false" ht="13.35" outlineLevel="0" r="172">
      <c r="A172" s="11" t="s">
        <v>423</v>
      </c>
      <c r="B172" s="12" t="s">
        <v>424</v>
      </c>
      <c r="C172" s="12" t="s">
        <v>425</v>
      </c>
      <c r="D172" s="12" t="s">
        <v>426</v>
      </c>
      <c r="E172" s="12" t="s">
        <v>427</v>
      </c>
      <c r="F172" s="12"/>
      <c r="G172" s="13"/>
    </row>
    <row collapsed="false" customFormat="false" customHeight="false" hidden="false" ht="13.35" outlineLevel="0" r="173">
      <c r="A173" s="11" t="s">
        <v>428</v>
      </c>
      <c r="B173" s="12" t="s">
        <v>429</v>
      </c>
      <c r="C173" s="12" t="s">
        <v>430</v>
      </c>
      <c r="D173" s="12" t="s">
        <v>431</v>
      </c>
      <c r="E173" s="12" t="s">
        <v>432</v>
      </c>
      <c r="F173" s="12"/>
      <c r="G173" s="13"/>
    </row>
    <row collapsed="false" customFormat="false" customHeight="false" hidden="false" ht="13.35" outlineLevel="0" r="174">
      <c r="A174" s="11" t="s">
        <v>433</v>
      </c>
      <c r="B174" s="12" t="s">
        <v>434</v>
      </c>
      <c r="C174" s="12" t="s">
        <v>435</v>
      </c>
      <c r="D174" s="12" t="s">
        <v>436</v>
      </c>
      <c r="E174" s="12" t="s">
        <v>437</v>
      </c>
      <c r="F174" s="12"/>
      <c r="G174" s="13"/>
    </row>
    <row collapsed="false" customFormat="false" customHeight="false" hidden="false" ht="13.35" outlineLevel="0" r="175">
      <c r="A175" s="11" t="s">
        <v>438</v>
      </c>
      <c r="B175" s="12" t="s">
        <v>439</v>
      </c>
      <c r="C175" s="12" t="s">
        <v>440</v>
      </c>
      <c r="D175" s="12" t="s">
        <v>441</v>
      </c>
      <c r="E175" s="12" t="s">
        <v>442</v>
      </c>
      <c r="F175" s="12"/>
      <c r="G175" s="13"/>
    </row>
    <row collapsed="false" customFormat="false" customHeight="false" hidden="false" ht="13.35" outlineLevel="0" r="176">
      <c r="A176" s="11" t="s">
        <v>443</v>
      </c>
      <c r="B176" s="12" t="s">
        <v>444</v>
      </c>
      <c r="C176" s="12" t="s">
        <v>445</v>
      </c>
      <c r="D176" s="12" t="s">
        <v>446</v>
      </c>
      <c r="E176" s="12" t="s">
        <v>447</v>
      </c>
      <c r="F176" s="12"/>
      <c r="G176" s="13"/>
    </row>
    <row collapsed="false" customFormat="false" customHeight="false" hidden="false" ht="13.35" outlineLevel="0" r="177">
      <c r="A177" s="11" t="s">
        <v>448</v>
      </c>
      <c r="B177" s="12" t="s">
        <v>449</v>
      </c>
      <c r="C177" s="12" t="s">
        <v>450</v>
      </c>
      <c r="D177" s="12" t="s">
        <v>451</v>
      </c>
      <c r="E177" s="12" t="s">
        <v>452</v>
      </c>
      <c r="F177" s="12"/>
      <c r="G177" s="13"/>
    </row>
    <row collapsed="false" customFormat="false" customHeight="false" hidden="false" ht="13.35" outlineLevel="0" r="178">
      <c r="A178" s="11" t="s">
        <v>453</v>
      </c>
      <c r="B178" s="12" t="s">
        <v>454</v>
      </c>
      <c r="C178" s="12" t="s">
        <v>455</v>
      </c>
      <c r="D178" s="12" t="s">
        <v>456</v>
      </c>
      <c r="E178" s="12" t="s">
        <v>457</v>
      </c>
      <c r="F178" s="12"/>
      <c r="G178" s="13"/>
    </row>
    <row collapsed="false" customFormat="false" customHeight="false" hidden="false" ht="13.35" outlineLevel="0" r="179">
      <c r="A179" s="11" t="s">
        <v>458</v>
      </c>
      <c r="B179" s="12" t="s">
        <v>459</v>
      </c>
      <c r="C179" s="12" t="s">
        <v>460</v>
      </c>
      <c r="D179" s="12" t="s">
        <v>461</v>
      </c>
      <c r="E179" s="12" t="s">
        <v>462</v>
      </c>
      <c r="F179" s="12"/>
      <c r="G179" s="13"/>
    </row>
    <row collapsed="false" customFormat="false" customHeight="false" hidden="false" ht="13.35" outlineLevel="0" r="180">
      <c r="A180" s="11" t="s">
        <v>463</v>
      </c>
      <c r="B180" s="12" t="s">
        <v>464</v>
      </c>
      <c r="C180" s="12" t="s">
        <v>465</v>
      </c>
      <c r="D180" s="12" t="s">
        <v>466</v>
      </c>
      <c r="E180" s="12" t="s">
        <v>467</v>
      </c>
      <c r="F180" s="12"/>
      <c r="G180" s="13"/>
    </row>
    <row collapsed="false" customFormat="false" customHeight="false" hidden="false" ht="13.35" outlineLevel="0" r="181">
      <c r="A181" s="11" t="s">
        <v>468</v>
      </c>
      <c r="B181" s="12" t="s">
        <v>469</v>
      </c>
      <c r="C181" s="12" t="s">
        <v>470</v>
      </c>
      <c r="D181" s="12" t="s">
        <v>471</v>
      </c>
      <c r="E181" s="12" t="s">
        <v>472</v>
      </c>
      <c r="F181" s="12"/>
      <c r="G181" s="13"/>
    </row>
    <row collapsed="false" customFormat="false" customHeight="false" hidden="false" ht="13.35" outlineLevel="0" r="182">
      <c r="A182" s="11" t="s">
        <v>473</v>
      </c>
      <c r="B182" s="12" t="s">
        <v>474</v>
      </c>
      <c r="C182" s="12" t="s">
        <v>475</v>
      </c>
      <c r="D182" s="12" t="s">
        <v>476</v>
      </c>
      <c r="E182" s="12" t="s">
        <v>477</v>
      </c>
      <c r="F182" s="12"/>
      <c r="G182" s="13"/>
    </row>
    <row collapsed="false" customFormat="false" customHeight="false" hidden="false" ht="13.35" outlineLevel="0" r="183">
      <c r="A183" s="11" t="s">
        <v>478</v>
      </c>
      <c r="B183" s="12" t="s">
        <v>479</v>
      </c>
      <c r="C183" s="12" t="s">
        <v>480</v>
      </c>
      <c r="D183" s="12" t="s">
        <v>481</v>
      </c>
      <c r="E183" s="12" t="s">
        <v>482</v>
      </c>
      <c r="F183" s="12"/>
      <c r="G183" s="13"/>
    </row>
    <row collapsed="false" customFormat="false" customHeight="false" hidden="false" ht="13.35" outlineLevel="0" r="184">
      <c r="A184" s="11" t="s">
        <v>483</v>
      </c>
      <c r="B184" s="12" t="s">
        <v>484</v>
      </c>
      <c r="C184" s="12" t="s">
        <v>485</v>
      </c>
      <c r="D184" s="12" t="s">
        <v>486</v>
      </c>
      <c r="E184" s="12" t="s">
        <v>487</v>
      </c>
      <c r="F184" s="12"/>
      <c r="G184" s="13"/>
    </row>
    <row collapsed="false" customFormat="false" customHeight="false" hidden="false" ht="13.35" outlineLevel="0" r="185">
      <c r="A185" s="11" t="s">
        <v>488</v>
      </c>
      <c r="B185" s="12" t="s">
        <v>489</v>
      </c>
      <c r="C185" s="12" t="s">
        <v>490</v>
      </c>
      <c r="D185" s="12" t="s">
        <v>491</v>
      </c>
      <c r="E185" s="12" t="s">
        <v>492</v>
      </c>
      <c r="F185" s="12"/>
      <c r="G185" s="13"/>
    </row>
    <row collapsed="false" customFormat="false" customHeight="false" hidden="false" ht="13.35" outlineLevel="0" r="186">
      <c r="A186" s="11" t="s">
        <v>493</v>
      </c>
      <c r="B186" s="12" t="s">
        <v>494</v>
      </c>
      <c r="C186" s="12" t="s">
        <v>495</v>
      </c>
      <c r="D186" s="12" t="s">
        <v>496</v>
      </c>
      <c r="E186" s="12" t="s">
        <v>497</v>
      </c>
      <c r="F186" s="12"/>
      <c r="G186" s="13"/>
    </row>
    <row collapsed="false" customFormat="false" customHeight="false" hidden="false" ht="13.35" outlineLevel="0" r="187">
      <c r="A187" s="11" t="s">
        <v>498</v>
      </c>
      <c r="B187" s="12" t="s">
        <v>499</v>
      </c>
      <c r="C187" s="12" t="s">
        <v>500</v>
      </c>
      <c r="D187" s="12" t="s">
        <v>501</v>
      </c>
      <c r="E187" s="12" t="s">
        <v>502</v>
      </c>
      <c r="F187" s="12"/>
      <c r="G187" s="13"/>
    </row>
    <row collapsed="false" customFormat="false" customHeight="false" hidden="false" ht="13.35" outlineLevel="0" r="188">
      <c r="A188" s="11" t="s">
        <v>503</v>
      </c>
      <c r="B188" s="12" t="s">
        <v>504</v>
      </c>
      <c r="C188" s="12" t="s">
        <v>505</v>
      </c>
      <c r="D188" s="12" t="s">
        <v>506</v>
      </c>
      <c r="E188" s="12" t="s">
        <v>507</v>
      </c>
      <c r="F188" s="12"/>
      <c r="G188" s="13"/>
    </row>
    <row collapsed="false" customFormat="false" customHeight="false" hidden="false" ht="13.35" outlineLevel="0" r="189">
      <c r="A189" s="11" t="s">
        <v>508</v>
      </c>
      <c r="B189" s="12" t="s">
        <v>509</v>
      </c>
      <c r="C189" s="12" t="s">
        <v>510</v>
      </c>
      <c r="D189" s="12" t="s">
        <v>511</v>
      </c>
      <c r="E189" s="12" t="s">
        <v>512</v>
      </c>
      <c r="F189" s="12"/>
      <c r="G189" s="13"/>
    </row>
    <row collapsed="false" customFormat="false" customHeight="false" hidden="false" ht="13.35" outlineLevel="0" r="190">
      <c r="A190" s="11" t="s">
        <v>513</v>
      </c>
      <c r="B190" s="12" t="s">
        <v>514</v>
      </c>
      <c r="C190" s="12" t="s">
        <v>515</v>
      </c>
      <c r="D190" s="12" t="s">
        <v>516</v>
      </c>
      <c r="E190" s="12" t="s">
        <v>517</v>
      </c>
      <c r="F190" s="12"/>
      <c r="G190" s="13"/>
    </row>
    <row collapsed="false" customFormat="false" customHeight="false" hidden="false" ht="13.35" outlineLevel="0" r="191">
      <c r="A191" s="11" t="s">
        <v>518</v>
      </c>
      <c r="B191" s="12" t="s">
        <v>519</v>
      </c>
      <c r="C191" s="12" t="s">
        <v>520</v>
      </c>
      <c r="D191" s="12" t="s">
        <v>521</v>
      </c>
      <c r="E191" s="12" t="s">
        <v>522</v>
      </c>
      <c r="F191" s="12"/>
      <c r="G191" s="13"/>
    </row>
    <row collapsed="false" customFormat="false" customHeight="false" hidden="false" ht="13.35" outlineLevel="0" r="192">
      <c r="A192" s="11" t="s">
        <v>523</v>
      </c>
      <c r="B192" s="12" t="s">
        <v>524</v>
      </c>
      <c r="C192" s="12" t="s">
        <v>525</v>
      </c>
      <c r="D192" s="12" t="s">
        <v>526</v>
      </c>
      <c r="E192" s="12" t="s">
        <v>527</v>
      </c>
      <c r="F192" s="12"/>
      <c r="G192" s="13"/>
    </row>
    <row collapsed="false" customFormat="false" customHeight="false" hidden="false" ht="13.35" outlineLevel="0" r="193">
      <c r="A193" s="11" t="s">
        <v>528</v>
      </c>
      <c r="B193" s="12" t="s">
        <v>529</v>
      </c>
      <c r="C193" s="12" t="s">
        <v>530</v>
      </c>
      <c r="D193" s="12" t="s">
        <v>531</v>
      </c>
      <c r="E193" s="12" t="s">
        <v>532</v>
      </c>
      <c r="F193" s="12"/>
      <c r="G193" s="13"/>
    </row>
    <row collapsed="false" customFormat="false" customHeight="false" hidden="false" ht="13.35" outlineLevel="0" r="194">
      <c r="A194" s="11" t="s">
        <v>533</v>
      </c>
      <c r="B194" s="12" t="s">
        <v>534</v>
      </c>
      <c r="C194" s="12" t="s">
        <v>535</v>
      </c>
      <c r="D194" s="12" t="s">
        <v>536</v>
      </c>
      <c r="E194" s="12" t="s">
        <v>537</v>
      </c>
      <c r="F194" s="12"/>
      <c r="G194" s="13"/>
    </row>
    <row collapsed="false" customFormat="false" customHeight="false" hidden="false" ht="13.35" outlineLevel="0" r="195">
      <c r="A195" s="11" t="s">
        <v>538</v>
      </c>
      <c r="B195" s="12" t="s">
        <v>539</v>
      </c>
      <c r="C195" s="12" t="s">
        <v>540</v>
      </c>
      <c r="D195" s="12" t="s">
        <v>541</v>
      </c>
      <c r="E195" s="12" t="s">
        <v>542</v>
      </c>
      <c r="F195" s="12"/>
      <c r="G195" s="13"/>
    </row>
    <row collapsed="false" customFormat="false" customHeight="false" hidden="false" ht="13.35" outlineLevel="0" r="196">
      <c r="A196" s="11" t="s">
        <v>543</v>
      </c>
      <c r="B196" s="12" t="s">
        <v>544</v>
      </c>
      <c r="C196" s="12" t="s">
        <v>545</v>
      </c>
      <c r="D196" s="12" t="s">
        <v>546</v>
      </c>
      <c r="E196" s="12" t="s">
        <v>547</v>
      </c>
      <c r="F196" s="12"/>
      <c r="G196" s="13"/>
    </row>
    <row collapsed="false" customFormat="false" customHeight="false" hidden="false" ht="13.35" outlineLevel="0" r="197">
      <c r="A197" s="11" t="s">
        <v>548</v>
      </c>
      <c r="B197" s="12" t="s">
        <v>549</v>
      </c>
      <c r="C197" s="12" t="s">
        <v>550</v>
      </c>
      <c r="D197" s="12" t="s">
        <v>551</v>
      </c>
      <c r="E197" s="12" t="s">
        <v>552</v>
      </c>
      <c r="F197" s="12"/>
      <c r="G197" s="13"/>
    </row>
    <row collapsed="false" customFormat="false" customHeight="false" hidden="false" ht="13.35" outlineLevel="0" r="198">
      <c r="A198" s="11" t="s">
        <v>553</v>
      </c>
      <c r="B198" s="12" t="s">
        <v>554</v>
      </c>
      <c r="C198" s="12" t="s">
        <v>555</v>
      </c>
      <c r="D198" s="12" t="s">
        <v>556</v>
      </c>
      <c r="E198" s="12" t="s">
        <v>557</v>
      </c>
      <c r="F198" s="12"/>
      <c r="G198" s="13"/>
    </row>
    <row collapsed="false" customFormat="false" customHeight="false" hidden="false" ht="13.35" outlineLevel="0" r="199">
      <c r="A199" s="11" t="s">
        <v>558</v>
      </c>
      <c r="B199" s="12" t="s">
        <v>559</v>
      </c>
      <c r="C199" s="12" t="s">
        <v>560</v>
      </c>
      <c r="D199" s="12" t="s">
        <v>561</v>
      </c>
      <c r="E199" s="12" t="s">
        <v>562</v>
      </c>
      <c r="F199" s="12"/>
      <c r="G199" s="13"/>
    </row>
    <row collapsed="false" customFormat="false" customHeight="false" hidden="false" ht="13.35" outlineLevel="0" r="200">
      <c r="A200" s="11" t="s">
        <v>563</v>
      </c>
      <c r="B200" s="12" t="s">
        <v>564</v>
      </c>
      <c r="C200" s="12"/>
      <c r="D200" s="12"/>
      <c r="E200" s="12"/>
      <c r="F200" s="12"/>
      <c r="G200" s="13"/>
    </row>
    <row collapsed="false" customFormat="false" customHeight="false" hidden="false" ht="12.1" outlineLevel="0" r="201">
      <c r="A201" s="19"/>
      <c r="G201" s="7"/>
    </row>
    <row collapsed="false" customFormat="true" customHeight="false" hidden="false" ht="12.1" outlineLevel="0" r="202" s="2">
      <c r="A202" s="17" t="s">
        <v>25</v>
      </c>
      <c r="B202" s="2" t="s">
        <v>26</v>
      </c>
      <c r="C202" s="2" t="s">
        <v>27</v>
      </c>
      <c r="D202" s="2" t="s">
        <v>28</v>
      </c>
      <c r="E202" s="2" t="s">
        <v>29</v>
      </c>
      <c r="F202" s="2" t="s">
        <v>30</v>
      </c>
      <c r="G202" s="18"/>
    </row>
    <row collapsed="false" customFormat="false" customHeight="false" hidden="false" ht="13.35" outlineLevel="0" r="203">
      <c r="A203" s="19" t="n">
        <f aca="false">HYPERLINK("http://dbpedia.org/property/grapes")</f>
        <v>0</v>
      </c>
      <c r="B203" s="0" t="s">
        <v>565</v>
      </c>
      <c r="E203" s="0" t="s">
        <v>566</v>
      </c>
      <c r="F203" s="0" t="s">
        <v>567</v>
      </c>
      <c r="G20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grapes%3E+rdfs%3Alabel+%3Fpredicate+.+%3Fs+%3Chttp%3A%2F%2Fdbpedia.org%2Fproperty%2Fgrap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204">
      <c r="A204" s="19" t="n">
        <f aca="false">HYPERLINK("http://dbpedia.org/ontology/growingGrape")</f>
        <v>0</v>
      </c>
      <c r="B204" s="0" t="s">
        <v>568</v>
      </c>
      <c r="E204" s="0" t="s">
        <v>569</v>
      </c>
      <c r="F204" s="0" t="s">
        <v>570</v>
      </c>
      <c r="G20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growingGrape%3E+rdfs%3Alabel+%3Fpredicate+.+%3Fs+%3Chttp%3A%2F%2Fdbpedia.org%2Fontology%2FgrowingGrap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205">
      <c r="A205" s="19" t="n">
        <f aca="false">HYPERLINK("http://dbpedia.org/property/varietals")</f>
        <v>0</v>
      </c>
      <c r="B205" s="0" t="s">
        <v>571</v>
      </c>
      <c r="E205" s="0" t="s">
        <v>572</v>
      </c>
      <c r="F205" s="0" t="s">
        <v>573</v>
      </c>
      <c r="G20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varietals%3E+rdfs%3Alabel+%3Fpredicate+.+%3Fs+%3Chttp%3A%2F%2Fdbpedia.org%2Fproperty%2Fvarietal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206">
      <c r="A206" s="19" t="n">
        <f aca="false">HYPERLINK("http://dbpedia.org/ontology/varietals")</f>
        <v>0</v>
      </c>
      <c r="B206" s="0" t="s">
        <v>571</v>
      </c>
      <c r="E206" s="0" t="s">
        <v>574</v>
      </c>
      <c r="F206" s="0" t="s">
        <v>575</v>
      </c>
      <c r="G20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varietals%3E+rdfs%3Alabel+%3Fpredicate+.+%3Fs+%3Chttp%3A%2F%2Fdbpedia.org%2Fontology%2Fvarietal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207">
      <c r="A207" s="19" t="n">
        <f aca="false">HYPERLINK("http://dbpedia.org/property/varietal")</f>
        <v>0</v>
      </c>
      <c r="B207" s="0" t="s">
        <v>576</v>
      </c>
      <c r="E207" s="0" t="s">
        <v>577</v>
      </c>
      <c r="F207" s="0" t="s">
        <v>578</v>
      </c>
      <c r="G20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varietal%3E+rdfs%3Alabel+%3Fpredicate+.+%3Fs+%3Chttp%3A%2F%2Fdbpedia.org%2Fproperty%2Fvarietal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208">
      <c r="A208" s="21" t="n">
        <f aca="false">HYPERLINK("http://dbpedia.org/property/pedigree")</f>
        <v>0</v>
      </c>
      <c r="B208" s="22" t="s">
        <v>579</v>
      </c>
      <c r="C208" s="22"/>
      <c r="D208" s="22"/>
      <c r="E208" s="22" t="s">
        <v>580</v>
      </c>
      <c r="F208" s="22" t="s">
        <v>581</v>
      </c>
      <c r="G208" s="23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edigree%3E+rdfs%3Alabel+%3Fpredicate+.+%3Fs+%3Chttp%3A%2F%2Fdbpedia.org%2Fproperty%2Fpedigre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false" hidden="false" ht="12.1" outlineLevel="0" r="210" s="2">
      <c r="A210" s="3" t="s">
        <v>0</v>
      </c>
      <c r="B210" s="4" t="s">
        <v>1</v>
      </c>
      <c r="C210" s="4"/>
      <c r="D210" s="4"/>
      <c r="E210" s="4"/>
      <c r="F210" s="4"/>
      <c r="G210" s="5"/>
    </row>
    <row collapsed="false" customFormat="false" customHeight="false" hidden="false" ht="12.1" outlineLevel="0" r="211">
      <c r="A211" s="19" t="n">
        <v>753388668</v>
      </c>
      <c r="B211" s="0" t="s">
        <v>582</v>
      </c>
      <c r="G211" s="7"/>
    </row>
    <row collapsed="false" customFormat="true" customHeight="false" hidden="false" ht="12.1" outlineLevel="0" r="212" s="2">
      <c r="A212" s="8" t="s">
        <v>3</v>
      </c>
      <c r="B212" s="9"/>
      <c r="C212" s="9"/>
      <c r="D212" s="9"/>
      <c r="E212" s="9"/>
      <c r="F212" s="9"/>
      <c r="G212" s="10"/>
    </row>
    <row collapsed="false" customFormat="false" customHeight="false" hidden="false" ht="12.1" outlineLevel="0" r="213">
      <c r="A213" s="11" t="s">
        <v>583</v>
      </c>
      <c r="B213" s="12" t="s">
        <v>584</v>
      </c>
      <c r="C213" s="12" t="s">
        <v>585</v>
      </c>
      <c r="D213" s="12" t="s">
        <v>586</v>
      </c>
      <c r="E213" s="12" t="s">
        <v>587</v>
      </c>
      <c r="F213" s="12"/>
      <c r="G213" s="13"/>
    </row>
    <row collapsed="false" customFormat="false" customHeight="false" hidden="false" ht="12.1" outlineLevel="0" r="214">
      <c r="A214" s="11" t="s">
        <v>588</v>
      </c>
      <c r="B214" s="12" t="s">
        <v>589</v>
      </c>
      <c r="C214" s="12" t="s">
        <v>590</v>
      </c>
      <c r="D214" s="12" t="s">
        <v>591</v>
      </c>
      <c r="E214" s="12" t="s">
        <v>592</v>
      </c>
      <c r="F214" s="12"/>
      <c r="G214" s="13"/>
    </row>
    <row collapsed="false" customFormat="false" customHeight="false" hidden="false" ht="12.1" outlineLevel="0" r="215">
      <c r="A215" s="11" t="s">
        <v>593</v>
      </c>
      <c r="B215" s="12" t="s">
        <v>594</v>
      </c>
      <c r="C215" s="12" t="s">
        <v>595</v>
      </c>
      <c r="D215" s="12" t="s">
        <v>596</v>
      </c>
      <c r="E215" s="12" t="s">
        <v>597</v>
      </c>
      <c r="F215" s="12"/>
      <c r="G215" s="13"/>
    </row>
    <row collapsed="false" customFormat="false" customHeight="false" hidden="false" ht="12.1" outlineLevel="0" r="216">
      <c r="A216" s="19"/>
      <c r="G216" s="7"/>
    </row>
    <row collapsed="false" customFormat="true" customHeight="false" hidden="false" ht="12.1" outlineLevel="0" r="217" s="2">
      <c r="A217" s="17" t="s">
        <v>25</v>
      </c>
      <c r="B217" s="2" t="s">
        <v>26</v>
      </c>
      <c r="C217" s="2" t="s">
        <v>27</v>
      </c>
      <c r="D217" s="2" t="s">
        <v>28</v>
      </c>
      <c r="E217" s="2" t="s">
        <v>29</v>
      </c>
      <c r="F217" s="2" t="s">
        <v>30</v>
      </c>
      <c r="G217" s="18"/>
    </row>
    <row collapsed="false" customFormat="false" customHeight="false" hidden="false" ht="12.1" outlineLevel="0" r="218">
      <c r="A218" s="19" t="n">
        <f aca="false">HYPERLINK("http://dbpedia.org/property/genre")</f>
        <v>0</v>
      </c>
      <c r="B218" s="0" t="s">
        <v>31</v>
      </c>
      <c r="E218" s="0" t="s">
        <v>598</v>
      </c>
      <c r="F218" s="0" t="s">
        <v>599</v>
      </c>
      <c r="G21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genre%3E+rdfs%3Alabel+%3Fpredicate+.+%3Fs+%3Chttp%3A%2F%2Fdbpedia.org%2Fproperty%2Fgenr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219">
      <c r="A219" s="19" t="n">
        <f aca="false">HYPERLINK("http://dbpedia.org/property/stylisticOrigins")</f>
        <v>0</v>
      </c>
      <c r="B219" s="0" t="s">
        <v>600</v>
      </c>
      <c r="E219" s="0" t="s">
        <v>601</v>
      </c>
      <c r="F219" s="0" t="s">
        <v>602</v>
      </c>
      <c r="G21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tylisticOrigins%3E+rdfs%3Alabel+%3Fpredicate+.+%3Fs+%3Chttp%3A%2F%2Fdbpedia.org%2Fproperty%2FstylisticOrigin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220">
      <c r="A220" s="19" t="n">
        <f aca="false">HYPERLINK("http://dbpedia.org/property/fusiongenres")</f>
        <v>0</v>
      </c>
      <c r="B220" s="0" t="s">
        <v>603</v>
      </c>
      <c r="E220" s="0" t="s">
        <v>604</v>
      </c>
      <c r="F220" s="0" t="s">
        <v>605</v>
      </c>
      <c r="G22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fusiongenres%3E+rdfs%3Alabel+%3Fpredicate+.+%3Fs+%3Chttp%3A%2F%2Fdbpedia.org%2Fproperty%2Ffusiongenr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221">
      <c r="A221" s="19" t="n">
        <f aca="false">HYPERLINK("http://dbpedia.org/ontology/genre")</f>
        <v>0</v>
      </c>
      <c r="B221" s="0" t="s">
        <v>31</v>
      </c>
      <c r="E221" s="0" t="s">
        <v>606</v>
      </c>
      <c r="F221" s="0" t="s">
        <v>607</v>
      </c>
      <c r="G22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genre%3E+rdfs%3Alabel+%3Fpredicate+.+%3Fs+%3Chttp%3A%2F%2Fdbpedia.org%2Fontology%2Fgenr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222">
      <c r="A222" s="19" t="n">
        <f aca="false">HYPERLINK("http://dbpedia.org/ontology/stylisticOrigin")</f>
        <v>0</v>
      </c>
      <c r="B222" s="0" t="s">
        <v>608</v>
      </c>
      <c r="E222" s="0" t="s">
        <v>609</v>
      </c>
      <c r="F222" s="0" t="s">
        <v>610</v>
      </c>
      <c r="G22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stylisticOrigin%3E+rdfs%3Alabel+%3Fpredicate+.+%3Fs+%3Chttp%3A%2F%2Fdbpedia.org%2Fontology%2FstylisticOrigi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223">
      <c r="A223" s="19" t="n">
        <f aca="false">HYPERLINK("http://dbpedia.org/property/genres")</f>
        <v>0</v>
      </c>
      <c r="B223" s="0" t="s">
        <v>42</v>
      </c>
      <c r="E223" s="0" t="s">
        <v>611</v>
      </c>
      <c r="F223" s="0" t="s">
        <v>612</v>
      </c>
      <c r="G22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genres%3E+rdfs%3Alabel+%3Fpredicate+.+%3Fs+%3Chttp%3A%2F%2Fdbpedia.org%2Fproperty%2Fgenr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224">
      <c r="A224" s="19" t="n">
        <f aca="false">HYPERLINK("http://dbpedia.org/ontology/musicSubgenre")</f>
        <v>0</v>
      </c>
      <c r="B224" s="0" t="s">
        <v>613</v>
      </c>
      <c r="E224" s="0" t="s">
        <v>614</v>
      </c>
      <c r="F224" s="0" t="s">
        <v>615</v>
      </c>
      <c r="G22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musicSubgenre%3E+rdfs%3Alabel+%3Fpredicate+.+%3Fs+%3Chttp%3A%2F%2Fdbpedia.org%2Fontology%2FmusicSubgenr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225">
      <c r="A225" s="19" t="n">
        <f aca="false">HYPERLINK("http://dbpedia.org/property/subgenres")</f>
        <v>0</v>
      </c>
      <c r="B225" s="0" t="s">
        <v>616</v>
      </c>
      <c r="E225" s="0" t="s">
        <v>617</v>
      </c>
      <c r="F225" s="0" t="s">
        <v>618</v>
      </c>
      <c r="G22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ubgenres%3E+rdfs%3Alabel+%3Fpredicate+.+%3Fs+%3Chttp%3A%2F%2Fdbpedia.org%2Fproperty%2Fsubgenr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226">
      <c r="A226" s="19" t="n">
        <f aca="false">HYPERLINK("http://dbpedia.org/property/style")</f>
        <v>0</v>
      </c>
      <c r="B226" s="0" t="s">
        <v>619</v>
      </c>
      <c r="E226" s="0" t="s">
        <v>620</v>
      </c>
      <c r="F226" s="0" t="s">
        <v>621</v>
      </c>
      <c r="G22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tyle%3E+rdfs%3Alabel+%3Fpredicate+.+%3Fs+%3Chttp%3A%2F%2Fdbpedia.org%2Fproperty%2Fstyl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227">
      <c r="A227" s="19" t="n">
        <f aca="false">HYPERLINK("http://dbpedia.org/property/category")</f>
        <v>0</v>
      </c>
      <c r="B227" s="0" t="s">
        <v>622</v>
      </c>
      <c r="E227" s="0" t="s">
        <v>623</v>
      </c>
      <c r="F227" s="0" t="s">
        <v>624</v>
      </c>
      <c r="G22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ategory%3E+rdfs%3Alabel+%3Fpredicate+.+%3Fs+%3Chttp%3A%2F%2Fdbpedia.org%2Fproperty%2Fcategor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228">
      <c r="A228" s="19" t="n">
        <f aca="false">HYPERLINK("http://dbpedia.org/property/subgenrelist")</f>
        <v>0</v>
      </c>
      <c r="B228" s="0" t="s">
        <v>625</v>
      </c>
      <c r="E228" s="0" t="s">
        <v>626</v>
      </c>
      <c r="F228" s="0" t="s">
        <v>627</v>
      </c>
      <c r="G22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ubgenrelist%3E+rdfs%3Alabel+%3Fpredicate+.+%3Fs+%3Chttp%3A%2F%2Fdbpedia.org%2Fproperty%2Fsubgenrelis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229">
      <c r="A229" s="19" t="n">
        <f aca="false">HYPERLINK("http://dbpedia.org/ontology/musicFusionGenre")</f>
        <v>0</v>
      </c>
      <c r="B229" s="0" t="s">
        <v>628</v>
      </c>
      <c r="E229" s="0" t="s">
        <v>629</v>
      </c>
      <c r="F229" s="0" t="s">
        <v>630</v>
      </c>
      <c r="G22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musicFusionGenre%3E+rdfs%3Alabel+%3Fpredicate+.+%3Fs+%3Chttp%3A%2F%2Fdbpedia.org%2Fontology%2FmusicFusionGenr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230">
      <c r="A230" s="19" t="n">
        <f aca="false">HYPERLINK("http://dbpedia.org/property/genre(s)_")</f>
        <v>0</v>
      </c>
      <c r="B230" s="0" t="s">
        <v>48</v>
      </c>
      <c r="G23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genre%28s%29_%3E+rdfs%3Alabel+%3Fpredicate+.+%3Fs+%3Chttp%3A%2F%2Fdbpedia.org%2Fproperty%2Fgenre%28s%29_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231">
      <c r="A231" s="19" t="n">
        <f aca="false">HYPERLINK("http://dbpedia.org/ontology/type")</f>
        <v>0</v>
      </c>
      <c r="B231" s="0" t="s">
        <v>39</v>
      </c>
      <c r="E231" s="0" t="s">
        <v>631</v>
      </c>
      <c r="F231" s="0" t="s">
        <v>632</v>
      </c>
      <c r="G23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type%3E+rdfs%3Alabel+%3Fpredicate+.+%3Fs+%3Chttp%3A%2F%2Fdbpedia.org%2Fontology%2Ftyp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232">
      <c r="A232" s="19" t="n">
        <f aca="false">HYPERLINK("http://dbpedia.org/property/musicGenre")</f>
        <v>0</v>
      </c>
      <c r="B232" s="0" t="s">
        <v>633</v>
      </c>
      <c r="E232" s="0" t="s">
        <v>634</v>
      </c>
      <c r="F232" s="0" t="s">
        <v>635</v>
      </c>
      <c r="G23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musicGenre%3E+rdfs%3Alabel+%3Fpredicate+.+%3Fs+%3Chttp%3A%2F%2Fdbpedia.org%2Fproperty%2FmusicGenr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233">
      <c r="A233" s="19" t="n">
        <f aca="false">HYPERLINK("http://dbpedia.org/property/musicalStyle")</f>
        <v>0</v>
      </c>
      <c r="B233" s="0" t="s">
        <v>636</v>
      </c>
      <c r="E233" s="0" t="s">
        <v>637</v>
      </c>
      <c r="F233" s="0" t="s">
        <v>638</v>
      </c>
      <c r="G23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musicalStyle%3E+rdfs%3Alabel+%3Fpredicate+.+%3Fs+%3Chttp%3A%2F%2Fdbpedia.org%2Fproperty%2FmusicalStyl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234">
      <c r="A234" s="19" t="n">
        <f aca="false">HYPERLINK("http://dbpedia.org/property/genere")</f>
        <v>0</v>
      </c>
      <c r="B234" s="0" t="s">
        <v>45</v>
      </c>
      <c r="E234" s="0" t="s">
        <v>639</v>
      </c>
      <c r="F234" s="0" t="s">
        <v>640</v>
      </c>
      <c r="G23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genere%3E+rdfs%3Alabel+%3Fpredicate+.+%3Fs+%3Chttp%3A%2F%2Fdbpedia.org%2Fproperty%2Fgener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235">
      <c r="A235" s="19" t="n">
        <f aca="false">HYPERLINK("http://dbpedia.org/property/genre.")</f>
        <v>0</v>
      </c>
      <c r="B235" s="0" t="s">
        <v>641</v>
      </c>
      <c r="E235" s="0" t="s">
        <v>642</v>
      </c>
      <c r="F235" s="0" t="s">
        <v>643</v>
      </c>
      <c r="G23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genre.%3E+rdfs%3Alabel+%3Fpredicate+.+%3Fs+%3Chttp%3A%2F%2Fdbpedia.org%2Fproperty%2Fgenre.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236">
      <c r="A236" s="19" t="n">
        <f aca="false">HYPERLINK("http://dbpedia.org/property/fusionGenres")</f>
        <v>0</v>
      </c>
      <c r="B236" s="0" t="s">
        <v>644</v>
      </c>
      <c r="E236" s="0" t="s">
        <v>645</v>
      </c>
      <c r="F236" s="0" t="s">
        <v>645</v>
      </c>
      <c r="G23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fusionGenres%3E+rdfs%3Alabel+%3Fpredicate+.+%3Fs+%3Chttp%3A%2F%2Fdbpedia.org%2Fproperty%2FfusionGenr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237">
      <c r="A237" s="21" t="n">
        <f aca="false">HYPERLINK("http://dbpedia.org/property/styles")</f>
        <v>0</v>
      </c>
      <c r="B237" s="22" t="s">
        <v>646</v>
      </c>
      <c r="C237" s="22"/>
      <c r="D237" s="22"/>
      <c r="E237" s="22" t="s">
        <v>647</v>
      </c>
      <c r="F237" s="22" t="s">
        <v>648</v>
      </c>
      <c r="G237" s="23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tyles%3E+rdfs%3Alabel+%3Fpredicate+.+%3Fs+%3Chttp%3A%2F%2Fdbpedia.org%2Fproperty%2Fstyl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false" hidden="false" ht="12.1" outlineLevel="0" r="239" s="2">
      <c r="A239" s="3" t="s">
        <v>0</v>
      </c>
      <c r="B239" s="4" t="s">
        <v>1</v>
      </c>
      <c r="C239" s="4"/>
      <c r="D239" s="4"/>
      <c r="E239" s="4"/>
      <c r="F239" s="4"/>
      <c r="G239" s="5"/>
    </row>
    <row collapsed="false" customFormat="false" customHeight="false" hidden="false" ht="12.1" outlineLevel="0" r="240">
      <c r="A240" s="19" t="n">
        <v>1161561471</v>
      </c>
      <c r="B240" s="0" t="s">
        <v>649</v>
      </c>
      <c r="G240" s="7"/>
    </row>
    <row collapsed="false" customFormat="true" customHeight="false" hidden="false" ht="12.1" outlineLevel="0" r="241" s="2">
      <c r="A241" s="8" t="s">
        <v>3</v>
      </c>
      <c r="B241" s="9"/>
      <c r="C241" s="9"/>
      <c r="D241" s="9"/>
      <c r="E241" s="9"/>
      <c r="F241" s="9"/>
      <c r="G241" s="10"/>
    </row>
    <row collapsed="false" customFormat="false" customHeight="false" hidden="false" ht="13.35" outlineLevel="0" r="242">
      <c r="A242" s="11" t="s">
        <v>650</v>
      </c>
      <c r="B242" s="12" t="s">
        <v>651</v>
      </c>
      <c r="C242" s="12" t="s">
        <v>652</v>
      </c>
      <c r="D242" s="12" t="s">
        <v>653</v>
      </c>
      <c r="E242" s="12" t="s">
        <v>654</v>
      </c>
      <c r="F242" s="12"/>
      <c r="G242" s="13"/>
    </row>
    <row collapsed="false" customFormat="false" customHeight="false" hidden="false" ht="13.35" outlineLevel="0" r="243">
      <c r="A243" s="11" t="s">
        <v>655</v>
      </c>
      <c r="B243" s="12" t="s">
        <v>656</v>
      </c>
      <c r="C243" s="12" t="s">
        <v>657</v>
      </c>
      <c r="D243" s="12" t="s">
        <v>658</v>
      </c>
      <c r="E243" s="12" t="s">
        <v>659</v>
      </c>
      <c r="F243" s="12"/>
      <c r="G243" s="13"/>
    </row>
    <row collapsed="false" customFormat="false" customHeight="false" hidden="false" ht="13.35" outlineLevel="0" r="244">
      <c r="A244" s="11" t="s">
        <v>660</v>
      </c>
      <c r="B244" s="12" t="s">
        <v>661</v>
      </c>
      <c r="C244" s="12" t="s">
        <v>662</v>
      </c>
      <c r="D244" s="12" t="s">
        <v>663</v>
      </c>
      <c r="E244" s="12" t="s">
        <v>664</v>
      </c>
      <c r="F244" s="12"/>
      <c r="G244" s="13"/>
    </row>
    <row collapsed="false" customFormat="false" customHeight="false" hidden="false" ht="13.35" outlineLevel="0" r="245">
      <c r="A245" s="11" t="s">
        <v>665</v>
      </c>
      <c r="B245" s="12" t="s">
        <v>666</v>
      </c>
      <c r="C245" s="12" t="s">
        <v>667</v>
      </c>
      <c r="D245" s="12" t="s">
        <v>668</v>
      </c>
      <c r="E245" s="12" t="s">
        <v>669</v>
      </c>
      <c r="F245" s="12"/>
      <c r="G245" s="13"/>
    </row>
    <row collapsed="false" customFormat="false" customHeight="false" hidden="false" ht="13.35" outlineLevel="0" r="246">
      <c r="A246" s="11" t="s">
        <v>670</v>
      </c>
      <c r="B246" s="12" t="s">
        <v>671</v>
      </c>
      <c r="C246" s="12" t="s">
        <v>672</v>
      </c>
      <c r="D246" s="12" t="s">
        <v>673</v>
      </c>
      <c r="E246" s="12" t="s">
        <v>674</v>
      </c>
      <c r="F246" s="12"/>
      <c r="G246" s="13"/>
    </row>
    <row collapsed="false" customFormat="false" customHeight="false" hidden="false" ht="13.35" outlineLevel="0" r="247">
      <c r="A247" s="11" t="s">
        <v>675</v>
      </c>
      <c r="B247" s="12" t="s">
        <v>676</v>
      </c>
      <c r="C247" s="12" t="s">
        <v>677</v>
      </c>
      <c r="D247" s="12" t="s">
        <v>678</v>
      </c>
      <c r="E247" s="12" t="s">
        <v>679</v>
      </c>
      <c r="F247" s="12"/>
      <c r="G247" s="13"/>
    </row>
    <row collapsed="false" customFormat="false" customHeight="false" hidden="false" ht="13.35" outlineLevel="0" r="248">
      <c r="A248" s="11" t="s">
        <v>680</v>
      </c>
      <c r="B248" s="12" t="s">
        <v>681</v>
      </c>
      <c r="C248" s="12" t="s">
        <v>682</v>
      </c>
      <c r="D248" s="12" t="s">
        <v>683</v>
      </c>
      <c r="E248" s="12" t="s">
        <v>684</v>
      </c>
      <c r="F248" s="12"/>
      <c r="G248" s="13"/>
    </row>
    <row collapsed="false" customFormat="false" customHeight="false" hidden="false" ht="13.35" outlineLevel="0" r="249">
      <c r="A249" s="11" t="s">
        <v>685</v>
      </c>
      <c r="B249" s="12" t="s">
        <v>686</v>
      </c>
      <c r="C249" s="12" t="s">
        <v>687</v>
      </c>
      <c r="D249" s="12" t="s">
        <v>688</v>
      </c>
      <c r="E249" s="12" t="s">
        <v>689</v>
      </c>
      <c r="F249" s="12"/>
      <c r="G249" s="13"/>
    </row>
    <row collapsed="false" customFormat="false" customHeight="false" hidden="false" ht="12.1" outlineLevel="0" r="250">
      <c r="A250" s="11" t="s">
        <v>690</v>
      </c>
      <c r="B250" s="12" t="s">
        <v>691</v>
      </c>
      <c r="C250" s="12" t="s">
        <v>692</v>
      </c>
      <c r="D250" s="12" t="s">
        <v>693</v>
      </c>
      <c r="E250" s="12" t="s">
        <v>694</v>
      </c>
      <c r="F250" s="12"/>
      <c r="G250" s="13"/>
    </row>
    <row collapsed="false" customFormat="false" customHeight="false" hidden="false" ht="13.35" outlineLevel="0" r="251">
      <c r="A251" s="11" t="s">
        <v>695</v>
      </c>
      <c r="B251" s="12" t="s">
        <v>696</v>
      </c>
      <c r="C251" s="12" t="s">
        <v>697</v>
      </c>
      <c r="D251" s="12" t="s">
        <v>698</v>
      </c>
      <c r="E251" s="12" t="s">
        <v>699</v>
      </c>
      <c r="F251" s="12"/>
      <c r="G251" s="13"/>
    </row>
    <row collapsed="false" customFormat="false" customHeight="false" hidden="false" ht="13.35" outlineLevel="0" r="252">
      <c r="A252" s="11" t="s">
        <v>700</v>
      </c>
      <c r="B252" s="12" t="s">
        <v>701</v>
      </c>
      <c r="C252" s="12" t="s">
        <v>702</v>
      </c>
      <c r="D252" s="12" t="s">
        <v>703</v>
      </c>
      <c r="E252" s="12" t="s">
        <v>704</v>
      </c>
      <c r="F252" s="12"/>
      <c r="G252" s="13"/>
    </row>
    <row collapsed="false" customFormat="false" customHeight="false" hidden="false" ht="13.35" outlineLevel="0" r="253">
      <c r="A253" s="11" t="s">
        <v>705</v>
      </c>
      <c r="B253" s="12" t="s">
        <v>706</v>
      </c>
      <c r="C253" s="12" t="s">
        <v>707</v>
      </c>
      <c r="D253" s="12" t="s">
        <v>708</v>
      </c>
      <c r="E253" s="12" t="s">
        <v>709</v>
      </c>
      <c r="F253" s="12"/>
      <c r="G253" s="13"/>
    </row>
    <row collapsed="false" customFormat="false" customHeight="false" hidden="false" ht="13.35" outlineLevel="0" r="254">
      <c r="A254" s="11" t="s">
        <v>710</v>
      </c>
      <c r="B254" s="12" t="s">
        <v>711</v>
      </c>
      <c r="C254" s="12" t="s">
        <v>712</v>
      </c>
      <c r="D254" s="12" t="s">
        <v>713</v>
      </c>
      <c r="E254" s="12" t="s">
        <v>714</v>
      </c>
      <c r="F254" s="12"/>
      <c r="G254" s="13"/>
    </row>
    <row collapsed="false" customFormat="false" customHeight="false" hidden="false" ht="13.35" outlineLevel="0" r="255">
      <c r="A255" s="11" t="s">
        <v>715</v>
      </c>
      <c r="B255" s="12" t="s">
        <v>716</v>
      </c>
      <c r="C255" s="12" t="s">
        <v>717</v>
      </c>
      <c r="D255" s="12" t="s">
        <v>718</v>
      </c>
      <c r="E255" s="12" t="s">
        <v>719</v>
      </c>
      <c r="F255" s="12"/>
      <c r="G255" s="13"/>
    </row>
    <row collapsed="false" customFormat="false" customHeight="false" hidden="false" ht="12.1" outlineLevel="0" r="256">
      <c r="A256" s="11" t="s">
        <v>720</v>
      </c>
      <c r="B256" s="12" t="s">
        <v>721</v>
      </c>
      <c r="C256" s="12" t="s">
        <v>722</v>
      </c>
      <c r="D256" s="12" t="s">
        <v>723</v>
      </c>
      <c r="E256" s="12" t="s">
        <v>724</v>
      </c>
      <c r="F256" s="12"/>
      <c r="G256" s="13"/>
    </row>
    <row collapsed="false" customFormat="false" customHeight="false" hidden="false" ht="13.35" outlineLevel="0" r="257">
      <c r="A257" s="11" t="s">
        <v>725</v>
      </c>
      <c r="B257" s="12" t="s">
        <v>726</v>
      </c>
      <c r="C257" s="12" t="s">
        <v>727</v>
      </c>
      <c r="D257" s="12" t="s">
        <v>728</v>
      </c>
      <c r="E257" s="12" t="s">
        <v>729</v>
      </c>
      <c r="F257" s="12"/>
      <c r="G257" s="13"/>
    </row>
    <row collapsed="false" customFormat="false" customHeight="false" hidden="false" ht="13.35" outlineLevel="0" r="258">
      <c r="A258" s="11" t="s">
        <v>730</v>
      </c>
      <c r="B258" s="12" t="s">
        <v>731</v>
      </c>
      <c r="C258" s="12" t="s">
        <v>732</v>
      </c>
      <c r="D258" s="12" t="s">
        <v>733</v>
      </c>
      <c r="E258" s="12" t="s">
        <v>734</v>
      </c>
      <c r="F258" s="12"/>
      <c r="G258" s="13"/>
    </row>
    <row collapsed="false" customFormat="false" customHeight="false" hidden="false" ht="13.35" outlineLevel="0" r="259">
      <c r="A259" s="11" t="s">
        <v>735</v>
      </c>
      <c r="B259" s="12" t="s">
        <v>736</v>
      </c>
      <c r="C259" s="12" t="s">
        <v>737</v>
      </c>
      <c r="D259" s="12" t="s">
        <v>738</v>
      </c>
      <c r="E259" s="12" t="s">
        <v>739</v>
      </c>
      <c r="F259" s="12"/>
      <c r="G259" s="13"/>
    </row>
    <row collapsed="false" customFormat="false" customHeight="false" hidden="false" ht="12.1" outlineLevel="0" r="260">
      <c r="A260" s="11" t="s">
        <v>740</v>
      </c>
      <c r="B260" s="12" t="s">
        <v>741</v>
      </c>
      <c r="C260" s="12" t="s">
        <v>742</v>
      </c>
      <c r="D260" s="12" t="s">
        <v>743</v>
      </c>
      <c r="E260" s="12" t="s">
        <v>744</v>
      </c>
      <c r="F260" s="12"/>
      <c r="G260" s="13"/>
    </row>
    <row collapsed="false" customFormat="false" customHeight="false" hidden="false" ht="13.35" outlineLevel="0" r="261">
      <c r="A261" s="11" t="s">
        <v>745</v>
      </c>
      <c r="B261" s="12" t="s">
        <v>746</v>
      </c>
      <c r="C261" s="12" t="s">
        <v>747</v>
      </c>
      <c r="D261" s="12" t="s">
        <v>748</v>
      </c>
      <c r="E261" s="12" t="s">
        <v>749</v>
      </c>
      <c r="F261" s="12"/>
      <c r="G261" s="13"/>
    </row>
    <row collapsed="false" customFormat="false" customHeight="false" hidden="false" ht="13.35" outlineLevel="0" r="262">
      <c r="A262" s="11" t="s">
        <v>750</v>
      </c>
      <c r="B262" s="12" t="s">
        <v>751</v>
      </c>
      <c r="C262" s="12" t="s">
        <v>752</v>
      </c>
      <c r="D262" s="12" t="s">
        <v>753</v>
      </c>
      <c r="E262" s="12" t="s">
        <v>754</v>
      </c>
      <c r="F262" s="12"/>
      <c r="G262" s="13"/>
    </row>
    <row collapsed="false" customFormat="false" customHeight="false" hidden="false" ht="13.35" outlineLevel="0" r="263">
      <c r="A263" s="11" t="s">
        <v>755</v>
      </c>
      <c r="B263" s="12" t="s">
        <v>756</v>
      </c>
      <c r="C263" s="12" t="s">
        <v>757</v>
      </c>
      <c r="D263" s="12" t="s">
        <v>758</v>
      </c>
      <c r="E263" s="12" t="s">
        <v>759</v>
      </c>
      <c r="F263" s="12"/>
      <c r="G263" s="13"/>
    </row>
    <row collapsed="false" customFormat="false" customHeight="false" hidden="false" ht="13.35" outlineLevel="0" r="264">
      <c r="A264" s="11" t="s">
        <v>760</v>
      </c>
      <c r="B264" s="12" t="s">
        <v>761</v>
      </c>
      <c r="C264" s="12" t="s">
        <v>762</v>
      </c>
      <c r="D264" s="12" t="s">
        <v>762</v>
      </c>
      <c r="E264" s="12" t="s">
        <v>763</v>
      </c>
      <c r="F264" s="12"/>
      <c r="G264" s="13"/>
    </row>
    <row collapsed="false" customFormat="false" customHeight="false" hidden="false" ht="13.35" outlineLevel="0" r="265">
      <c r="A265" s="11" t="s">
        <v>764</v>
      </c>
      <c r="B265" s="12" t="s">
        <v>765</v>
      </c>
      <c r="C265" s="12" t="s">
        <v>766</v>
      </c>
      <c r="D265" s="12" t="s">
        <v>767</v>
      </c>
      <c r="E265" s="12" t="s">
        <v>768</v>
      </c>
      <c r="F265" s="12"/>
      <c r="G265" s="13"/>
    </row>
    <row collapsed="false" customFormat="false" customHeight="false" hidden="false" ht="13.35" outlineLevel="0" r="266">
      <c r="A266" s="11" t="s">
        <v>769</v>
      </c>
      <c r="B266" s="12" t="s">
        <v>770</v>
      </c>
      <c r="C266" s="12" t="s">
        <v>771</v>
      </c>
      <c r="D266" s="12" t="s">
        <v>772</v>
      </c>
      <c r="E266" s="12" t="s">
        <v>773</v>
      </c>
      <c r="F266" s="12"/>
      <c r="G266" s="13"/>
    </row>
    <row collapsed="false" customFormat="false" customHeight="false" hidden="false" ht="13.35" outlineLevel="0" r="267">
      <c r="A267" s="11" t="s">
        <v>774</v>
      </c>
      <c r="B267" s="12" t="s">
        <v>775</v>
      </c>
      <c r="C267" s="12" t="s">
        <v>776</v>
      </c>
      <c r="D267" s="12" t="s">
        <v>777</v>
      </c>
      <c r="E267" s="12" t="s">
        <v>778</v>
      </c>
      <c r="F267" s="12"/>
      <c r="G267" s="13"/>
    </row>
    <row collapsed="false" customFormat="false" customHeight="false" hidden="false" ht="13.35" outlineLevel="0" r="268">
      <c r="A268" s="11" t="s">
        <v>779</v>
      </c>
      <c r="B268" s="12" t="s">
        <v>780</v>
      </c>
      <c r="C268" s="12" t="s">
        <v>781</v>
      </c>
      <c r="D268" s="12" t="s">
        <v>782</v>
      </c>
      <c r="E268" s="12" t="s">
        <v>783</v>
      </c>
      <c r="F268" s="12"/>
      <c r="G268" s="13"/>
    </row>
    <row collapsed="false" customFormat="false" customHeight="false" hidden="false" ht="13.35" outlineLevel="0" r="269">
      <c r="A269" s="11" t="s">
        <v>784</v>
      </c>
      <c r="B269" s="12" t="s">
        <v>785</v>
      </c>
      <c r="C269" s="12" t="s">
        <v>786</v>
      </c>
      <c r="D269" s="12" t="s">
        <v>787</v>
      </c>
      <c r="E269" s="12" t="s">
        <v>788</v>
      </c>
      <c r="F269" s="12"/>
      <c r="G269" s="13"/>
    </row>
    <row collapsed="false" customFormat="false" customHeight="false" hidden="false" ht="13.35" outlineLevel="0" r="270">
      <c r="A270" s="11" t="s">
        <v>789</v>
      </c>
      <c r="B270" s="12" t="s">
        <v>790</v>
      </c>
      <c r="C270" s="12" t="s">
        <v>791</v>
      </c>
      <c r="D270" s="12" t="s">
        <v>792</v>
      </c>
      <c r="E270" s="12" t="s">
        <v>793</v>
      </c>
      <c r="F270" s="12"/>
      <c r="G270" s="13"/>
    </row>
    <row collapsed="false" customFormat="false" customHeight="false" hidden="false" ht="13.35" outlineLevel="0" r="271">
      <c r="A271" s="11" t="s">
        <v>794</v>
      </c>
      <c r="B271" s="12" t="s">
        <v>795</v>
      </c>
      <c r="C271" s="12" t="s">
        <v>796</v>
      </c>
      <c r="D271" s="12" t="s">
        <v>797</v>
      </c>
      <c r="E271" s="12" t="s">
        <v>798</v>
      </c>
      <c r="F271" s="12"/>
      <c r="G271" s="13"/>
    </row>
    <row collapsed="false" customFormat="false" customHeight="false" hidden="false" ht="13.35" outlineLevel="0" r="272">
      <c r="A272" s="11" t="s">
        <v>799</v>
      </c>
      <c r="B272" s="12" t="s">
        <v>800</v>
      </c>
      <c r="C272" s="12" t="s">
        <v>801</v>
      </c>
      <c r="D272" s="12" t="s">
        <v>802</v>
      </c>
      <c r="E272" s="12" t="s">
        <v>803</v>
      </c>
      <c r="F272" s="12"/>
      <c r="G272" s="13"/>
    </row>
    <row collapsed="false" customFormat="false" customHeight="false" hidden="false" ht="13.35" outlineLevel="0" r="273">
      <c r="A273" s="11" t="s">
        <v>804</v>
      </c>
      <c r="B273" s="12" t="s">
        <v>805</v>
      </c>
      <c r="C273" s="12" t="s">
        <v>806</v>
      </c>
      <c r="D273" s="12" t="s">
        <v>807</v>
      </c>
      <c r="E273" s="12" t="s">
        <v>808</v>
      </c>
      <c r="F273" s="12"/>
      <c r="G273" s="13"/>
    </row>
    <row collapsed="false" customFormat="false" customHeight="false" hidden="false" ht="13.35" outlineLevel="0" r="274">
      <c r="A274" s="11" t="s">
        <v>809</v>
      </c>
      <c r="B274" s="12" t="s">
        <v>810</v>
      </c>
      <c r="C274" s="12" t="s">
        <v>811</v>
      </c>
      <c r="D274" s="12" t="s">
        <v>812</v>
      </c>
      <c r="E274" s="12" t="s">
        <v>813</v>
      </c>
      <c r="F274" s="12"/>
      <c r="G274" s="13"/>
    </row>
    <row collapsed="false" customFormat="false" customHeight="false" hidden="false" ht="13.35" outlineLevel="0" r="275">
      <c r="A275" s="11" t="s">
        <v>814</v>
      </c>
      <c r="B275" s="12" t="s">
        <v>815</v>
      </c>
      <c r="C275" s="12" t="s">
        <v>816</v>
      </c>
      <c r="D275" s="12" t="s">
        <v>817</v>
      </c>
      <c r="E275" s="12" t="s">
        <v>818</v>
      </c>
      <c r="F275" s="12"/>
      <c r="G275" s="13"/>
    </row>
    <row collapsed="false" customFormat="false" customHeight="false" hidden="false" ht="13.35" outlineLevel="0" r="276">
      <c r="A276" s="11" t="s">
        <v>819</v>
      </c>
      <c r="B276" s="12" t="s">
        <v>820</v>
      </c>
      <c r="C276" s="12" t="s">
        <v>821</v>
      </c>
      <c r="D276" s="12" t="s">
        <v>822</v>
      </c>
      <c r="E276" s="12" t="s">
        <v>823</v>
      </c>
      <c r="F276" s="12"/>
      <c r="G276" s="13"/>
    </row>
    <row collapsed="false" customFormat="false" customHeight="false" hidden="false" ht="13.35" outlineLevel="0" r="277">
      <c r="A277" s="11" t="s">
        <v>824</v>
      </c>
      <c r="B277" s="12" t="s">
        <v>825</v>
      </c>
      <c r="C277" s="12" t="s">
        <v>826</v>
      </c>
      <c r="D277" s="12" t="s">
        <v>827</v>
      </c>
      <c r="E277" s="12" t="s">
        <v>828</v>
      </c>
      <c r="F277" s="12"/>
      <c r="G277" s="13"/>
    </row>
    <row collapsed="false" customFormat="false" customHeight="false" hidden="false" ht="13.35" outlineLevel="0" r="278">
      <c r="A278" s="11" t="s">
        <v>829</v>
      </c>
      <c r="B278" s="12" t="s">
        <v>830</v>
      </c>
      <c r="C278" s="12" t="s">
        <v>831</v>
      </c>
      <c r="D278" s="12" t="s">
        <v>832</v>
      </c>
      <c r="E278" s="12" t="s">
        <v>833</v>
      </c>
      <c r="F278" s="12"/>
      <c r="G278" s="13"/>
    </row>
    <row collapsed="false" customFormat="false" customHeight="false" hidden="false" ht="13.35" outlineLevel="0" r="279">
      <c r="A279" s="11" t="s">
        <v>834</v>
      </c>
      <c r="B279" s="12" t="s">
        <v>835</v>
      </c>
      <c r="C279" s="12" t="s">
        <v>836</v>
      </c>
      <c r="D279" s="12" t="s">
        <v>837</v>
      </c>
      <c r="E279" s="12" t="s">
        <v>838</v>
      </c>
      <c r="F279" s="12"/>
      <c r="G279" s="13"/>
    </row>
    <row collapsed="false" customFormat="false" customHeight="false" hidden="false" ht="13.35" outlineLevel="0" r="280">
      <c r="A280" s="11" t="s">
        <v>839</v>
      </c>
      <c r="B280" s="12" t="s">
        <v>840</v>
      </c>
      <c r="C280" s="12" t="s">
        <v>841</v>
      </c>
      <c r="D280" s="12" t="s">
        <v>842</v>
      </c>
      <c r="E280" s="12" t="s">
        <v>843</v>
      </c>
      <c r="F280" s="12"/>
      <c r="G280" s="13"/>
    </row>
    <row collapsed="false" customFormat="false" customHeight="false" hidden="false" ht="13.35" outlineLevel="0" r="281">
      <c r="A281" s="11" t="s">
        <v>844</v>
      </c>
      <c r="B281" s="12" t="s">
        <v>845</v>
      </c>
      <c r="C281" s="12" t="s">
        <v>846</v>
      </c>
      <c r="D281" s="12" t="s">
        <v>847</v>
      </c>
      <c r="E281" s="12" t="s">
        <v>848</v>
      </c>
      <c r="F281" s="12"/>
      <c r="G281" s="13"/>
    </row>
    <row collapsed="false" customFormat="false" customHeight="false" hidden="false" ht="12.1" outlineLevel="0" r="282">
      <c r="A282" s="19"/>
      <c r="G282" s="7"/>
    </row>
    <row collapsed="false" customFormat="true" customHeight="false" hidden="false" ht="12.1" outlineLevel="0" r="283" s="2">
      <c r="A283" s="17" t="s">
        <v>25</v>
      </c>
      <c r="B283" s="2" t="s">
        <v>26</v>
      </c>
      <c r="C283" s="2" t="s">
        <v>27</v>
      </c>
      <c r="D283" s="2" t="s">
        <v>28</v>
      </c>
      <c r="E283" s="2" t="s">
        <v>29</v>
      </c>
      <c r="F283" s="2" t="s">
        <v>30</v>
      </c>
      <c r="G283" s="18"/>
    </row>
    <row collapsed="false" customFormat="false" customHeight="false" hidden="false" ht="12.1" outlineLevel="0" r="284">
      <c r="A284" s="19" t="n">
        <f aca="false">HYPERLINK("http://xmlns.com/foaf/0.1/name")</f>
        <v>0</v>
      </c>
      <c r="B284" s="0" t="s">
        <v>849</v>
      </c>
      <c r="G28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xmlns.com%2Ffoaf%2F0.1%2Fname%3E+rdfs%3Alabel+%3Fpredicate+.+%3Fs+%3Chttp%3A%2F%2Fxmlns.com%2Ffoaf%2F0.1%2Fnam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285">
      <c r="A285" s="19" t="n">
        <f aca="false">HYPERLINK("http://dbpedia.org/property/name")</f>
        <v>0</v>
      </c>
      <c r="B285" s="0" t="s">
        <v>849</v>
      </c>
      <c r="E285" s="0" t="s">
        <v>850</v>
      </c>
      <c r="F285" s="0" t="s">
        <v>851</v>
      </c>
      <c r="G28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ame%3E+rdfs%3Alabel+%3Fpredicate+.+%3Fs+%3Chttp%3A%2F%2Fdbpedia.org%2Fproperty%2Fnam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286">
      <c r="A286" s="19" t="n">
        <f aca="false">HYPERLINK("http://dbpedia.org/property/developer")</f>
        <v>0</v>
      </c>
      <c r="B286" s="0" t="s">
        <v>852</v>
      </c>
      <c r="E286" s="0" t="s">
        <v>853</v>
      </c>
      <c r="F286" s="0" t="s">
        <v>854</v>
      </c>
      <c r="G28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eveloper%3E+rdfs%3Alabel+%3Fpredicate+.+%3Fs+%3Chttp%3A%2F%2Fdbpedia.org%2Fproperty%2Fdevelop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287">
      <c r="A287" s="19" t="n">
        <f aca="false">HYPERLINK("http://dbpedia.org/property/manufacturer")</f>
        <v>0</v>
      </c>
      <c r="B287" s="0" t="s">
        <v>855</v>
      </c>
      <c r="E287" s="0" t="s">
        <v>856</v>
      </c>
      <c r="F287" s="0" t="s">
        <v>857</v>
      </c>
      <c r="G28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manufacturer%3E+rdfs%3Alabel+%3Fpredicate+.+%3Fs+%3Chttp%3A%2F%2Fdbpedia.org%2Fproperty%2Fmanufactur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288">
      <c r="A288" s="21" t="n">
        <f aca="false">HYPERLINK("http://dbpedia.org/ontology/manufacturer")</f>
        <v>0</v>
      </c>
      <c r="B288" s="22" t="s">
        <v>855</v>
      </c>
      <c r="C288" s="22"/>
      <c r="D288" s="22"/>
      <c r="E288" s="22" t="s">
        <v>858</v>
      </c>
      <c r="F288" s="22" t="s">
        <v>859</v>
      </c>
      <c r="G288" s="23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manufacturer%3E+rdfs%3Alabel+%3Fpredicate+.+%3Fs+%3Chttp%3A%2F%2Fdbpedia.org%2Fontology%2Fmanufactur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false" hidden="false" ht="12.1" outlineLevel="0" r="290" s="2">
      <c r="A290" s="3" t="s">
        <v>0</v>
      </c>
      <c r="B290" s="4" t="s">
        <v>1</v>
      </c>
      <c r="C290" s="4"/>
      <c r="D290" s="4"/>
      <c r="E290" s="4"/>
      <c r="F290" s="4"/>
      <c r="G290" s="5"/>
    </row>
    <row collapsed="false" customFormat="false" customHeight="false" hidden="false" ht="12.1" outlineLevel="0" r="291">
      <c r="A291" s="19" t="n">
        <v>2117679317</v>
      </c>
      <c r="B291" s="0" t="s">
        <v>860</v>
      </c>
      <c r="G291" s="7"/>
    </row>
    <row collapsed="false" customFormat="true" customHeight="false" hidden="false" ht="12.1" outlineLevel="0" r="292" s="2">
      <c r="A292" s="8" t="s">
        <v>3</v>
      </c>
      <c r="B292" s="9"/>
      <c r="C292" s="9"/>
      <c r="D292" s="9"/>
      <c r="E292" s="9"/>
      <c r="F292" s="9"/>
      <c r="G292" s="10"/>
    </row>
    <row collapsed="false" customFormat="false" customHeight="false" hidden="false" ht="13.35" outlineLevel="0" r="293">
      <c r="A293" s="11" t="s">
        <v>861</v>
      </c>
      <c r="B293" s="12" t="s">
        <v>862</v>
      </c>
      <c r="C293" s="12" t="s">
        <v>863</v>
      </c>
      <c r="D293" s="12" t="s">
        <v>864</v>
      </c>
      <c r="E293" s="12" t="s">
        <v>865</v>
      </c>
      <c r="F293" s="12"/>
      <c r="G293" s="13"/>
    </row>
    <row collapsed="false" customFormat="false" customHeight="false" hidden="false" ht="13.35" outlineLevel="0" r="294">
      <c r="A294" s="11" t="s">
        <v>866</v>
      </c>
      <c r="B294" s="12" t="s">
        <v>867</v>
      </c>
      <c r="C294" s="12" t="s">
        <v>868</v>
      </c>
      <c r="D294" s="12" t="s">
        <v>869</v>
      </c>
      <c r="E294" s="12" t="s">
        <v>870</v>
      </c>
      <c r="F294" s="12"/>
      <c r="G294" s="13"/>
    </row>
    <row collapsed="false" customFormat="false" customHeight="false" hidden="false" ht="13.35" outlineLevel="0" r="295">
      <c r="A295" s="11" t="s">
        <v>871</v>
      </c>
      <c r="B295" s="12" t="s">
        <v>872</v>
      </c>
      <c r="C295" s="12" t="s">
        <v>873</v>
      </c>
      <c r="D295" s="12" t="s">
        <v>874</v>
      </c>
      <c r="E295" s="12" t="s">
        <v>875</v>
      </c>
      <c r="F295" s="12"/>
      <c r="G295" s="13"/>
    </row>
    <row collapsed="false" customFormat="false" customHeight="false" hidden="false" ht="13.35" outlineLevel="0" r="296">
      <c r="A296" s="11" t="s">
        <v>876</v>
      </c>
      <c r="B296" s="12" t="s">
        <v>877</v>
      </c>
      <c r="C296" s="12" t="s">
        <v>878</v>
      </c>
      <c r="D296" s="12" t="s">
        <v>879</v>
      </c>
      <c r="E296" s="12" t="s">
        <v>880</v>
      </c>
      <c r="F296" s="12"/>
      <c r="G296" s="13"/>
    </row>
    <row collapsed="false" customFormat="false" customHeight="false" hidden="false" ht="13.35" outlineLevel="0" r="297">
      <c r="A297" s="11" t="s">
        <v>881</v>
      </c>
      <c r="B297" s="12" t="s">
        <v>882</v>
      </c>
      <c r="C297" s="12" t="s">
        <v>883</v>
      </c>
      <c r="D297" s="12" t="s">
        <v>884</v>
      </c>
      <c r="E297" s="12" t="s">
        <v>885</v>
      </c>
      <c r="F297" s="12"/>
      <c r="G297" s="13"/>
    </row>
    <row collapsed="false" customFormat="false" customHeight="false" hidden="false" ht="13.35" outlineLevel="0" r="298">
      <c r="A298" s="11" t="s">
        <v>886</v>
      </c>
      <c r="B298" s="12" t="s">
        <v>887</v>
      </c>
      <c r="C298" s="12" t="s">
        <v>888</v>
      </c>
      <c r="D298" s="12" t="s">
        <v>889</v>
      </c>
      <c r="E298" s="12" t="s">
        <v>890</v>
      </c>
      <c r="F298" s="12"/>
      <c r="G298" s="13"/>
    </row>
    <row collapsed="false" customFormat="false" customHeight="false" hidden="false" ht="13.35" outlineLevel="0" r="299">
      <c r="A299" s="11" t="s">
        <v>891</v>
      </c>
      <c r="B299" s="12" t="s">
        <v>892</v>
      </c>
      <c r="C299" s="12" t="s">
        <v>893</v>
      </c>
      <c r="D299" s="12" t="s">
        <v>894</v>
      </c>
      <c r="E299" s="12" t="s">
        <v>895</v>
      </c>
      <c r="F299" s="12"/>
      <c r="G299" s="13"/>
    </row>
    <row collapsed="false" customFormat="false" customHeight="false" hidden="false" ht="13.35" outlineLevel="0" r="300">
      <c r="A300" s="11" t="s">
        <v>896</v>
      </c>
      <c r="B300" s="12" t="s">
        <v>897</v>
      </c>
      <c r="C300" s="12" t="s">
        <v>898</v>
      </c>
      <c r="D300" s="12" t="s">
        <v>899</v>
      </c>
      <c r="E300" s="12" t="s">
        <v>900</v>
      </c>
      <c r="F300" s="12"/>
      <c r="G300" s="13"/>
    </row>
    <row collapsed="false" customFormat="false" customHeight="false" hidden="false" ht="13.35" outlineLevel="0" r="301">
      <c r="A301" s="11" t="s">
        <v>901</v>
      </c>
      <c r="B301" s="12" t="s">
        <v>902</v>
      </c>
      <c r="C301" s="12" t="s">
        <v>903</v>
      </c>
      <c r="D301" s="12" t="s">
        <v>904</v>
      </c>
      <c r="E301" s="12" t="s">
        <v>905</v>
      </c>
      <c r="F301" s="12"/>
      <c r="G301" s="13"/>
    </row>
    <row collapsed="false" customFormat="false" customHeight="false" hidden="false" ht="13.35" outlineLevel="0" r="302">
      <c r="A302" s="11" t="s">
        <v>906</v>
      </c>
      <c r="B302" s="12" t="s">
        <v>907</v>
      </c>
      <c r="C302" s="12" t="s">
        <v>908</v>
      </c>
      <c r="D302" s="12" t="s">
        <v>909</v>
      </c>
      <c r="E302" s="12" t="s">
        <v>910</v>
      </c>
      <c r="F302" s="12"/>
      <c r="G302" s="13"/>
    </row>
    <row collapsed="false" customFormat="false" customHeight="false" hidden="false" ht="13.35" outlineLevel="0" r="303">
      <c r="A303" s="11" t="s">
        <v>911</v>
      </c>
      <c r="B303" s="12" t="s">
        <v>912</v>
      </c>
      <c r="C303" s="12" t="s">
        <v>913</v>
      </c>
      <c r="D303" s="12" t="s">
        <v>914</v>
      </c>
      <c r="E303" s="12" t="s">
        <v>915</v>
      </c>
      <c r="F303" s="12"/>
      <c r="G303" s="13"/>
    </row>
    <row collapsed="false" customFormat="false" customHeight="false" hidden="false" ht="13.35" outlineLevel="0" r="304">
      <c r="A304" s="11" t="s">
        <v>916</v>
      </c>
      <c r="B304" s="12" t="s">
        <v>917</v>
      </c>
      <c r="C304" s="12" t="s">
        <v>918</v>
      </c>
      <c r="D304" s="12" t="s">
        <v>919</v>
      </c>
      <c r="E304" s="12" t="s">
        <v>920</v>
      </c>
      <c r="F304" s="12"/>
      <c r="G304" s="13"/>
    </row>
    <row collapsed="false" customFormat="false" customHeight="false" hidden="false" ht="13.35" outlineLevel="0" r="305">
      <c r="A305" s="11" t="s">
        <v>921</v>
      </c>
      <c r="B305" s="12" t="s">
        <v>922</v>
      </c>
      <c r="C305" s="12" t="s">
        <v>923</v>
      </c>
      <c r="D305" s="12" t="s">
        <v>924</v>
      </c>
      <c r="E305" s="12" t="s">
        <v>925</v>
      </c>
      <c r="F305" s="12"/>
      <c r="G305" s="13"/>
    </row>
    <row collapsed="false" customFormat="false" customHeight="false" hidden="false" ht="13.35" outlineLevel="0" r="306">
      <c r="A306" s="11" t="s">
        <v>926</v>
      </c>
      <c r="B306" s="12" t="s">
        <v>927</v>
      </c>
      <c r="C306" s="12" t="s">
        <v>928</v>
      </c>
      <c r="D306" s="12" t="s">
        <v>929</v>
      </c>
      <c r="E306" s="12" t="s">
        <v>930</v>
      </c>
      <c r="F306" s="12"/>
      <c r="G306" s="13"/>
    </row>
    <row collapsed="false" customFormat="false" customHeight="false" hidden="false" ht="13.35" outlineLevel="0" r="307">
      <c r="A307" s="11" t="s">
        <v>931</v>
      </c>
      <c r="B307" s="12" t="s">
        <v>932</v>
      </c>
      <c r="C307" s="12" t="s">
        <v>933</v>
      </c>
      <c r="D307" s="12" t="s">
        <v>934</v>
      </c>
      <c r="E307" s="12" t="s">
        <v>935</v>
      </c>
      <c r="F307" s="12"/>
      <c r="G307" s="13"/>
    </row>
    <row collapsed="false" customFormat="false" customHeight="false" hidden="false" ht="13.35" outlineLevel="0" r="308">
      <c r="A308" s="11" t="s">
        <v>936</v>
      </c>
      <c r="B308" s="12" t="s">
        <v>937</v>
      </c>
      <c r="C308" s="12" t="s">
        <v>938</v>
      </c>
      <c r="D308" s="12" t="s">
        <v>939</v>
      </c>
      <c r="E308" s="12" t="s">
        <v>940</v>
      </c>
      <c r="F308" s="12"/>
      <c r="G308" s="13"/>
    </row>
    <row collapsed="false" customFormat="false" customHeight="false" hidden="false" ht="13.35" outlineLevel="0" r="309">
      <c r="A309" s="11" t="s">
        <v>941</v>
      </c>
      <c r="B309" s="12" t="s">
        <v>942</v>
      </c>
      <c r="C309" s="12" t="s">
        <v>943</v>
      </c>
      <c r="D309" s="12" t="s">
        <v>944</v>
      </c>
      <c r="E309" s="12" t="s">
        <v>945</v>
      </c>
      <c r="F309" s="12"/>
      <c r="G309" s="13"/>
    </row>
    <row collapsed="false" customFormat="false" customHeight="false" hidden="false" ht="13.35" outlineLevel="0" r="310">
      <c r="A310" s="11" t="s">
        <v>946</v>
      </c>
      <c r="B310" s="12" t="s">
        <v>947</v>
      </c>
      <c r="C310" s="12" t="s">
        <v>948</v>
      </c>
      <c r="D310" s="12" t="s">
        <v>949</v>
      </c>
      <c r="E310" s="12" t="s">
        <v>950</v>
      </c>
      <c r="F310" s="12"/>
      <c r="G310" s="13"/>
    </row>
    <row collapsed="false" customFormat="false" customHeight="false" hidden="false" ht="13.35" outlineLevel="0" r="311">
      <c r="A311" s="11" t="s">
        <v>951</v>
      </c>
      <c r="B311" s="12"/>
      <c r="C311" s="12"/>
      <c r="D311" s="12"/>
      <c r="E311" s="12"/>
      <c r="F311" s="12"/>
      <c r="G311" s="13"/>
    </row>
    <row collapsed="false" customFormat="false" customHeight="false" hidden="false" ht="12.1" outlineLevel="0" r="312">
      <c r="A312" s="19"/>
      <c r="G312" s="7"/>
    </row>
    <row collapsed="false" customFormat="true" customHeight="false" hidden="false" ht="12.1" outlineLevel="0" r="313" s="2">
      <c r="A313" s="17" t="s">
        <v>25</v>
      </c>
      <c r="B313" s="2" t="s">
        <v>26</v>
      </c>
      <c r="C313" s="2" t="s">
        <v>27</v>
      </c>
      <c r="D313" s="2" t="s">
        <v>28</v>
      </c>
      <c r="E313" s="2" t="s">
        <v>29</v>
      </c>
      <c r="F313" s="2" t="s">
        <v>30</v>
      </c>
      <c r="G313" s="18"/>
    </row>
    <row collapsed="false" customFormat="false" customHeight="false" hidden="false" ht="13.35" outlineLevel="0" r="314">
      <c r="A314" s="19" t="n">
        <f aca="false">HYPERLINK("http://dbpedia.org/ontology/city")</f>
        <v>0</v>
      </c>
      <c r="B314" s="0" t="s">
        <v>952</v>
      </c>
      <c r="E314" s="0" t="s">
        <v>953</v>
      </c>
      <c r="F314" s="0" t="s">
        <v>954</v>
      </c>
      <c r="G31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city%3E+rdfs%3Alabel+%3Fpredicate+.+%3Fs+%3Chttp%3A%2F%2Fdbpedia.org%2Fontology%2Fci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315">
      <c r="A315" s="19" t="n">
        <f aca="false">HYPERLINK("http://dbpedia.org/property/cityServed")</f>
        <v>0</v>
      </c>
      <c r="B315" s="0" t="s">
        <v>955</v>
      </c>
      <c r="E315" s="0" t="s">
        <v>956</v>
      </c>
      <c r="F315" s="0" t="s">
        <v>957</v>
      </c>
      <c r="G31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ityServed%3E+rdfs%3Alabel+%3Fpredicate+.+%3Fs+%3Chttp%3A%2F%2Fdbpedia.org%2Fproperty%2FcityServe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316">
      <c r="A316" s="19" t="n">
        <f aca="false">HYPERLINK("http://dbpedia.org/property/location")</f>
        <v>0</v>
      </c>
      <c r="B316" s="0" t="s">
        <v>316</v>
      </c>
      <c r="E316" s="0" t="s">
        <v>958</v>
      </c>
      <c r="F316" s="0" t="s">
        <v>959</v>
      </c>
      <c r="G31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ocation%3E+rdfs%3Alabel+%3Fpredicate+.+%3Fs+%3Chttp%3A%2F%2Fdbpedia.org%2Fproperty%2Flocat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317">
      <c r="A317" s="21" t="n">
        <f aca="false">HYPERLINK("http://dbpedia.org/ontology/location")</f>
        <v>0</v>
      </c>
      <c r="B317" s="22" t="s">
        <v>316</v>
      </c>
      <c r="C317" s="22"/>
      <c r="D317" s="22"/>
      <c r="E317" s="22" t="s">
        <v>960</v>
      </c>
      <c r="F317" s="22" t="s">
        <v>961</v>
      </c>
      <c r="G317" s="23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location%3E+rdfs%3Alabel+%3Fpredicate+.+%3Fs+%3Chttp%3A%2F%2Fdbpedia.org%2Fontology%2Flocat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false" hidden="false" ht="12.1" outlineLevel="0" r="319" s="2">
      <c r="A319" s="3" t="s">
        <v>0</v>
      </c>
      <c r="B319" s="4" t="s">
        <v>1</v>
      </c>
      <c r="C319" s="4"/>
      <c r="D319" s="4"/>
      <c r="E319" s="4"/>
      <c r="F319" s="4"/>
      <c r="G319" s="5"/>
    </row>
    <row collapsed="false" customFormat="false" customHeight="false" hidden="false" ht="12.1" outlineLevel="0" r="320">
      <c r="A320" s="19" t="n">
        <v>1088443226</v>
      </c>
      <c r="B320" s="0" t="s">
        <v>962</v>
      </c>
      <c r="G320" s="7"/>
    </row>
    <row collapsed="false" customFormat="true" customHeight="false" hidden="false" ht="12.1" outlineLevel="0" r="321" s="2">
      <c r="A321" s="8" t="s">
        <v>3</v>
      </c>
      <c r="B321" s="9"/>
      <c r="C321" s="9"/>
      <c r="D321" s="9"/>
      <c r="E321" s="9"/>
      <c r="F321" s="9"/>
      <c r="G321" s="10"/>
    </row>
    <row collapsed="false" customFormat="false" customHeight="false" hidden="false" ht="13.35" outlineLevel="0" r="322">
      <c r="A322" s="11" t="s">
        <v>963</v>
      </c>
      <c r="B322" s="12" t="s">
        <v>964</v>
      </c>
      <c r="C322" s="12" t="s">
        <v>965</v>
      </c>
      <c r="D322" s="12" t="s">
        <v>966</v>
      </c>
      <c r="E322" s="12" t="s">
        <v>967</v>
      </c>
      <c r="F322" s="12"/>
      <c r="G322" s="13"/>
    </row>
    <row collapsed="false" customFormat="false" customHeight="false" hidden="false" ht="13.35" outlineLevel="0" r="323">
      <c r="A323" s="11" t="s">
        <v>968</v>
      </c>
      <c r="B323" s="12" t="s">
        <v>969</v>
      </c>
      <c r="C323" s="12" t="s">
        <v>970</v>
      </c>
      <c r="D323" s="12" t="s">
        <v>971</v>
      </c>
      <c r="E323" s="12" t="s">
        <v>972</v>
      </c>
      <c r="F323" s="12"/>
      <c r="G323" s="13"/>
    </row>
    <row collapsed="false" customFormat="false" customHeight="false" hidden="false" ht="13.35" outlineLevel="0" r="324">
      <c r="A324" s="11" t="s">
        <v>973</v>
      </c>
      <c r="B324" s="12" t="s">
        <v>974</v>
      </c>
      <c r="C324" s="12" t="s">
        <v>975</v>
      </c>
      <c r="D324" s="12" t="s">
        <v>976</v>
      </c>
      <c r="E324" s="12" t="s">
        <v>977</v>
      </c>
      <c r="F324" s="12"/>
      <c r="G324" s="13"/>
    </row>
    <row collapsed="false" customFormat="false" customHeight="false" hidden="false" ht="13.35" outlineLevel="0" r="325">
      <c r="A325" s="11" t="s">
        <v>978</v>
      </c>
      <c r="B325" s="12" t="s">
        <v>979</v>
      </c>
      <c r="C325" s="12" t="s">
        <v>980</v>
      </c>
      <c r="D325" s="12" t="s">
        <v>981</v>
      </c>
      <c r="E325" s="12" t="s">
        <v>982</v>
      </c>
      <c r="F325" s="12"/>
      <c r="G325" s="13"/>
    </row>
    <row collapsed="false" customFormat="false" customHeight="false" hidden="false" ht="13.35" outlineLevel="0" r="326">
      <c r="A326" s="11" t="s">
        <v>983</v>
      </c>
      <c r="B326" s="12" t="s">
        <v>984</v>
      </c>
      <c r="C326" s="12" t="s">
        <v>985</v>
      </c>
      <c r="D326" s="12" t="s">
        <v>986</v>
      </c>
      <c r="E326" s="12" t="s">
        <v>987</v>
      </c>
      <c r="F326" s="12"/>
      <c r="G326" s="13"/>
    </row>
    <row collapsed="false" customFormat="false" customHeight="false" hidden="false" ht="13.35" outlineLevel="0" r="327">
      <c r="A327" s="11" t="s">
        <v>988</v>
      </c>
      <c r="B327" s="12" t="s">
        <v>989</v>
      </c>
      <c r="C327" s="12" t="s">
        <v>990</v>
      </c>
      <c r="D327" s="12" t="s">
        <v>991</v>
      </c>
      <c r="E327" s="12" t="s">
        <v>992</v>
      </c>
      <c r="F327" s="12"/>
      <c r="G327" s="13"/>
    </row>
    <row collapsed="false" customFormat="false" customHeight="false" hidden="false" ht="13.35" outlineLevel="0" r="328">
      <c r="A328" s="11" t="s">
        <v>993</v>
      </c>
      <c r="B328" s="12" t="s">
        <v>994</v>
      </c>
      <c r="C328" s="12" t="s">
        <v>995</v>
      </c>
      <c r="D328" s="12" t="s">
        <v>996</v>
      </c>
      <c r="E328" s="12" t="s">
        <v>997</v>
      </c>
      <c r="F328" s="12"/>
      <c r="G328" s="13"/>
    </row>
    <row collapsed="false" customFormat="false" customHeight="false" hidden="false" ht="12.1" outlineLevel="0" r="329">
      <c r="A329" s="19"/>
      <c r="G329" s="7"/>
    </row>
    <row collapsed="false" customFormat="true" customHeight="false" hidden="false" ht="12.1" outlineLevel="0" r="330" s="2">
      <c r="A330" s="17" t="s">
        <v>25</v>
      </c>
      <c r="B330" s="2" t="s">
        <v>26</v>
      </c>
      <c r="C330" s="2" t="s">
        <v>27</v>
      </c>
      <c r="D330" s="2" t="s">
        <v>28</v>
      </c>
      <c r="E330" s="2" t="s">
        <v>29</v>
      </c>
      <c r="F330" s="2" t="s">
        <v>30</v>
      </c>
      <c r="G330" s="18"/>
    </row>
    <row collapsed="false" customFormat="false" customHeight="false" hidden="false" ht="13.35" outlineLevel="0" r="331">
      <c r="A331" s="19" t="n">
        <f aca="false">HYPERLINK("http://dbpedia.org/property/subdivision")</f>
        <v>0</v>
      </c>
      <c r="B331" s="0" t="s">
        <v>998</v>
      </c>
      <c r="E331" s="0" t="s">
        <v>999</v>
      </c>
      <c r="F331" s="0" t="s">
        <v>1000</v>
      </c>
      <c r="G33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ubdivision%3E+rdfs%3Alabel+%3Fpredicate+.+%3Fs+%3Chttp%3A%2F%2Fdbpedia.org%2Fproperty%2Fsubdivis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332">
      <c r="A332" s="19" t="n">
        <f aca="false">HYPERLINK("http://dbpedia.org/property/phylum")</f>
        <v>0</v>
      </c>
      <c r="B332" s="0" t="s">
        <v>1001</v>
      </c>
      <c r="E332" s="0" t="s">
        <v>1002</v>
      </c>
      <c r="F332" s="0" t="s">
        <v>1003</v>
      </c>
      <c r="G33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hylum%3E+rdfs%3Alabel+%3Fpredicate+.+%3Fs+%3Chttp%3A%2F%2Fdbpedia.org%2Fproperty%2Fphylu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333">
      <c r="A333" s="19" t="n">
        <f aca="false">HYPERLINK("http://dbpedia.org/ontology/phylum")</f>
        <v>0</v>
      </c>
      <c r="B333" s="0" t="s">
        <v>1001</v>
      </c>
      <c r="E333" s="0" t="s">
        <v>1004</v>
      </c>
      <c r="F333" s="0" t="s">
        <v>1005</v>
      </c>
      <c r="G33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phylum%3E+rdfs%3Alabel+%3Fpredicate+.+%3Fs+%3Chttp%3A%2F%2Fdbpedia.org%2Fontology%2Fphylu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334">
      <c r="A334" s="19" t="n">
        <f aca="false">HYPERLINK("http://dbpedia.org/property/taxon")</f>
        <v>0</v>
      </c>
      <c r="B334" s="0" t="s">
        <v>1006</v>
      </c>
      <c r="E334" s="0" t="s">
        <v>1007</v>
      </c>
      <c r="F334" s="0" t="s">
        <v>1008</v>
      </c>
      <c r="G33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taxon%3E+rdfs%3Alabel+%3Fpredicate+.+%3Fs+%3Chttp%3A%2F%2Fdbpedia.org%2Fproperty%2Ftax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335">
      <c r="A335" s="19" t="n">
        <f aca="false">HYPERLINK("http://dbpedia.org/property/divisio")</f>
        <v>0</v>
      </c>
      <c r="B335" s="0" t="s">
        <v>1009</v>
      </c>
      <c r="E335" s="0" t="s">
        <v>1010</v>
      </c>
      <c r="F335" s="0" t="s">
        <v>1011</v>
      </c>
      <c r="G33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ivisio%3E+rdfs%3Alabel+%3Fpredicate+.+%3Fs+%3Chttp%3A%2F%2Fdbpedia.org%2Fproperty%2Fdivisio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336">
      <c r="A336" s="19" t="n">
        <f aca="false">HYPERLINK("http://dbpedia.org/ontology/division")</f>
        <v>0</v>
      </c>
      <c r="B336" s="0" t="s">
        <v>1012</v>
      </c>
      <c r="E336" s="0" t="s">
        <v>1013</v>
      </c>
      <c r="F336" s="0" t="s">
        <v>1014</v>
      </c>
      <c r="G33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division%3E+rdfs%3Alabel+%3Fpredicate+.+%3Fs+%3Chttp%3A%2F%2Fdbpedia.org%2Fontology%2Fdivis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337">
      <c r="A337" s="19" t="n">
        <f aca="false">HYPERLINK("http://dbpedia.org/property/species")</f>
        <v>0</v>
      </c>
      <c r="B337" s="0" t="s">
        <v>1015</v>
      </c>
      <c r="E337" s="0" t="s">
        <v>1016</v>
      </c>
      <c r="F337" s="0" t="s">
        <v>1017</v>
      </c>
      <c r="G33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pecies%3E+rdfs%3Alabel+%3Fpredicate+.+%3Fs+%3Chttp%3A%2F%2Fdbpedia.org%2Fproperty%2Fspeci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338">
      <c r="A338" s="19" t="n">
        <f aca="false">HYPERLINK("http://dbpedia.org/property/genus")</f>
        <v>0</v>
      </c>
      <c r="B338" s="0" t="s">
        <v>1018</v>
      </c>
      <c r="E338" s="0" t="s">
        <v>1019</v>
      </c>
      <c r="F338" s="0" t="s">
        <v>1020</v>
      </c>
      <c r="G33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genus%3E+rdfs%3Alabel+%3Fpredicate+.+%3Fs+%3Chttp%3A%2F%2Fdbpedia.org%2Fproperty%2Fgenu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339">
      <c r="A339" s="21" t="n">
        <f aca="false">HYPERLINK("http://dbpedia.org/ontology/class")</f>
        <v>0</v>
      </c>
      <c r="B339" s="22" t="s">
        <v>1021</v>
      </c>
      <c r="C339" s="22"/>
      <c r="D339" s="22"/>
      <c r="E339" s="22" t="s">
        <v>1022</v>
      </c>
      <c r="F339" s="22" t="s">
        <v>1023</v>
      </c>
      <c r="G339" s="23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class%3E+rdfs%3Alabel+%3Fpredicate+.+%3Fs+%3Chttp%3A%2F%2Fdbpedia.org%2Fontology%2Fclas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false" hidden="false" ht="12.1" outlineLevel="0" r="341" s="2">
      <c r="A341" s="3" t="s">
        <v>0</v>
      </c>
      <c r="B341" s="4" t="s">
        <v>1</v>
      </c>
      <c r="C341" s="4"/>
      <c r="D341" s="4"/>
      <c r="E341" s="4"/>
      <c r="F341" s="4"/>
      <c r="G341" s="5"/>
    </row>
    <row collapsed="false" customFormat="false" customHeight="false" hidden="false" ht="12.1" outlineLevel="0" r="342">
      <c r="A342" s="19" t="n">
        <v>213755943</v>
      </c>
      <c r="B342" s="0" t="s">
        <v>962</v>
      </c>
      <c r="G342" s="7"/>
    </row>
    <row collapsed="false" customFormat="true" customHeight="false" hidden="false" ht="12.1" outlineLevel="0" r="343" s="2">
      <c r="A343" s="8" t="s">
        <v>3</v>
      </c>
      <c r="B343" s="9"/>
      <c r="C343" s="9"/>
      <c r="D343" s="9"/>
      <c r="E343" s="9"/>
      <c r="F343" s="9"/>
      <c r="G343" s="10"/>
    </row>
    <row collapsed="false" customFormat="false" customHeight="false" hidden="false" ht="12.1" outlineLevel="0" r="344">
      <c r="A344" s="11" t="s">
        <v>1024</v>
      </c>
      <c r="B344" s="12" t="s">
        <v>1025</v>
      </c>
      <c r="C344" s="12" t="s">
        <v>1026</v>
      </c>
      <c r="D344" s="12"/>
      <c r="E344" s="12"/>
      <c r="F344" s="12"/>
      <c r="G344" s="13"/>
    </row>
    <row collapsed="false" customFormat="false" customHeight="false" hidden="false" ht="12.1" outlineLevel="0" r="345">
      <c r="A345" s="19"/>
      <c r="G345" s="7"/>
    </row>
    <row collapsed="false" customFormat="true" customHeight="false" hidden="false" ht="12.1" outlineLevel="0" r="346" s="2">
      <c r="A346" s="17" t="s">
        <v>25</v>
      </c>
      <c r="B346" s="2" t="s">
        <v>26</v>
      </c>
      <c r="C346" s="2" t="s">
        <v>27</v>
      </c>
      <c r="D346" s="2" t="s">
        <v>28</v>
      </c>
      <c r="E346" s="2" t="s">
        <v>29</v>
      </c>
      <c r="F346" s="2" t="s">
        <v>30</v>
      </c>
      <c r="G346" s="18"/>
    </row>
    <row collapsed="false" customFormat="false" customHeight="false" hidden="false" ht="12.1" outlineLevel="0" r="347">
      <c r="A347" s="19" t="n">
        <f aca="false">HYPERLINK("http://dbpedia.org/property/period")</f>
        <v>0</v>
      </c>
      <c r="B347" s="0" t="s">
        <v>1027</v>
      </c>
      <c r="E347" s="0" t="s">
        <v>1028</v>
      </c>
      <c r="F347" s="0" t="s">
        <v>1029</v>
      </c>
      <c r="G34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eriod%3E+rdfs%3Alabel+%3Fpredicate+.+%3Fs+%3Chttp%3A%2F%2Fdbpedia.org%2Fproperty%2Fperio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348">
      <c r="A348" s="19" t="n">
        <f aca="false">HYPERLINK("http://dbpedia.org/property/fossilRange")</f>
        <v>0</v>
      </c>
      <c r="B348" s="0" t="s">
        <v>1030</v>
      </c>
      <c r="E348" s="0" t="s">
        <v>1031</v>
      </c>
      <c r="F348" s="0" t="s">
        <v>1032</v>
      </c>
      <c r="G34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fossilRange%3E+rdfs%3Alabel+%3Fpredicate+.+%3Fs+%3Chttp%3A%2F%2Fdbpedia.org%2Fproperty%2FfossilRang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349">
      <c r="A349" s="19" t="n">
        <f aca="false">HYPERLINK("http://dbpedia.org/property/oldestFossil")</f>
        <v>0</v>
      </c>
      <c r="B349" s="0" t="s">
        <v>1033</v>
      </c>
      <c r="E349" s="0" t="s">
        <v>1034</v>
      </c>
      <c r="F349" s="0" t="s">
        <v>1035</v>
      </c>
      <c r="G34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oldestFossil%3E+rdfs%3Alabel+%3Fpredicate+.+%3Fs+%3Chttp%3A%2F%2Fdbpedia.org%2Fproperty%2FoldestFossil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350">
      <c r="A350" s="19" t="n">
        <f aca="false">HYPERLINK("http://dbpedia.org/property/extinct")</f>
        <v>0</v>
      </c>
      <c r="B350" s="0" t="s">
        <v>1036</v>
      </c>
      <c r="E350" s="0" t="s">
        <v>1037</v>
      </c>
      <c r="F350" s="0" t="s">
        <v>1038</v>
      </c>
      <c r="G35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xtinct%3E+rdfs%3Alabel+%3Fpredicate+.+%3Fs+%3Chttp%3A%2F%2Fdbpedia.org%2Fproperty%2Fextinc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351">
      <c r="A351" s="21" t="n">
        <f aca="false">HYPERLINK("http://dbpedia.org/property/youngestFossil")</f>
        <v>0</v>
      </c>
      <c r="B351" s="22" t="s">
        <v>1039</v>
      </c>
      <c r="C351" s="22"/>
      <c r="D351" s="22"/>
      <c r="E351" s="22" t="s">
        <v>1040</v>
      </c>
      <c r="F351" s="22" t="s">
        <v>1041</v>
      </c>
      <c r="G351" s="23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youngestFossil%3E+rdfs%3Alabel+%3Fpredicate+.+%3Fs+%3Chttp%3A%2F%2Fdbpedia.org%2Fproperty%2FyoungestFossil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false" hidden="false" ht="12.1" outlineLevel="0" r="353" s="2">
      <c r="A353" s="3" t="s">
        <v>0</v>
      </c>
      <c r="B353" s="4" t="s">
        <v>1</v>
      </c>
      <c r="C353" s="4"/>
      <c r="D353" s="4"/>
      <c r="E353" s="4"/>
      <c r="F353" s="4"/>
      <c r="G353" s="5"/>
    </row>
    <row collapsed="false" customFormat="false" customHeight="false" hidden="false" ht="12.1" outlineLevel="0" r="354">
      <c r="A354" s="19" t="n">
        <v>991851157</v>
      </c>
      <c r="B354" s="0" t="s">
        <v>58</v>
      </c>
      <c r="G354" s="7"/>
    </row>
    <row collapsed="false" customFormat="true" customHeight="false" hidden="false" ht="12.1" outlineLevel="0" r="355" s="2">
      <c r="A355" s="8" t="s">
        <v>3</v>
      </c>
      <c r="B355" s="9"/>
      <c r="C355" s="9"/>
      <c r="D355" s="9"/>
      <c r="E355" s="9"/>
      <c r="F355" s="9"/>
      <c r="G355" s="10"/>
    </row>
    <row collapsed="false" customFormat="false" customHeight="false" hidden="false" ht="12.1" outlineLevel="0" r="356">
      <c r="A356" s="11" t="s">
        <v>278</v>
      </c>
      <c r="B356" s="12" t="s">
        <v>281</v>
      </c>
      <c r="C356" s="12" t="s">
        <v>1042</v>
      </c>
      <c r="D356" s="12" t="s">
        <v>1043</v>
      </c>
      <c r="E356" s="12" t="s">
        <v>1044</v>
      </c>
      <c r="F356" s="12"/>
      <c r="G356" s="13"/>
    </row>
    <row collapsed="false" customFormat="false" customHeight="false" hidden="false" ht="12.1" outlineLevel="0" r="357">
      <c r="A357" s="11" t="s">
        <v>1045</v>
      </c>
      <c r="B357" s="12" t="s">
        <v>1046</v>
      </c>
      <c r="C357" s="12" t="s">
        <v>291</v>
      </c>
      <c r="D357" s="12" t="s">
        <v>1047</v>
      </c>
      <c r="E357" s="12" t="s">
        <v>288</v>
      </c>
      <c r="F357" s="12"/>
      <c r="G357" s="13"/>
    </row>
    <row collapsed="false" customFormat="false" customHeight="false" hidden="false" ht="12.1" outlineLevel="0" r="358">
      <c r="A358" s="11" t="s">
        <v>1048</v>
      </c>
      <c r="B358" s="12" t="s">
        <v>1049</v>
      </c>
      <c r="C358" s="12" t="s">
        <v>1050</v>
      </c>
      <c r="D358" s="12" t="s">
        <v>1051</v>
      </c>
      <c r="E358" s="12" t="s">
        <v>1052</v>
      </c>
      <c r="F358" s="12"/>
      <c r="G358" s="13"/>
    </row>
    <row collapsed="false" customFormat="false" customHeight="false" hidden="false" ht="12.1" outlineLevel="0" r="359">
      <c r="A359" s="11" t="s">
        <v>1053</v>
      </c>
      <c r="B359" s="12" t="s">
        <v>1054</v>
      </c>
      <c r="C359" s="12" t="s">
        <v>1055</v>
      </c>
      <c r="D359" s="12" t="s">
        <v>1056</v>
      </c>
      <c r="E359" s="12" t="s">
        <v>276</v>
      </c>
      <c r="F359" s="12"/>
      <c r="G359" s="13"/>
    </row>
    <row collapsed="false" customFormat="false" customHeight="false" hidden="false" ht="12.1" outlineLevel="0" r="360">
      <c r="A360" s="11" t="s">
        <v>1057</v>
      </c>
      <c r="B360" s="12" t="s">
        <v>297</v>
      </c>
      <c r="C360" s="12" t="s">
        <v>282</v>
      </c>
      <c r="D360" s="12" t="s">
        <v>1058</v>
      </c>
      <c r="E360" s="12" t="s">
        <v>1059</v>
      </c>
      <c r="F360" s="12"/>
      <c r="G360" s="13"/>
    </row>
    <row collapsed="false" customFormat="false" customHeight="false" hidden="false" ht="12.1" outlineLevel="0" r="361">
      <c r="A361" s="11" t="s">
        <v>287</v>
      </c>
      <c r="B361" s="12" t="s">
        <v>1060</v>
      </c>
      <c r="C361" s="12" t="s">
        <v>1061</v>
      </c>
      <c r="D361" s="12" t="s">
        <v>292</v>
      </c>
      <c r="E361" s="12" t="s">
        <v>1062</v>
      </c>
      <c r="F361" s="12"/>
      <c r="G361" s="13"/>
    </row>
    <row collapsed="false" customFormat="false" customHeight="false" hidden="false" ht="12.1" outlineLevel="0" r="362">
      <c r="A362" s="11" t="s">
        <v>1063</v>
      </c>
      <c r="B362" s="12" t="s">
        <v>1064</v>
      </c>
      <c r="C362" s="12" t="s">
        <v>289</v>
      </c>
      <c r="D362" s="12" t="s">
        <v>277</v>
      </c>
      <c r="E362" s="12" t="s">
        <v>1065</v>
      </c>
      <c r="F362" s="12"/>
      <c r="G362" s="13"/>
    </row>
    <row collapsed="false" customFormat="false" customHeight="false" hidden="false" ht="12.1" outlineLevel="0" r="363">
      <c r="A363" s="11" t="s">
        <v>296</v>
      </c>
      <c r="B363" s="12" t="s">
        <v>1066</v>
      </c>
      <c r="C363" s="12" t="s">
        <v>295</v>
      </c>
      <c r="D363" s="12" t="s">
        <v>1067</v>
      </c>
      <c r="E363" s="12" t="s">
        <v>1068</v>
      </c>
      <c r="F363" s="12"/>
      <c r="G363" s="13"/>
    </row>
    <row collapsed="false" customFormat="false" customHeight="false" hidden="false" ht="12.1" outlineLevel="0" r="364">
      <c r="A364" s="11" t="s">
        <v>1069</v>
      </c>
      <c r="B364" s="12" t="s">
        <v>1070</v>
      </c>
      <c r="C364" s="12" t="s">
        <v>293</v>
      </c>
      <c r="D364" s="12" t="s">
        <v>1071</v>
      </c>
      <c r="E364" s="12" t="s">
        <v>1072</v>
      </c>
      <c r="F364" s="12"/>
      <c r="G364" s="13"/>
    </row>
    <row collapsed="false" customFormat="false" customHeight="false" hidden="false" ht="12.1" outlineLevel="0" r="365">
      <c r="A365" s="11" t="s">
        <v>284</v>
      </c>
      <c r="B365" s="12" t="s">
        <v>1073</v>
      </c>
      <c r="C365" s="12" t="s">
        <v>1074</v>
      </c>
      <c r="D365" s="12" t="s">
        <v>1075</v>
      </c>
      <c r="E365" s="12" t="s">
        <v>1076</v>
      </c>
      <c r="F365" s="12"/>
      <c r="G365" s="13"/>
    </row>
    <row collapsed="false" customFormat="false" customHeight="false" hidden="false" ht="12.1" outlineLevel="0" r="366">
      <c r="A366" s="11" t="s">
        <v>1077</v>
      </c>
      <c r="B366" s="12" t="s">
        <v>1078</v>
      </c>
      <c r="C366" s="12" t="s">
        <v>1079</v>
      </c>
      <c r="D366" s="12" t="s">
        <v>1080</v>
      </c>
      <c r="E366" s="12" t="s">
        <v>1081</v>
      </c>
      <c r="F366" s="12"/>
      <c r="G366" s="13"/>
    </row>
    <row collapsed="false" customFormat="false" customHeight="false" hidden="false" ht="12.1" outlineLevel="0" r="367">
      <c r="A367" s="11" t="s">
        <v>1082</v>
      </c>
      <c r="B367" s="12" t="s">
        <v>1083</v>
      </c>
      <c r="C367" s="12" t="s">
        <v>299</v>
      </c>
      <c r="D367" s="12" t="s">
        <v>1084</v>
      </c>
      <c r="E367" s="12" t="s">
        <v>1085</v>
      </c>
      <c r="F367" s="12"/>
      <c r="G367" s="13"/>
    </row>
    <row collapsed="false" customFormat="false" customHeight="false" hidden="false" ht="12.1" outlineLevel="0" r="368">
      <c r="A368" s="11" t="s">
        <v>279</v>
      </c>
      <c r="B368" s="12" t="s">
        <v>1086</v>
      </c>
      <c r="C368" s="12" t="s">
        <v>1087</v>
      </c>
      <c r="D368" s="12" t="s">
        <v>294</v>
      </c>
      <c r="E368" s="12" t="s">
        <v>1088</v>
      </c>
      <c r="F368" s="12"/>
      <c r="G368" s="13"/>
    </row>
    <row collapsed="false" customFormat="false" customHeight="false" hidden="false" ht="12.1" outlineLevel="0" r="369">
      <c r="A369" s="11" t="s">
        <v>1089</v>
      </c>
      <c r="B369" s="12" t="s">
        <v>1090</v>
      </c>
      <c r="C369" s="12" t="s">
        <v>1091</v>
      </c>
      <c r="D369" s="12" t="s">
        <v>1092</v>
      </c>
      <c r="E369" s="12" t="s">
        <v>290</v>
      </c>
      <c r="F369" s="12"/>
      <c r="G369" s="13"/>
    </row>
    <row collapsed="false" customFormat="false" customHeight="false" hidden="false" ht="12.1" outlineLevel="0" r="370">
      <c r="A370" s="11" t="s">
        <v>1093</v>
      </c>
      <c r="B370" s="12" t="s">
        <v>1094</v>
      </c>
      <c r="C370" s="12"/>
      <c r="D370" s="12"/>
      <c r="E370" s="12"/>
      <c r="F370" s="12"/>
      <c r="G370" s="13"/>
    </row>
    <row collapsed="false" customFormat="false" customHeight="false" hidden="false" ht="12.1" outlineLevel="0" r="371">
      <c r="A371" s="19"/>
      <c r="G371" s="7"/>
    </row>
    <row collapsed="false" customFormat="true" customHeight="false" hidden="false" ht="12.1" outlineLevel="0" r="372" s="2">
      <c r="A372" s="17" t="s">
        <v>25</v>
      </c>
      <c r="B372" s="2" t="s">
        <v>26</v>
      </c>
      <c r="C372" s="2" t="s">
        <v>27</v>
      </c>
      <c r="D372" s="2" t="s">
        <v>28</v>
      </c>
      <c r="E372" s="2" t="s">
        <v>29</v>
      </c>
      <c r="F372" s="2" t="s">
        <v>30</v>
      </c>
      <c r="G372" s="18"/>
    </row>
    <row collapsed="false" customFormat="false" customHeight="false" hidden="false" ht="13.35" outlineLevel="0" r="373">
      <c r="A373" s="19" t="n">
        <f aca="false">HYPERLINK("http://dbpedia.org/property/placeOfBirth")</f>
        <v>0</v>
      </c>
      <c r="B373" s="0" t="s">
        <v>1095</v>
      </c>
      <c r="E373" s="0" t="s">
        <v>1096</v>
      </c>
      <c r="F373" s="0" t="s">
        <v>1097</v>
      </c>
      <c r="G37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laceOfBirth%3E+rdfs%3Alabel+%3Fpredicate+.+%3Fs+%3Chttp%3A%2F%2Fdbpedia.org%2Fproperty%2FplaceOfBirth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374">
      <c r="A374" s="19" t="n">
        <f aca="false">HYPERLINK("http://dbpedia.org/property/birthPlace")</f>
        <v>0</v>
      </c>
      <c r="B374" s="0" t="s">
        <v>1098</v>
      </c>
      <c r="E374" s="0" t="s">
        <v>1099</v>
      </c>
      <c r="F374" s="0" t="s">
        <v>1100</v>
      </c>
      <c r="G37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birthPlace%3E+rdfs%3Alabel+%3Fpredicate+.+%3Fs+%3Chttp%3A%2F%2Fdbpedia.org%2Fproperty%2FbirthPlac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375">
      <c r="A375" s="19" t="n">
        <f aca="false">HYPERLINK("http://dbpedia.org/ontology/team")</f>
        <v>0</v>
      </c>
      <c r="B375" s="0" t="s">
        <v>1101</v>
      </c>
      <c r="E375" s="0" t="s">
        <v>1102</v>
      </c>
      <c r="F375" s="0" t="s">
        <v>1103</v>
      </c>
      <c r="G37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team%3E+rdfs%3Alabel+%3Fpredicate+.+%3Fs+%3Chttp%3A%2F%2Fdbpedia.org%2Fontology%2Ftea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376">
      <c r="A376" s="19" t="n">
        <f aca="false">HYPERLINK("http://dbpedia.org/ontology/birthPlace")</f>
        <v>0</v>
      </c>
      <c r="B376" s="0" t="s">
        <v>1098</v>
      </c>
      <c r="E376" s="0" t="s">
        <v>1104</v>
      </c>
      <c r="F376" s="0" t="s">
        <v>1105</v>
      </c>
      <c r="G37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birthPlace%3E+rdfs%3Alabel+%3Fpredicate+.+%3Fs+%3Chttp%3A%2F%2Fdbpedia.org%2Fontology%2FbirthPlac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377">
      <c r="A377" s="19" t="n">
        <f aca="false">HYPERLINK("http://dbpedia.org/property/nationalteam")</f>
        <v>0</v>
      </c>
      <c r="B377" s="0" t="s">
        <v>1106</v>
      </c>
      <c r="E377" s="0" t="s">
        <v>1107</v>
      </c>
      <c r="F377" s="0" t="s">
        <v>1108</v>
      </c>
      <c r="G37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ationalteam%3E+rdfs%3Alabel+%3Fpredicate+.+%3Fs+%3Chttp%3A%2F%2Fdbpedia.org%2Fproperty%2Fnationaltea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378">
      <c r="A378" s="19" t="n">
        <f aca="false">HYPERLINK("http://dbpedia.org/property/country")</f>
        <v>0</v>
      </c>
      <c r="B378" s="0" t="s">
        <v>311</v>
      </c>
      <c r="E378" s="0" t="s">
        <v>1109</v>
      </c>
      <c r="F378" s="0" t="s">
        <v>1110</v>
      </c>
      <c r="G37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ountry%3E+rdfs%3Alabel+%3Fpredicate+.+%3Fs+%3Chttp%3A%2F%2Fdbpedia.org%2Fproperty%2Fcountr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379">
      <c r="A379" s="19" t="n">
        <f aca="false">HYPERLINK("http://dbpedia.org/ontology/nationality")</f>
        <v>0</v>
      </c>
      <c r="B379" s="0" t="s">
        <v>1111</v>
      </c>
      <c r="E379" s="0" t="s">
        <v>1112</v>
      </c>
      <c r="F379" s="0" t="s">
        <v>1113</v>
      </c>
      <c r="G37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nationality%3E+rdfs%3Alabel+%3Fpredicate+.+%3Fs+%3Chttp%3A%2F%2Fdbpedia.org%2Fontology%2Fnationali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380">
      <c r="A380" s="19" t="n">
        <f aca="false">HYPERLINK("http://dbpedia.org/ontology/deathPlace")</f>
        <v>0</v>
      </c>
      <c r="B380" s="0" t="s">
        <v>1114</v>
      </c>
      <c r="E380" s="0" t="s">
        <v>1115</v>
      </c>
      <c r="F380" s="0" t="s">
        <v>1116</v>
      </c>
      <c r="G38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deathPlace%3E+rdfs%3Alabel+%3Fpredicate+.+%3Fs+%3Chttp%3A%2F%2Fdbpedia.org%2Fontology%2FdeathPlac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381">
      <c r="A381" s="19" t="n">
        <f aca="false">HYPERLINK("http://dbpedia.org/property/nat")</f>
        <v>0</v>
      </c>
      <c r="B381" s="0" t="s">
        <v>1117</v>
      </c>
      <c r="E381" s="0" t="s">
        <v>1118</v>
      </c>
      <c r="F381" s="0" t="s">
        <v>1119</v>
      </c>
      <c r="G38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at%3E+rdfs%3Alabel+%3Fpredicate+.+%3Fs+%3Chttp%3A%2F%2Fdbpedia.org%2Fproperty%2Fna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382">
      <c r="A382" s="19" t="n">
        <f aca="false">HYPERLINK("http://dbpedia.org/ontology/country")</f>
        <v>0</v>
      </c>
      <c r="B382" s="0" t="s">
        <v>311</v>
      </c>
      <c r="E382" s="0" t="s">
        <v>1120</v>
      </c>
      <c r="F382" s="0" t="s">
        <v>1121</v>
      </c>
      <c r="G38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country%3E+rdfs%3Alabel+%3Fpredicate+.+%3Fs+%3Chttp%3A%2F%2Fdbpedia.org%2Fontology%2Fcountr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383">
      <c r="A383" s="19" t="n">
        <f aca="false">HYPERLINK("http://dbpedia.org/property/nationality")</f>
        <v>0</v>
      </c>
      <c r="B383" s="0" t="s">
        <v>1111</v>
      </c>
      <c r="E383" s="0" t="s">
        <v>1122</v>
      </c>
      <c r="F383" s="0" t="s">
        <v>1123</v>
      </c>
      <c r="G38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ationality%3E+rdfs%3Alabel+%3Fpredicate+.+%3Fs+%3Chttp%3A%2F%2Fdbpedia.org%2Fproperty%2Fnationali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384">
      <c r="A384" s="19" t="n">
        <f aca="false">HYPERLINK("http://dbpedia.org/property/team")</f>
        <v>0</v>
      </c>
      <c r="B384" s="0" t="s">
        <v>1101</v>
      </c>
      <c r="E384" s="0" t="s">
        <v>1124</v>
      </c>
      <c r="F384" s="0" t="s">
        <v>1125</v>
      </c>
      <c r="G38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team%3E+rdfs%3Alabel+%3Fpredicate+.+%3Fs+%3Chttp%3A%2F%2Fdbpedia.org%2Fproperty%2Ftea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385">
      <c r="A385" s="19" t="n">
        <f aca="false">HYPERLINK("http://dbpedia.org/ontology/hometown")</f>
        <v>0</v>
      </c>
      <c r="B385" s="0" t="s">
        <v>1126</v>
      </c>
      <c r="E385" s="0" t="s">
        <v>1127</v>
      </c>
      <c r="F385" s="0" t="s">
        <v>1128</v>
      </c>
      <c r="G38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hometown%3E+rdfs%3Alabel+%3Fpredicate+.+%3Fs+%3Chttp%3A%2F%2Fdbpedia.org%2Fontology%2Fhometow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386">
      <c r="A386" s="19" t="n">
        <f aca="false">HYPERLINK("http://dbpedia.org/property/hometown")</f>
        <v>0</v>
      </c>
      <c r="B386" s="0" t="s">
        <v>1126</v>
      </c>
      <c r="E386" s="0" t="s">
        <v>1129</v>
      </c>
      <c r="F386" s="0" t="s">
        <v>1130</v>
      </c>
      <c r="G38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hometown%3E+rdfs%3Alabel+%3Fpredicate+.+%3Fs+%3Chttp%3A%2F%2Fdbpedia.org%2Fproperty%2Fhometow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387">
      <c r="A387" s="19" t="n">
        <f aca="false">HYPERLINK("http://dbpedia.org/ontology/nationalTeam")</f>
        <v>0</v>
      </c>
      <c r="B387" s="0" t="s">
        <v>1131</v>
      </c>
      <c r="E387" s="0" t="s">
        <v>1132</v>
      </c>
      <c r="F387" s="0" t="s">
        <v>1133</v>
      </c>
      <c r="G38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nationalTeam%3E+rdfs%3Alabel+%3Fpredicate+.+%3Fs+%3Chttp%3A%2F%2Fdbpedia.org%2Fontology%2FnationalTea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388">
      <c r="A388" s="19" t="n">
        <f aca="false">HYPERLINK("http://dbpedia.org/ontology/stateOfOrigin")</f>
        <v>0</v>
      </c>
      <c r="B388" s="0" t="s">
        <v>1134</v>
      </c>
      <c r="E388" s="0" t="s">
        <v>1135</v>
      </c>
      <c r="F388" s="0" t="s">
        <v>1136</v>
      </c>
      <c r="G38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stateOfOrigin%3E+rdfs%3Alabel+%3Fpredicate+.+%3Fs+%3Chttp%3A%2F%2Fdbpedia.org%2Fontology%2FstateOfOrigi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389">
      <c r="A389" s="19" t="n">
        <f aca="false">HYPERLINK("http://dbpedia.org/property/ntlTeam")</f>
        <v>0</v>
      </c>
      <c r="B389" s="0" t="s">
        <v>1137</v>
      </c>
      <c r="E389" s="0" t="s">
        <v>1138</v>
      </c>
      <c r="F389" s="0" t="s">
        <v>1139</v>
      </c>
      <c r="G38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tlTeam%3E+rdfs%3Alabel+%3Fpredicate+.+%3Fs+%3Chttp%3A%2F%2Fdbpedia.org%2Fproperty%2FntlTea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390">
      <c r="A390" s="19" t="n">
        <f aca="false">HYPERLINK("http://dbpedia.org/property/homecountry")</f>
        <v>0</v>
      </c>
      <c r="B390" s="0" t="s">
        <v>1140</v>
      </c>
      <c r="E390" s="0" t="s">
        <v>1141</v>
      </c>
      <c r="F390" s="0" t="s">
        <v>1142</v>
      </c>
      <c r="G39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homecountry%3E+rdfs%3Alabel+%3Fpredicate+.+%3Fs+%3Chttp%3A%2F%2Fdbpedia.org%2Fproperty%2Fhomecountr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391">
      <c r="A391" s="19" t="n">
        <f aca="false">HYPERLINK("http://dbpedia.org/property/league")</f>
        <v>0</v>
      </c>
      <c r="B391" s="0" t="s">
        <v>1143</v>
      </c>
      <c r="E391" s="0" t="s">
        <v>1144</v>
      </c>
      <c r="F391" s="0" t="s">
        <v>1145</v>
      </c>
      <c r="G39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eague%3E+rdfs%3Alabel+%3Fpredicate+.+%3Fs+%3Chttp%3A%2F%2Fdbpedia.org%2Fproperty%2Fleagu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392">
      <c r="A392" s="19" t="n">
        <f aca="false">HYPERLINK("http://dbpedia.org/ontology/league")</f>
        <v>0</v>
      </c>
      <c r="B392" s="0" t="s">
        <v>1143</v>
      </c>
      <c r="E392" s="0" t="s">
        <v>1146</v>
      </c>
      <c r="F392" s="0" t="s">
        <v>1147</v>
      </c>
      <c r="G39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league%3E+rdfs%3Alabel+%3Fpredicate+.+%3Fs+%3Chttp%3A%2F%2Fdbpedia.org%2Fontology%2Fleagu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393">
      <c r="A393" s="19" t="n">
        <f aca="false">HYPERLINK("http://dbpedia.org/property/birthplace")</f>
        <v>0</v>
      </c>
      <c r="B393" s="0" t="s">
        <v>1148</v>
      </c>
      <c r="E393" s="0" t="s">
        <v>1149</v>
      </c>
      <c r="F393" s="0" t="s">
        <v>1150</v>
      </c>
      <c r="G39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birthplace%3E+rdfs%3Alabel+%3Fpredicate+.+%3Fs+%3Chttp%3A%2F%2Fdbpedia.org%2Fproperty%2Fbirthplac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394">
      <c r="A394" s="19" t="n">
        <f aca="false">HYPERLINK("http://dbpedia.org/property/playedFor")</f>
        <v>0</v>
      </c>
      <c r="B394" s="0" t="s">
        <v>1151</v>
      </c>
      <c r="E394" s="0" t="s">
        <v>1152</v>
      </c>
      <c r="F394" s="0" t="s">
        <v>1153</v>
      </c>
      <c r="G39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layedFor%3E+rdfs%3Alabel+%3Fpredicate+.+%3Fs+%3Chttp%3A%2F%2Fdbpedia.org%2Fproperty%2FplayedF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395">
      <c r="A395" s="19" t="n">
        <f aca="false">HYPERLINK("http://dbpedia.org/property/leagues")</f>
        <v>0</v>
      </c>
      <c r="B395" s="0" t="s">
        <v>1154</v>
      </c>
      <c r="E395" s="0" t="s">
        <v>1155</v>
      </c>
      <c r="F395" s="0" t="s">
        <v>1156</v>
      </c>
      <c r="G39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eagues%3E+rdfs%3Alabel+%3Fpredicate+.+%3Fs+%3Chttp%3A%2F%2Fdbpedia.org%2Fproperty%2Fleagu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396">
      <c r="A396" s="19" t="n">
        <f aca="false">HYPERLINK("http://dbpedia.org/property/nationalteams")</f>
        <v>0</v>
      </c>
      <c r="B396" s="0" t="s">
        <v>1157</v>
      </c>
      <c r="E396" s="0" t="s">
        <v>1158</v>
      </c>
      <c r="F396" s="0" t="s">
        <v>1159</v>
      </c>
      <c r="G39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ationalteams%3E+rdfs%3Alabel+%3Fpredicate+.+%3Fs+%3Chttp%3A%2F%2Fdbpedia.org%2Fproperty%2Fnationalteam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397">
      <c r="A397" s="19" t="n">
        <f aca="false">HYPERLINK("http://dbpedia.org/property/playerTeams")</f>
        <v>0</v>
      </c>
      <c r="B397" s="0" t="s">
        <v>1160</v>
      </c>
      <c r="E397" s="0" t="s">
        <v>1161</v>
      </c>
      <c r="F397" s="0" t="s">
        <v>1162</v>
      </c>
      <c r="G39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layerTeams%3E+rdfs%3Alabel+%3Fpredicate+.+%3Fs+%3Chttp%3A%2F%2Fdbpedia.org%2Fproperty%2FplayerTeam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398">
      <c r="A398" s="19" t="n">
        <f aca="false">HYPERLINK("http://dbpedia.org/property/countryRepresented")</f>
        <v>0</v>
      </c>
      <c r="B398" s="0" t="s">
        <v>1163</v>
      </c>
      <c r="E398" s="0" t="s">
        <v>1164</v>
      </c>
      <c r="F398" s="0" t="s">
        <v>1165</v>
      </c>
      <c r="G39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ountryRepresented%3E+rdfs%3Alabel+%3Fpredicate+.+%3Fs+%3Chttp%3A%2F%2Fdbpedia.org%2Fproperty%2FcountryRepresente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399">
      <c r="A399" s="19" t="n">
        <f aca="false">HYPERLINK("http://dbpedia.org/property/citizenship")</f>
        <v>0</v>
      </c>
      <c r="B399" s="0" t="s">
        <v>1166</v>
      </c>
      <c r="E399" s="0" t="s">
        <v>1167</v>
      </c>
      <c r="F399" s="0" t="s">
        <v>1168</v>
      </c>
      <c r="G39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itizenship%3E+rdfs%3Alabel+%3Fpredicate+.+%3Fs+%3Chttp%3A%2F%2Fdbpedia.org%2Fproperty%2Fcitizenship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00">
      <c r="A400" s="21" t="n">
        <f aca="false">HYPERLINK("http://dbpedia.org/property/countryofbirth")</f>
        <v>0</v>
      </c>
      <c r="B400" s="22" t="s">
        <v>1169</v>
      </c>
      <c r="C400" s="22"/>
      <c r="D400" s="22"/>
      <c r="E400" s="22" t="s">
        <v>1170</v>
      </c>
      <c r="F400" s="22" t="s">
        <v>1171</v>
      </c>
      <c r="G400" s="23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ountryofbirth%3E+rdfs%3Alabel+%3Fpredicate+.+%3Fs+%3Chttp%3A%2F%2Fdbpedia.org%2Fproperty%2Fcountryofbirth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false" hidden="false" ht="12.1" outlineLevel="0" r="402" s="2">
      <c r="A402" s="3" t="s">
        <v>0</v>
      </c>
      <c r="B402" s="4" t="s">
        <v>1</v>
      </c>
      <c r="C402" s="4"/>
      <c r="D402" s="4"/>
      <c r="E402" s="4"/>
      <c r="F402" s="4"/>
      <c r="G402" s="5"/>
    </row>
    <row collapsed="false" customFormat="false" customHeight="false" hidden="false" ht="12.1" outlineLevel="0" r="403">
      <c r="A403" s="19" t="n">
        <v>1300152499</v>
      </c>
      <c r="B403" s="0" t="s">
        <v>58</v>
      </c>
      <c r="G403" s="7"/>
    </row>
    <row collapsed="false" customFormat="true" customHeight="false" hidden="false" ht="12.1" outlineLevel="0" r="404" s="2">
      <c r="A404" s="8" t="s">
        <v>3</v>
      </c>
      <c r="B404" s="9"/>
      <c r="C404" s="9"/>
      <c r="D404" s="9"/>
      <c r="E404" s="9"/>
      <c r="F404" s="9"/>
      <c r="G404" s="10"/>
    </row>
    <row collapsed="false" customFormat="false" customHeight="false" hidden="false" ht="12.1" outlineLevel="0" r="405">
      <c r="A405" s="11" t="s">
        <v>1172</v>
      </c>
      <c r="B405" s="12" t="s">
        <v>1173</v>
      </c>
      <c r="C405" s="12" t="s">
        <v>1174</v>
      </c>
      <c r="D405" s="12" t="s">
        <v>1175</v>
      </c>
      <c r="E405" s="12" t="s">
        <v>1176</v>
      </c>
      <c r="F405" s="12"/>
      <c r="G405" s="13"/>
    </row>
    <row collapsed="false" customFormat="false" customHeight="false" hidden="false" ht="12.1" outlineLevel="0" r="406">
      <c r="A406" s="11" t="s">
        <v>1177</v>
      </c>
      <c r="B406" s="12" t="s">
        <v>1178</v>
      </c>
      <c r="C406" s="12"/>
      <c r="D406" s="12"/>
      <c r="E406" s="12"/>
      <c r="F406" s="12"/>
      <c r="G406" s="13"/>
    </row>
    <row collapsed="false" customFormat="false" customHeight="false" hidden="false" ht="12.1" outlineLevel="0" r="407">
      <c r="A407" s="19"/>
      <c r="G407" s="7"/>
    </row>
    <row collapsed="false" customFormat="true" customHeight="false" hidden="false" ht="12.1" outlineLevel="0" r="408" s="2">
      <c r="A408" s="17" t="s">
        <v>25</v>
      </c>
      <c r="B408" s="2" t="s">
        <v>26</v>
      </c>
      <c r="C408" s="2" t="s">
        <v>27</v>
      </c>
      <c r="D408" s="2" t="s">
        <v>28</v>
      </c>
      <c r="E408" s="2" t="s">
        <v>29</v>
      </c>
      <c r="F408" s="2" t="s">
        <v>30</v>
      </c>
      <c r="G408" s="18"/>
    </row>
    <row collapsed="false" customFormat="false" customHeight="false" hidden="false" ht="13.35" outlineLevel="0" r="409">
      <c r="A409" s="19" t="n">
        <f aca="false">HYPERLINK("http://dbpedia.org/property/pos")</f>
        <v>0</v>
      </c>
      <c r="B409" s="0" t="s">
        <v>1179</v>
      </c>
      <c r="E409" s="0" t="s">
        <v>1180</v>
      </c>
      <c r="F409" s="0" t="s">
        <v>1181</v>
      </c>
      <c r="G40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os%3E+rdfs%3Alabel+%3Fpredicate+.+%3Fs+%3Chttp%3A%2F%2Fdbpedia.org%2Fproperty%2Fpo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410">
      <c r="A410" s="19" t="n">
        <f aca="false">HYPERLINK("http://dbpedia.org/ontology/position")</f>
        <v>0</v>
      </c>
      <c r="B410" s="0" t="s">
        <v>1182</v>
      </c>
      <c r="E410" s="0" t="s">
        <v>1183</v>
      </c>
      <c r="F410" s="0" t="s">
        <v>1184</v>
      </c>
      <c r="G41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position%3E+rdfs%3Alabel+%3Fpredicate+.+%3Fs+%3Chttp%3A%2F%2Fdbpedia.org%2Fontology%2Fposit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11">
      <c r="A411" s="19" t="n">
        <f aca="false">HYPERLINK("http://dbpedia.org/property/position")</f>
        <v>0</v>
      </c>
      <c r="B411" s="0" t="s">
        <v>1182</v>
      </c>
      <c r="E411" s="0" t="s">
        <v>1185</v>
      </c>
      <c r="F411" s="0" t="s">
        <v>1186</v>
      </c>
      <c r="G41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osition%3E+rdfs%3Alabel+%3Fpredicate+.+%3Fs+%3Chttp%3A%2F%2Fdbpedia.org%2Fproperty%2Fposit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12">
      <c r="A412" s="19" t="n">
        <f aca="false">HYPERLINK("http://dbpedia.org/property/playerPositions")</f>
        <v>0</v>
      </c>
      <c r="B412" s="0" t="s">
        <v>1187</v>
      </c>
      <c r="E412" s="0" t="s">
        <v>1188</v>
      </c>
      <c r="F412" s="0" t="s">
        <v>1189</v>
      </c>
      <c r="G41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layerPositions%3E+rdfs%3Alabel+%3Fpredicate+.+%3Fs+%3Chttp%3A%2F%2Fdbpedia.org%2Fproperty%2FplayerPosition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13">
      <c r="A413" s="19" t="n">
        <f aca="false">HYPERLINK("http://dbpedia.org/property/currentpositionplain")</f>
        <v>0</v>
      </c>
      <c r="B413" s="0" t="s">
        <v>1190</v>
      </c>
      <c r="E413" s="0" t="s">
        <v>1191</v>
      </c>
      <c r="F413" s="0" t="s">
        <v>1192</v>
      </c>
      <c r="G41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urrentpositionplain%3E+rdfs%3Alabel+%3Fpredicate+.+%3Fs+%3Chttp%3A%2F%2Fdbpedia.org%2Fproperty%2Fcurrentpositionplai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14">
      <c r="A414" s="19" t="n">
        <f aca="false">HYPERLINK("http://dbpedia.org/property/icpositionh")</f>
        <v>0</v>
      </c>
      <c r="B414" s="0" t="s">
        <v>1193</v>
      </c>
      <c r="E414" s="0" t="s">
        <v>1194</v>
      </c>
      <c r="F414" s="0" t="s">
        <v>1195</v>
      </c>
      <c r="G41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icpositionh%3E+rdfs%3Alabel+%3Fpredicate+.+%3Fs+%3Chttp%3A%2F%2Fdbpedia.org%2Fproperty%2Ficpositionh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15">
      <c r="A415" s="19" t="n">
        <f aca="false">HYPERLINK("http://dbpedia.org/property/icposition")</f>
        <v>0</v>
      </c>
      <c r="B415" s="0" t="s">
        <v>1196</v>
      </c>
      <c r="E415" s="0" t="s">
        <v>1197</v>
      </c>
      <c r="F415" s="0" t="s">
        <v>1198</v>
      </c>
      <c r="G41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icposition%3E+rdfs%3Alabel+%3Fpredicate+.+%3Fs+%3Chttp%3A%2F%2Fdbpedia.org%2Fproperty%2Ficposit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16">
      <c r="A416" s="19" t="n">
        <f aca="false">HYPERLINK("http://dbpedia.org/property/playerPosition")</f>
        <v>0</v>
      </c>
      <c r="B416" s="0" t="s">
        <v>1199</v>
      </c>
      <c r="E416" s="0" t="s">
        <v>1200</v>
      </c>
      <c r="F416" s="0" t="s">
        <v>1201</v>
      </c>
      <c r="G41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layerPosition%3E+rdfs%3Alabel+%3Fpredicate+.+%3Fs+%3Chttp%3A%2F%2Fdbpedia.org%2Fproperty%2FplayerPosit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17">
      <c r="A417" s="19" t="n">
        <f aca="false">HYPERLINK("http://dbpedia.org/property/clpositionf")</f>
        <v>0</v>
      </c>
      <c r="B417" s="0" t="s">
        <v>1202</v>
      </c>
      <c r="E417" s="0" t="s">
        <v>1203</v>
      </c>
      <c r="F417" s="0" t="s">
        <v>1204</v>
      </c>
      <c r="G41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lpositionf%3E+rdfs%3Alabel+%3Fpredicate+.+%3Fs+%3Chttp%3A%2F%2Fdbpedia.org%2Fproperty%2Fclpositionf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18">
      <c r="A418" s="19" t="n">
        <f aca="false">HYPERLINK("http://dbpedia.org/property/clpositionh")</f>
        <v>0</v>
      </c>
      <c r="B418" s="0" t="s">
        <v>1205</v>
      </c>
      <c r="E418" s="0" t="s">
        <v>1206</v>
      </c>
      <c r="F418" s="0" t="s">
        <v>1207</v>
      </c>
      <c r="G41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lpositionh%3E+rdfs%3Alabel+%3Fpredicate+.+%3Fs+%3Chttp%3A%2F%2Fdbpedia.org%2Fproperty%2Fclpositionh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19">
      <c r="A419" s="19" t="n">
        <f aca="false">HYPERLINK("http://dbpedia.org/property/clposition")</f>
        <v>0</v>
      </c>
      <c r="B419" s="0" t="s">
        <v>1208</v>
      </c>
      <c r="E419" s="0" t="s">
        <v>1209</v>
      </c>
      <c r="F419" s="0" t="s">
        <v>1210</v>
      </c>
      <c r="G41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lposition%3E+rdfs%3Alabel+%3Fpredicate+.+%3Fs+%3Chttp%3A%2F%2Fdbpedia.org%2Fproperty%2Fclposit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20">
      <c r="A420" s="19" t="n">
        <f aca="false">HYPERLINK("http://dbpedia.org/property/ruCurrentposition")</f>
        <v>0</v>
      </c>
      <c r="B420" s="0" t="s">
        <v>1211</v>
      </c>
      <c r="E420" s="0" t="s">
        <v>1212</v>
      </c>
      <c r="F420" s="0" t="s">
        <v>1213</v>
      </c>
      <c r="G42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ruCurrentposition%3E+rdfs%3Alabel+%3Fpredicate+.+%3Fs+%3Chttp%3A%2F%2Fdbpedia.org%2Fproperty%2FruCurrentposit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21">
      <c r="A421" s="19" t="n">
        <f aca="false">HYPERLINK("http://dbpedia.org/property/cposition")</f>
        <v>0</v>
      </c>
      <c r="B421" s="0" t="s">
        <v>1214</v>
      </c>
      <c r="E421" s="0" t="s">
        <v>1215</v>
      </c>
      <c r="F421" s="0" t="s">
        <v>1216</v>
      </c>
      <c r="G42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position%3E+rdfs%3Alabel+%3Fpredicate+.+%3Fs+%3Chttp%3A%2F%2Fdbpedia.org%2Fproperty%2Fcposit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22">
      <c r="A422" s="19" t="n">
        <f aca="false">HYPERLINK("http://dbpedia.org/property/clpostion")</f>
        <v>0</v>
      </c>
      <c r="B422" s="0" t="s">
        <v>1217</v>
      </c>
      <c r="E422" s="0" t="s">
        <v>1218</v>
      </c>
      <c r="F422" s="0" t="s">
        <v>1219</v>
      </c>
      <c r="G42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lpostion%3E+rdfs%3Alabel+%3Fpredicate+.+%3Fs+%3Chttp%3A%2F%2Fdbpedia.org%2Fproperty%2Fclpost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23">
      <c r="A423" s="19" t="n">
        <f aca="false">HYPERLINK("http://dbpedia.org/property/icpositionf")</f>
        <v>0</v>
      </c>
      <c r="B423" s="0" t="s">
        <v>1220</v>
      </c>
      <c r="E423" s="0" t="s">
        <v>1221</v>
      </c>
      <c r="F423" s="0" t="s">
        <v>1222</v>
      </c>
      <c r="G42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icpositionf%3E+rdfs%3Alabel+%3Fpredicate+.+%3Fs+%3Chttp%3A%2F%2Fdbpedia.org%2Fproperty%2Ficpositionf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24">
      <c r="A424" s="21" t="n">
        <f aca="false">HYPERLINK("http://dbpedia.org/property/currentPosition")</f>
        <v>0</v>
      </c>
      <c r="B424" s="22" t="s">
        <v>1223</v>
      </c>
      <c r="C424" s="22"/>
      <c r="D424" s="22"/>
      <c r="E424" s="22" t="s">
        <v>1224</v>
      </c>
      <c r="F424" s="22" t="s">
        <v>1225</v>
      </c>
      <c r="G424" s="23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urrentPosition%3E+rdfs%3Alabel+%3Fpredicate+.+%3Fs+%3Chttp%3A%2F%2Fdbpedia.org%2Fproperty%2FcurrentPosit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false" hidden="false" ht="12.1" outlineLevel="0" r="426" s="2">
      <c r="A426" s="3" t="s">
        <v>0</v>
      </c>
      <c r="B426" s="4" t="s">
        <v>1</v>
      </c>
      <c r="C426" s="4"/>
      <c r="D426" s="4"/>
      <c r="E426" s="4"/>
      <c r="F426" s="4"/>
      <c r="G426" s="5"/>
    </row>
    <row collapsed="false" customFormat="false" customHeight="false" hidden="false" ht="12.1" outlineLevel="0" r="427">
      <c r="A427" s="19" t="n">
        <v>748406375</v>
      </c>
      <c r="B427" s="0" t="s">
        <v>58</v>
      </c>
      <c r="G427" s="7"/>
    </row>
    <row collapsed="false" customFormat="true" customHeight="false" hidden="false" ht="12.1" outlineLevel="0" r="428" s="2">
      <c r="A428" s="8" t="s">
        <v>3</v>
      </c>
      <c r="B428" s="9"/>
      <c r="C428" s="9"/>
      <c r="D428" s="9"/>
      <c r="E428" s="9"/>
      <c r="F428" s="9"/>
      <c r="G428" s="10"/>
    </row>
    <row collapsed="false" customFormat="false" customHeight="false" hidden="false" ht="12.1" outlineLevel="0" r="429">
      <c r="A429" s="11" t="s">
        <v>1226</v>
      </c>
      <c r="B429" s="12" t="s">
        <v>1227</v>
      </c>
      <c r="C429" s="12" t="s">
        <v>1228</v>
      </c>
      <c r="D429" s="12" t="s">
        <v>1229</v>
      </c>
      <c r="E429" s="12" t="s">
        <v>1230</v>
      </c>
      <c r="F429" s="12"/>
      <c r="G429" s="13"/>
    </row>
    <row collapsed="false" customFormat="false" customHeight="false" hidden="false" ht="12.1" outlineLevel="0" r="430">
      <c r="A430" s="11" t="s">
        <v>1231</v>
      </c>
      <c r="B430" s="12" t="s">
        <v>1232</v>
      </c>
      <c r="C430" s="12" t="s">
        <v>1233</v>
      </c>
      <c r="D430" s="12" t="s">
        <v>1234</v>
      </c>
      <c r="E430" s="12" t="s">
        <v>1234</v>
      </c>
      <c r="F430" s="12"/>
      <c r="G430" s="13"/>
    </row>
    <row collapsed="false" customFormat="false" customHeight="false" hidden="false" ht="12.1" outlineLevel="0" r="431">
      <c r="A431" s="11" t="s">
        <v>1235</v>
      </c>
      <c r="B431" s="12" t="s">
        <v>1236</v>
      </c>
      <c r="C431" s="12" t="s">
        <v>1237</v>
      </c>
      <c r="D431" s="12" t="s">
        <v>1238</v>
      </c>
      <c r="E431" s="12" t="s">
        <v>1239</v>
      </c>
      <c r="F431" s="12"/>
      <c r="G431" s="13"/>
    </row>
    <row collapsed="false" customFormat="false" customHeight="false" hidden="false" ht="13.35" outlineLevel="0" r="432">
      <c r="A432" s="11" t="s">
        <v>1240</v>
      </c>
      <c r="B432" s="12" t="s">
        <v>1241</v>
      </c>
      <c r="C432" s="12" t="s">
        <v>1242</v>
      </c>
      <c r="D432" s="12" t="s">
        <v>1243</v>
      </c>
      <c r="E432" s="12" t="s">
        <v>1244</v>
      </c>
      <c r="F432" s="12"/>
      <c r="G432" s="13"/>
    </row>
    <row collapsed="false" customFormat="false" customHeight="false" hidden="false" ht="13.35" outlineLevel="0" r="433">
      <c r="A433" s="11" t="s">
        <v>1245</v>
      </c>
      <c r="B433" s="12" t="s">
        <v>1246</v>
      </c>
      <c r="C433" s="12" t="s">
        <v>1247</v>
      </c>
      <c r="D433" s="12" t="s">
        <v>1248</v>
      </c>
      <c r="E433" s="12" t="s">
        <v>1249</v>
      </c>
      <c r="F433" s="12"/>
      <c r="G433" s="13"/>
    </row>
    <row collapsed="false" customFormat="false" customHeight="false" hidden="false" ht="12.1" outlineLevel="0" r="434">
      <c r="A434" s="11" t="s">
        <v>1250</v>
      </c>
      <c r="B434" s="12" t="s">
        <v>1251</v>
      </c>
      <c r="C434" s="12" t="s">
        <v>1252</v>
      </c>
      <c r="D434" s="12" t="s">
        <v>1253</v>
      </c>
      <c r="E434" s="12" t="s">
        <v>1254</v>
      </c>
      <c r="F434" s="12"/>
      <c r="G434" s="13"/>
    </row>
    <row collapsed="false" customFormat="false" customHeight="false" hidden="false" ht="12.1" outlineLevel="0" r="435">
      <c r="A435" s="11" t="s">
        <v>1255</v>
      </c>
      <c r="B435" s="12" t="s">
        <v>1256</v>
      </c>
      <c r="C435" s="12" t="s">
        <v>1257</v>
      </c>
      <c r="D435" s="12" t="s">
        <v>1258</v>
      </c>
      <c r="E435" s="12" t="s">
        <v>1259</v>
      </c>
      <c r="F435" s="12"/>
      <c r="G435" s="13"/>
    </row>
    <row collapsed="false" customFormat="false" customHeight="false" hidden="false" ht="13.35" outlineLevel="0" r="436">
      <c r="A436" s="11" t="s">
        <v>1260</v>
      </c>
      <c r="B436" s="12" t="s">
        <v>1261</v>
      </c>
      <c r="C436" s="12" t="s">
        <v>1262</v>
      </c>
      <c r="D436" s="12" t="s">
        <v>1263</v>
      </c>
      <c r="E436" s="12" t="s">
        <v>1264</v>
      </c>
      <c r="F436" s="12"/>
      <c r="G436" s="13"/>
    </row>
    <row collapsed="false" customFormat="false" customHeight="false" hidden="false" ht="12.1" outlineLevel="0" r="437">
      <c r="A437" s="11" t="s">
        <v>1265</v>
      </c>
      <c r="B437" s="12" t="s">
        <v>1266</v>
      </c>
      <c r="C437" s="12" t="s">
        <v>1267</v>
      </c>
      <c r="D437" s="12" t="s">
        <v>1268</v>
      </c>
      <c r="E437" s="12"/>
      <c r="F437" s="12"/>
      <c r="G437" s="13"/>
    </row>
    <row collapsed="false" customFormat="false" customHeight="false" hidden="false" ht="12.1" outlineLevel="0" r="438">
      <c r="A438" s="19"/>
      <c r="G438" s="7"/>
    </row>
    <row collapsed="false" customFormat="true" customHeight="false" hidden="false" ht="12.1" outlineLevel="0" r="439" s="2">
      <c r="A439" s="17" t="s">
        <v>25</v>
      </c>
      <c r="B439" s="2" t="s">
        <v>26</v>
      </c>
      <c r="C439" s="2" t="s">
        <v>27</v>
      </c>
      <c r="D439" s="2" t="s">
        <v>28</v>
      </c>
      <c r="E439" s="2" t="s">
        <v>29</v>
      </c>
      <c r="F439" s="2" t="s">
        <v>30</v>
      </c>
      <c r="G439" s="18"/>
    </row>
    <row collapsed="false" customFormat="false" customHeight="false" hidden="false" ht="12.1" outlineLevel="0" r="440">
      <c r="A440" s="19" t="n">
        <f aca="false">HYPERLINK("http://dbpedia.org/property/team")</f>
        <v>0</v>
      </c>
      <c r="B440" s="0" t="s">
        <v>1101</v>
      </c>
      <c r="E440" s="0" t="s">
        <v>1269</v>
      </c>
      <c r="F440" s="0" t="s">
        <v>1270</v>
      </c>
      <c r="G44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team%3E+rdfs%3Alabel+%3Fpredicate+.+%3Fs+%3Chttp%3A%2F%2Fdbpedia.org%2Fproperty%2Ftea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41">
      <c r="A441" s="19" t="n">
        <f aca="false">HYPERLINK("http://dbpedia.org/property/teams")</f>
        <v>0</v>
      </c>
      <c r="B441" s="0" t="s">
        <v>1271</v>
      </c>
      <c r="E441" s="0" t="s">
        <v>1272</v>
      </c>
      <c r="F441" s="0" t="s">
        <v>1273</v>
      </c>
      <c r="G44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teams%3E+rdfs%3Alabel+%3Fpredicate+.+%3Fs+%3Chttp%3A%2F%2Fdbpedia.org%2Fproperty%2Fteam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42">
      <c r="A442" s="19" t="n">
        <f aca="false">HYPERLINK("http://dbpedia.org/property/cteam")</f>
        <v>0</v>
      </c>
      <c r="B442" s="0" t="s">
        <v>1274</v>
      </c>
      <c r="E442" s="0" t="s">
        <v>1275</v>
      </c>
      <c r="F442" s="0" t="s">
        <v>1276</v>
      </c>
      <c r="G44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team%3E+rdfs%3Alabel+%3Fpredicate+.+%3Fs+%3Chttp%3A%2F%2Fdbpedia.org%2Fproperty%2Fctea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43">
      <c r="A443" s="19" t="n">
        <f aca="false">HYPERLINK("http://dbpedia.org/property/draftTeam")</f>
        <v>0</v>
      </c>
      <c r="B443" s="0" t="s">
        <v>1277</v>
      </c>
      <c r="E443" s="0" t="s">
        <v>1278</v>
      </c>
      <c r="F443" s="0" t="s">
        <v>1279</v>
      </c>
      <c r="G44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raftTeam%3E+rdfs%3Alabel+%3Fpredicate+.+%3Fs+%3Chttp%3A%2F%2Fdbpedia.org%2Fproperty%2FdraftTea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44">
      <c r="A444" s="19" t="n">
        <f aca="false">HYPERLINK("http://dbpedia.org/property/formerTeams")</f>
        <v>0</v>
      </c>
      <c r="B444" s="0" t="s">
        <v>1280</v>
      </c>
      <c r="E444" s="0" t="s">
        <v>1281</v>
      </c>
      <c r="F444" s="0" t="s">
        <v>1282</v>
      </c>
      <c r="G44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formerTeams%3E+rdfs%3Alabel+%3Fpredicate+.+%3Fs+%3Chttp%3A%2F%2Fdbpedia.org%2Fproperty%2FformerTeam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45">
      <c r="A445" s="19" t="n">
        <f aca="false">HYPERLINK("http://dbpedia.org/ontology/draftTeam")</f>
        <v>0</v>
      </c>
      <c r="B445" s="0" t="s">
        <v>1277</v>
      </c>
      <c r="E445" s="0" t="s">
        <v>1283</v>
      </c>
      <c r="F445" s="0" t="s">
        <v>1284</v>
      </c>
      <c r="G44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draftTeam%3E+rdfs%3Alabel+%3Fpredicate+.+%3Fs+%3Chttp%3A%2F%2Fdbpedia.org%2Fontology%2FdraftTea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46">
      <c r="A446" s="19" t="n">
        <f aca="false">HYPERLINK("http://dbpedia.org/ontology/formerTeam")</f>
        <v>0</v>
      </c>
      <c r="B446" s="0" t="s">
        <v>1285</v>
      </c>
      <c r="E446" s="0" t="s">
        <v>1286</v>
      </c>
      <c r="F446" s="0" t="s">
        <v>1287</v>
      </c>
      <c r="G44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formerTeam%3E+rdfs%3Alabel+%3Fpredicate+.+%3Fs+%3Chttp%3A%2F%2Fdbpedia.org%2Fontology%2FformerTea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47">
      <c r="A447" s="19" t="n">
        <f aca="false">HYPERLINK("http://dbpedia.org/ontology/team")</f>
        <v>0</v>
      </c>
      <c r="B447" s="0" t="s">
        <v>1101</v>
      </c>
      <c r="E447" s="0" t="s">
        <v>1288</v>
      </c>
      <c r="F447" s="0" t="s">
        <v>1289</v>
      </c>
      <c r="G44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team%3E+rdfs%3Alabel+%3Fpredicate+.+%3Fs+%3Chttp%3A%2F%2Fdbpedia.org%2Fontology%2Ftea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48">
      <c r="A448" s="19" t="n">
        <f aca="false">HYPERLINK("http://dbpedia.org/property/playerTeams")</f>
        <v>0</v>
      </c>
      <c r="B448" s="0" t="s">
        <v>1160</v>
      </c>
      <c r="E448" s="0" t="s">
        <v>1290</v>
      </c>
      <c r="F448" s="0" t="s">
        <v>1291</v>
      </c>
      <c r="G44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layerTeams%3E+rdfs%3Alabel+%3Fpredicate+.+%3Fs+%3Chttp%3A%2F%2Fdbpedia.org%2Fproperty%2FplayerTeam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49">
      <c r="A449" s="19" t="n">
        <f aca="false">HYPERLINK("http://dbpedia.org/property/club")</f>
        <v>0</v>
      </c>
      <c r="B449" s="0" t="s">
        <v>1292</v>
      </c>
      <c r="E449" s="0" t="s">
        <v>1293</v>
      </c>
      <c r="F449" s="0" t="s">
        <v>1294</v>
      </c>
      <c r="G44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lub%3E+rdfs%3Alabel+%3Fpredicate+.+%3Fs+%3Chttp%3A%2F%2Fdbpedia.org%2Fproperty%2Fclub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50">
      <c r="A450" s="19" t="n">
        <f aca="false">HYPERLINK("http://dbpedia.org/property/draftteam")</f>
        <v>0</v>
      </c>
      <c r="B450" s="0" t="s">
        <v>1295</v>
      </c>
      <c r="E450" s="0" t="s">
        <v>1296</v>
      </c>
      <c r="F450" s="0" t="s">
        <v>1297</v>
      </c>
      <c r="G45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raftteam%3E+rdfs%3Alabel+%3Fpredicate+.+%3Fs+%3Chttp%3A%2F%2Fdbpedia.org%2Fproperty%2Fdrafttea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51">
      <c r="A451" s="19" t="n">
        <f aca="false">HYPERLINK("http://dbpedia.org/property/pickedBy")</f>
        <v>0</v>
      </c>
      <c r="B451" s="0" t="s">
        <v>1298</v>
      </c>
      <c r="E451" s="0" t="s">
        <v>1299</v>
      </c>
      <c r="F451" s="0" t="s">
        <v>1300</v>
      </c>
      <c r="G45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ickedBy%3E+rdfs%3Alabel+%3Fpredicate+.+%3Fs+%3Chttp%3A%2F%2Fdbpedia.org%2Fproperty%2FpickedB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52">
      <c r="A452" s="19" t="n">
        <f aca="false">HYPERLINK("http://dbpedia.org/property/expTeams")</f>
        <v>0</v>
      </c>
      <c r="B452" s="0" t="s">
        <v>1301</v>
      </c>
      <c r="G45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xpTeams%3E+rdfs%3Alabel+%3Fpredicate+.+%3Fs+%3Chttp%3A%2F%2Fdbpedia.org%2Fproperty%2FexpTeam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53">
      <c r="A453" s="19" t="n">
        <f aca="false">HYPERLINK("http://dbpedia.org/property/playingTeams")</f>
        <v>0</v>
      </c>
      <c r="B453" s="0" t="s">
        <v>1302</v>
      </c>
      <c r="E453" s="0" t="s">
        <v>1303</v>
      </c>
      <c r="F453" s="0" t="s">
        <v>1304</v>
      </c>
      <c r="G45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layingTeams%3E+rdfs%3Alabel+%3Fpredicate+.+%3Fs+%3Chttp%3A%2F%2Fdbpedia.org%2Fproperty%2FplayingTeam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54">
      <c r="A454" s="19" t="n">
        <f aca="false">HYPERLINK("http://dbpedia.org/property/pastteams")</f>
        <v>0</v>
      </c>
      <c r="B454" s="0" t="s">
        <v>1305</v>
      </c>
      <c r="E454" s="0" t="s">
        <v>1306</v>
      </c>
      <c r="F454" s="0" t="s">
        <v>1307</v>
      </c>
      <c r="G45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astteams%3E+rdfs%3Alabel+%3Fpredicate+.+%3Fs+%3Chttp%3A%2F%2Fdbpedia.org%2Fproperty%2Fpastteam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55">
      <c r="A455" s="19" t="n">
        <f aca="false">HYPERLINK("http://dbpedia.org/property/currentTeam")</f>
        <v>0</v>
      </c>
      <c r="B455" s="0" t="s">
        <v>1308</v>
      </c>
      <c r="E455" s="0" t="s">
        <v>1309</v>
      </c>
      <c r="F455" s="0" t="s">
        <v>1310</v>
      </c>
      <c r="G45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urrentTeam%3E+rdfs%3Alabel+%3Fpredicate+.+%3Fs+%3Chttp%3A%2F%2Fdbpedia.org%2Fproperty%2FcurrentTea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56">
      <c r="A456" s="19" t="n">
        <f aca="false">HYPERLINK("http://dbpedia.org/property/debutteam")</f>
        <v>0</v>
      </c>
      <c r="B456" s="0" t="s">
        <v>1311</v>
      </c>
      <c r="E456" s="0" t="s">
        <v>1312</v>
      </c>
      <c r="F456" s="0" t="s">
        <v>1313</v>
      </c>
      <c r="G45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ebutteam%3E+rdfs%3Alabel+%3Fpredicate+.+%3Fs+%3Chttp%3A%2F%2Fdbpedia.org%2Fproperty%2Fdebuttea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57">
      <c r="A457" s="19" t="n">
        <f aca="false">HYPERLINK("http://dbpedia.org/property/playedFor")</f>
        <v>0</v>
      </c>
      <c r="B457" s="0" t="s">
        <v>1151</v>
      </c>
      <c r="E457" s="0" t="s">
        <v>1314</v>
      </c>
      <c r="F457" s="0" t="s">
        <v>1315</v>
      </c>
      <c r="G45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layedFor%3E+rdfs%3Alabel+%3Fpredicate+.+%3Fs+%3Chttp%3A%2F%2Fdbpedia.org%2Fproperty%2FplayedF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58">
      <c r="A458" s="19" t="n">
        <f aca="false">HYPERLINK("http://dbpedia.org/property/finalteam")</f>
        <v>0</v>
      </c>
      <c r="B458" s="0" t="s">
        <v>1316</v>
      </c>
      <c r="E458" s="0" t="s">
        <v>1317</v>
      </c>
      <c r="F458" s="0" t="s">
        <v>1318</v>
      </c>
      <c r="G45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finalteam%3E+rdfs%3Alabel+%3Fpredicate+.+%3Fs+%3Chttp%3A%2F%2Fdbpedia.org%2Fproperty%2Ffinaltea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59">
      <c r="A459" s="19" t="n">
        <f aca="false">HYPERLINK("http://dbpedia.org/property/clubs")</f>
        <v>0</v>
      </c>
      <c r="B459" s="0" t="s">
        <v>1319</v>
      </c>
      <c r="E459" s="0" t="s">
        <v>1320</v>
      </c>
      <c r="F459" s="0" t="s">
        <v>1321</v>
      </c>
      <c r="G45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lubs%3E+rdfs%3Alabel+%3Fpredicate+.+%3Fs+%3Chttp%3A%2F%2Fdbpedia.org%2Fproperty%2Fclub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60">
      <c r="A460" s="19" t="n">
        <f aca="false">HYPERLINK("http://dbpedia.org/property/formerteams")</f>
        <v>0</v>
      </c>
      <c r="B460" s="0" t="s">
        <v>1322</v>
      </c>
      <c r="E460" s="0" t="s">
        <v>1323</v>
      </c>
      <c r="F460" s="0" t="s">
        <v>1324</v>
      </c>
      <c r="G46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formerteams%3E+rdfs%3Alabel+%3Fpredicate+.+%3Fs+%3Chttp%3A%2F%2Fdbpedia.org%2Fproperty%2Fformerteam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61">
      <c r="A461" s="19" t="n">
        <f aca="false">HYPERLINK("http://dbpedia.org/ontology/debutTeam")</f>
        <v>0</v>
      </c>
      <c r="B461" s="0" t="s">
        <v>1325</v>
      </c>
      <c r="E461" s="0" t="s">
        <v>1326</v>
      </c>
      <c r="F461" s="0" t="s">
        <v>1327</v>
      </c>
      <c r="G46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debutTeam%3E+rdfs%3Alabel+%3Fpredicate+.+%3Fs+%3Chttp%3A%2F%2Fdbpedia.org%2Fontology%2FdebutTea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62">
      <c r="A462" s="19" t="n">
        <f aca="false">HYPERLINK("http://dbpedia.org/property/currentclub")</f>
        <v>0</v>
      </c>
      <c r="B462" s="0" t="s">
        <v>1328</v>
      </c>
      <c r="E462" s="0" t="s">
        <v>1329</v>
      </c>
      <c r="F462" s="0" t="s">
        <v>1330</v>
      </c>
      <c r="G46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urrentclub%3E+rdfs%3Alabel+%3Fpredicate+.+%3Fs+%3Chttp%3A%2F%2Fdbpedia.org%2Fproperty%2Fcurrentclub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63">
      <c r="A463" s="19" t="n">
        <f aca="false">HYPERLINK("http://dbpedia.org/property/currentteam")</f>
        <v>0</v>
      </c>
      <c r="B463" s="0" t="s">
        <v>1331</v>
      </c>
      <c r="E463" s="0" t="s">
        <v>1332</v>
      </c>
      <c r="F463" s="0" t="s">
        <v>1333</v>
      </c>
      <c r="G46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urrentteam%3E+rdfs%3Alabel+%3Fpredicate+.+%3Fs+%3Chttp%3A%2F%2Fdbpedia.org%2Fproperty%2Fcurrenttea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64">
      <c r="A464" s="21" t="n">
        <f aca="false">HYPERLINK("http://dbpedia.org/property/previousClubs")</f>
        <v>0</v>
      </c>
      <c r="B464" s="22" t="s">
        <v>1334</v>
      </c>
      <c r="C464" s="22"/>
      <c r="D464" s="22"/>
      <c r="E464" s="22" t="s">
        <v>1335</v>
      </c>
      <c r="F464" s="22" t="s">
        <v>1336</v>
      </c>
      <c r="G464" s="23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reviousClubs%3E+rdfs%3Alabel+%3Fpredicate+.+%3Fs+%3Chttp%3A%2F%2Fdbpedia.org%2Fproperty%2FpreviousClub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false" hidden="false" ht="12.1" outlineLevel="0" r="466" s="2">
      <c r="A466" s="3" t="s">
        <v>0</v>
      </c>
      <c r="B466" s="4" t="s">
        <v>1</v>
      </c>
      <c r="C466" s="4"/>
      <c r="D466" s="4"/>
      <c r="E466" s="4"/>
      <c r="F466" s="4"/>
      <c r="G466" s="5"/>
    </row>
    <row collapsed="false" customFormat="false" customHeight="false" hidden="false" ht="12.1" outlineLevel="0" r="467">
      <c r="A467" s="19" t="n">
        <v>1058967988</v>
      </c>
      <c r="B467" s="0" t="s">
        <v>58</v>
      </c>
      <c r="G467" s="7"/>
    </row>
    <row collapsed="false" customFormat="true" customHeight="false" hidden="false" ht="12.1" outlineLevel="0" r="468" s="2">
      <c r="A468" s="8" t="s">
        <v>3</v>
      </c>
      <c r="B468" s="9"/>
      <c r="C468" s="9"/>
      <c r="D468" s="9"/>
      <c r="E468" s="9"/>
      <c r="F468" s="9"/>
      <c r="G468" s="10"/>
    </row>
    <row collapsed="false" customFormat="false" customHeight="false" hidden="false" ht="12.1" outlineLevel="0" r="469">
      <c r="A469" s="11" t="s">
        <v>281</v>
      </c>
      <c r="B469" s="12" t="s">
        <v>1043</v>
      </c>
      <c r="C469" s="12" t="s">
        <v>1052</v>
      </c>
      <c r="D469" s="12" t="s">
        <v>1337</v>
      </c>
      <c r="E469" s="12" t="s">
        <v>276</v>
      </c>
      <c r="F469" s="12"/>
      <c r="G469" s="13"/>
    </row>
    <row collapsed="false" customFormat="false" customHeight="false" hidden="false" ht="12.1" outlineLevel="0" r="470">
      <c r="A470" s="11" t="s">
        <v>1058</v>
      </c>
      <c r="B470" s="12" t="s">
        <v>1061</v>
      </c>
      <c r="C470" s="12" t="s">
        <v>277</v>
      </c>
      <c r="D470" s="12" t="s">
        <v>1065</v>
      </c>
      <c r="E470" s="12" t="s">
        <v>295</v>
      </c>
      <c r="F470" s="12"/>
      <c r="G470" s="13"/>
    </row>
    <row collapsed="false" customFormat="false" customHeight="false" hidden="false" ht="13.35" outlineLevel="0" r="471">
      <c r="A471" s="11" t="s">
        <v>1338</v>
      </c>
      <c r="B471" s="12" t="s">
        <v>1339</v>
      </c>
      <c r="C471" s="12" t="s">
        <v>298</v>
      </c>
      <c r="D471" s="12" t="s">
        <v>1072</v>
      </c>
      <c r="E471" s="12" t="s">
        <v>284</v>
      </c>
      <c r="F471" s="12"/>
      <c r="G471" s="13"/>
    </row>
    <row collapsed="false" customFormat="false" customHeight="false" hidden="false" ht="12.1" outlineLevel="0" r="472">
      <c r="A472" s="11" t="s">
        <v>1073</v>
      </c>
      <c r="B472" s="12" t="s">
        <v>1075</v>
      </c>
      <c r="C472" s="12" t="s">
        <v>1340</v>
      </c>
      <c r="D472" s="12" t="s">
        <v>1341</v>
      </c>
      <c r="E472" s="12" t="s">
        <v>1079</v>
      </c>
      <c r="F472" s="12"/>
      <c r="G472" s="13"/>
    </row>
    <row collapsed="false" customFormat="false" customHeight="false" hidden="false" ht="12.1" outlineLevel="0" r="473">
      <c r="A473" s="11" t="s">
        <v>1342</v>
      </c>
      <c r="B473" s="12" t="s">
        <v>285</v>
      </c>
      <c r="C473" s="12" t="s">
        <v>1343</v>
      </c>
      <c r="D473" s="12" t="s">
        <v>279</v>
      </c>
      <c r="E473" s="12" t="s">
        <v>1344</v>
      </c>
      <c r="F473" s="12"/>
      <c r="G473" s="13"/>
    </row>
    <row collapsed="false" customFormat="false" customHeight="false" hidden="false" ht="12.1" outlineLevel="0" r="474">
      <c r="A474" s="11" t="s">
        <v>1087</v>
      </c>
      <c r="B474" s="12" t="s">
        <v>294</v>
      </c>
      <c r="C474" s="12" t="s">
        <v>1089</v>
      </c>
      <c r="D474" s="12" t="s">
        <v>1092</v>
      </c>
      <c r="E474" s="12" t="s">
        <v>1093</v>
      </c>
      <c r="F474" s="12"/>
      <c r="G474" s="13"/>
    </row>
    <row collapsed="false" customFormat="false" customHeight="false" hidden="false" ht="13.35" outlineLevel="0" r="475">
      <c r="A475" s="11" t="s">
        <v>1345</v>
      </c>
      <c r="B475" s="12" t="s">
        <v>1346</v>
      </c>
      <c r="C475" s="12"/>
      <c r="D475" s="12"/>
      <c r="E475" s="12"/>
      <c r="F475" s="12"/>
      <c r="G475" s="13"/>
    </row>
    <row collapsed="false" customFormat="false" customHeight="false" hidden="false" ht="12.1" outlineLevel="0" r="476">
      <c r="A476" s="19"/>
      <c r="G476" s="7"/>
    </row>
    <row collapsed="false" customFormat="true" customHeight="false" hidden="false" ht="12.1" outlineLevel="0" r="477" s="2">
      <c r="A477" s="17" t="s">
        <v>25</v>
      </c>
      <c r="B477" s="2" t="s">
        <v>26</v>
      </c>
      <c r="C477" s="2" t="s">
        <v>27</v>
      </c>
      <c r="D477" s="2" t="s">
        <v>28</v>
      </c>
      <c r="E477" s="2" t="s">
        <v>29</v>
      </c>
      <c r="F477" s="2" t="s">
        <v>30</v>
      </c>
      <c r="G477" s="18"/>
    </row>
    <row collapsed="false" customFormat="false" customHeight="false" hidden="false" ht="13.35" outlineLevel="0" r="478">
      <c r="A478" s="19" t="n">
        <f aca="false">HYPERLINK("http://dbpedia.org/property/birthPlace")</f>
        <v>0</v>
      </c>
      <c r="B478" s="0" t="s">
        <v>1098</v>
      </c>
      <c r="E478" s="0" t="s">
        <v>1347</v>
      </c>
      <c r="F478" s="0" t="s">
        <v>1348</v>
      </c>
      <c r="G47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birthPlace%3E+rdfs%3Alabel+%3Fpredicate+.+%3Fs+%3Chttp%3A%2F%2Fdbpedia.org%2Fproperty%2FbirthPlac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79">
      <c r="A479" s="19" t="n">
        <f aca="false">HYPERLINK("http://dbpedia.org/ontology/birthPlace")</f>
        <v>0</v>
      </c>
      <c r="B479" s="0" t="s">
        <v>1098</v>
      </c>
      <c r="E479" s="0" t="s">
        <v>1349</v>
      </c>
      <c r="F479" s="0" t="s">
        <v>1350</v>
      </c>
      <c r="G47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birthPlace%3E+rdfs%3Alabel+%3Fpredicate+.+%3Fs+%3Chttp%3A%2F%2Fdbpedia.org%2Fontology%2FbirthPlac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80">
      <c r="A480" s="19" t="n">
        <f aca="false">HYPERLINK("http://dbpedia.org/property/placeOfBirth")</f>
        <v>0</v>
      </c>
      <c r="B480" s="0" t="s">
        <v>1095</v>
      </c>
      <c r="E480" s="0" t="s">
        <v>1351</v>
      </c>
      <c r="F480" s="0" t="s">
        <v>1352</v>
      </c>
      <c r="G48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laceOfBirth%3E+rdfs%3Alabel+%3Fpredicate+.+%3Fs+%3Chttp%3A%2F%2Fdbpedia.org%2Fproperty%2FplaceOfBirth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481">
      <c r="A481" s="19" t="n">
        <f aca="false">HYPERLINK("http://dbpedia.org/property/country")</f>
        <v>0</v>
      </c>
      <c r="B481" s="0" t="s">
        <v>311</v>
      </c>
      <c r="E481" s="0" t="s">
        <v>1353</v>
      </c>
      <c r="F481" s="0" t="s">
        <v>1354</v>
      </c>
      <c r="G48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ountry%3E+rdfs%3Alabel+%3Fpredicate+.+%3Fs+%3Chttp%3A%2F%2Fdbpedia.org%2Fproperty%2Fcountr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82">
      <c r="A482" s="19" t="n">
        <f aca="false">HYPERLINK("http://dbpedia.org/property/placeOfDeath")</f>
        <v>0</v>
      </c>
      <c r="B482" s="0" t="s">
        <v>1355</v>
      </c>
      <c r="E482" s="0" t="s">
        <v>1356</v>
      </c>
      <c r="F482" s="0" t="s">
        <v>1357</v>
      </c>
      <c r="G48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laceOfDeath%3E+rdfs%3Alabel+%3Fpredicate+.+%3Fs+%3Chttp%3A%2F%2Fdbpedia.org%2Fproperty%2FplaceOfDeath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83">
      <c r="A483" s="19" t="n">
        <f aca="false">HYPERLINK("http://dbpedia.org/property/nationalteam")</f>
        <v>0</v>
      </c>
      <c r="B483" s="0" t="s">
        <v>1106</v>
      </c>
      <c r="E483" s="0" t="s">
        <v>1358</v>
      </c>
      <c r="F483" s="0" t="s">
        <v>1359</v>
      </c>
      <c r="G48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ationalteam%3E+rdfs%3Alabel+%3Fpredicate+.+%3Fs+%3Chttp%3A%2F%2Fdbpedia.org%2Fproperty%2Fnationaltea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84">
      <c r="A484" s="19" t="n">
        <f aca="false">HYPERLINK("http://dbpedia.org/property/deathPlace")</f>
        <v>0</v>
      </c>
      <c r="B484" s="0" t="s">
        <v>1114</v>
      </c>
      <c r="E484" s="0" t="s">
        <v>1360</v>
      </c>
      <c r="F484" s="0" t="s">
        <v>1361</v>
      </c>
      <c r="G48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eathPlace%3E+rdfs%3Alabel+%3Fpredicate+.+%3Fs+%3Chttp%3A%2F%2Fdbpedia.org%2Fproperty%2FdeathPlac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85">
      <c r="A485" s="19" t="n">
        <f aca="false">HYPERLINK("http://dbpedia.org/ontology/team")</f>
        <v>0</v>
      </c>
      <c r="B485" s="0" t="s">
        <v>1101</v>
      </c>
      <c r="E485" s="0" t="s">
        <v>1362</v>
      </c>
      <c r="F485" s="0" t="s">
        <v>1363</v>
      </c>
      <c r="G48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team%3E+rdfs%3Alabel+%3Fpredicate+.+%3Fs+%3Chttp%3A%2F%2Fdbpedia.org%2Fontology%2Ftea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486">
      <c r="A486" s="19" t="n">
        <f aca="false">HYPERLINK("http://dbpedia.org/ontology/nationality")</f>
        <v>0</v>
      </c>
      <c r="B486" s="0" t="s">
        <v>1111</v>
      </c>
      <c r="E486" s="0" t="s">
        <v>1364</v>
      </c>
      <c r="F486" s="0" t="s">
        <v>1365</v>
      </c>
      <c r="G48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nationality%3E+rdfs%3Alabel+%3Fpredicate+.+%3Fs+%3Chttp%3A%2F%2Fdbpedia.org%2Fontology%2Fnationali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487">
      <c r="A487" s="19" t="n">
        <f aca="false">HYPERLINK("http://dbpedia.org/ontology/country")</f>
        <v>0</v>
      </c>
      <c r="B487" s="0" t="s">
        <v>311</v>
      </c>
      <c r="E487" s="0" t="s">
        <v>1366</v>
      </c>
      <c r="F487" s="0" t="s">
        <v>1367</v>
      </c>
      <c r="G48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country%3E+rdfs%3Alabel+%3Fpredicate+.+%3Fs+%3Chttp%3A%2F%2Fdbpedia.org%2Fontology%2Fcountr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88">
      <c r="A488" s="19" t="n">
        <f aca="false">HYPERLINK("http://dbpedia.org/property/nat")</f>
        <v>0</v>
      </c>
      <c r="B488" s="0" t="s">
        <v>1117</v>
      </c>
      <c r="E488" s="0" t="s">
        <v>1368</v>
      </c>
      <c r="F488" s="0" t="s">
        <v>1369</v>
      </c>
      <c r="G48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at%3E+rdfs%3Alabel+%3Fpredicate+.+%3Fs+%3Chttp%3A%2F%2Fdbpedia.org%2Fproperty%2Fna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489">
      <c r="A489" s="19" t="n">
        <f aca="false">HYPERLINK("http://dbpedia.org/property/nationality")</f>
        <v>0</v>
      </c>
      <c r="B489" s="0" t="s">
        <v>1111</v>
      </c>
      <c r="E489" s="0" t="s">
        <v>1370</v>
      </c>
      <c r="F489" s="0" t="s">
        <v>1371</v>
      </c>
      <c r="G48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ationality%3E+rdfs%3Alabel+%3Fpredicate+.+%3Fs+%3Chttp%3A%2F%2Fdbpedia.org%2Fproperty%2Fnationali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90">
      <c r="A490" s="19" t="n">
        <f aca="false">HYPERLINK("http://dbpedia.org/property/team")</f>
        <v>0</v>
      </c>
      <c r="B490" s="0" t="s">
        <v>1101</v>
      </c>
      <c r="E490" s="0" t="s">
        <v>1125</v>
      </c>
      <c r="F490" s="0" t="s">
        <v>1372</v>
      </c>
      <c r="G49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team%3E+rdfs%3Alabel+%3Fpredicate+.+%3Fs+%3Chttp%3A%2F%2Fdbpedia.org%2Fproperty%2Ftea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91">
      <c r="A491" s="19" t="n">
        <f aca="false">HYPERLINK("http://dbpedia.org/ontology/hometown")</f>
        <v>0</v>
      </c>
      <c r="B491" s="0" t="s">
        <v>1126</v>
      </c>
      <c r="E491" s="0" t="s">
        <v>1373</v>
      </c>
      <c r="F491" s="0" t="s">
        <v>1374</v>
      </c>
      <c r="G49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hometown%3E+rdfs%3Alabel+%3Fpredicate+.+%3Fs+%3Chttp%3A%2F%2Fdbpedia.org%2Fontology%2Fhometow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492">
      <c r="A492" s="19" t="n">
        <f aca="false">HYPERLINK("http://dbpedia.org/property/hometown")</f>
        <v>0</v>
      </c>
      <c r="B492" s="0" t="s">
        <v>1126</v>
      </c>
      <c r="E492" s="0" t="s">
        <v>1375</v>
      </c>
      <c r="F492" s="0" t="s">
        <v>1376</v>
      </c>
      <c r="G49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hometown%3E+rdfs%3Alabel+%3Fpredicate+.+%3Fs+%3Chttp%3A%2F%2Fdbpedia.org%2Fproperty%2Fhometow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93">
      <c r="A493" s="19" t="n">
        <f aca="false">HYPERLINK("http://dbpedia.org/ontology/stateOfOrigin")</f>
        <v>0</v>
      </c>
      <c r="B493" s="0" t="s">
        <v>1134</v>
      </c>
      <c r="E493" s="0" t="s">
        <v>1377</v>
      </c>
      <c r="F493" s="0" t="s">
        <v>1378</v>
      </c>
      <c r="G49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stateOfOrigin%3E+rdfs%3Alabel+%3Fpredicate+.+%3Fs+%3Chttp%3A%2F%2Fdbpedia.org%2Fontology%2FstateOfOrigi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94">
      <c r="A494" s="19" t="n">
        <f aca="false">HYPERLINK("http://dbpedia.org/property/ntlTeam")</f>
        <v>0</v>
      </c>
      <c r="B494" s="0" t="s">
        <v>1137</v>
      </c>
      <c r="E494" s="0" t="s">
        <v>1379</v>
      </c>
      <c r="F494" s="0" t="s">
        <v>1380</v>
      </c>
      <c r="G49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tlTeam%3E+rdfs%3Alabel+%3Fpredicate+.+%3Fs+%3Chttp%3A%2F%2Fdbpedia.org%2Fproperty%2FntlTea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95">
      <c r="A495" s="19" t="n">
        <f aca="false">HYPERLINK("http://dbpedia.org/property/homecountry")</f>
        <v>0</v>
      </c>
      <c r="B495" s="0" t="s">
        <v>1140</v>
      </c>
      <c r="E495" s="0" t="s">
        <v>1381</v>
      </c>
      <c r="F495" s="0" t="s">
        <v>1382</v>
      </c>
      <c r="G49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homecountry%3E+rdfs%3Alabel+%3Fpredicate+.+%3Fs+%3Chttp%3A%2F%2Fdbpedia.org%2Fproperty%2Fhomecountr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96">
      <c r="A496" s="19" t="n">
        <f aca="false">HYPERLINK("http://dbpedia.org/property/ruNationalteam")</f>
        <v>0</v>
      </c>
      <c r="B496" s="0" t="s">
        <v>1383</v>
      </c>
      <c r="E496" s="0" t="s">
        <v>1384</v>
      </c>
      <c r="F496" s="0" t="s">
        <v>1385</v>
      </c>
      <c r="G49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ruNationalteam%3E+rdfs%3Alabel+%3Fpredicate+.+%3Fs+%3Chttp%3A%2F%2Fdbpedia.org%2Fproperty%2FruNationaltea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97">
      <c r="A497" s="19" t="n">
        <f aca="false">HYPERLINK("http://dbpedia.org/ontology/nationalTeam")</f>
        <v>0</v>
      </c>
      <c r="B497" s="0" t="s">
        <v>1131</v>
      </c>
      <c r="E497" s="0" t="s">
        <v>1386</v>
      </c>
      <c r="F497" s="0" t="s">
        <v>1387</v>
      </c>
      <c r="G49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nationalTeam%3E+rdfs%3Alabel+%3Fpredicate+.+%3Fs+%3Chttp%3A%2F%2Fdbpedia.org%2Fontology%2FnationalTea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98">
      <c r="A498" s="19" t="n">
        <f aca="false">HYPERLINK("http://dbpedia.org/property/countryRepresented")</f>
        <v>0</v>
      </c>
      <c r="B498" s="0" t="s">
        <v>1163</v>
      </c>
      <c r="E498" s="0" t="s">
        <v>1388</v>
      </c>
      <c r="F498" s="0" t="s">
        <v>1389</v>
      </c>
      <c r="G49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ountryRepresented%3E+rdfs%3Alabel+%3Fpredicate+.+%3Fs+%3Chttp%3A%2F%2Fdbpedia.org%2Fproperty%2FcountryRepresente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499">
      <c r="A499" s="19" t="n">
        <f aca="false">HYPERLINK("http://dbpedia.org/property/rlNationalteam")</f>
        <v>0</v>
      </c>
      <c r="B499" s="0" t="s">
        <v>1390</v>
      </c>
      <c r="E499" s="0" t="s">
        <v>1391</v>
      </c>
      <c r="F499" s="0" t="s">
        <v>1392</v>
      </c>
      <c r="G49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rlNationalteam%3E+rdfs%3Alabel+%3Fpredicate+.+%3Fs+%3Chttp%3A%2F%2Fdbpedia.org%2Fproperty%2FrlNationalteam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500">
      <c r="A500" s="19" t="n">
        <f aca="false">HYPERLINK("http://dbpedia.org/property/nationalteams")</f>
        <v>0</v>
      </c>
      <c r="B500" s="0" t="s">
        <v>1157</v>
      </c>
      <c r="E500" s="0" t="s">
        <v>1393</v>
      </c>
      <c r="F500" s="0" t="s">
        <v>1394</v>
      </c>
      <c r="G50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ationalteams%3E+rdfs%3Alabel+%3Fpredicate+.+%3Fs+%3Chttp%3A%2F%2Fdbpedia.org%2Fproperty%2Fnationalteam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501">
      <c r="A501" s="19" t="n">
        <f aca="false">HYPERLINK("http://dbpedia.org/property/birthplace")</f>
        <v>0</v>
      </c>
      <c r="B501" s="0" t="s">
        <v>1148</v>
      </c>
      <c r="E501" s="0" t="s">
        <v>1395</v>
      </c>
      <c r="F501" s="0" t="s">
        <v>1396</v>
      </c>
      <c r="G50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birthplace%3E+rdfs%3Alabel+%3Fpredicate+.+%3Fs+%3Chttp%3A%2F%2Fdbpedia.org%2Fproperty%2Fbirthplac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502">
      <c r="A502" s="19" t="n">
        <f aca="false">HYPERLINK("http://dbpedia.org/property/countryofbirth")</f>
        <v>0</v>
      </c>
      <c r="B502" s="0" t="s">
        <v>1169</v>
      </c>
      <c r="E502" s="0" t="s">
        <v>1397</v>
      </c>
      <c r="F502" s="0" t="s">
        <v>1398</v>
      </c>
      <c r="G50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ountryofbirth%3E+rdfs%3Alabel+%3Fpredicate+.+%3Fs+%3Chttp%3A%2F%2Fdbpedia.org%2Fproperty%2Fcountryofbirth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503">
      <c r="A503" s="19" t="n">
        <f aca="false">HYPERLINK("http://dbpedia.org/property/nationaliity")</f>
        <v>0</v>
      </c>
      <c r="B503" s="0" t="s">
        <v>1399</v>
      </c>
      <c r="E503" s="0" t="s">
        <v>1400</v>
      </c>
      <c r="F503" s="0" t="s">
        <v>1401</v>
      </c>
      <c r="G50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ationaliity%3E+rdfs%3Alabel+%3Fpredicate+.+%3Fs+%3Chttp%3A%2F%2Fdbpedia.org%2Fproperty%2Fnationalii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504">
      <c r="A504" s="19" t="n">
        <f aca="false">HYPERLINK("http://dbpedia.org/property/placeofbirth")</f>
        <v>0</v>
      </c>
      <c r="B504" s="0" t="s">
        <v>1402</v>
      </c>
      <c r="E504" s="0" t="s">
        <v>1403</v>
      </c>
      <c r="F504" s="0" t="s">
        <v>1404</v>
      </c>
      <c r="G50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laceofbirth%3E+rdfs%3Alabel+%3Fpredicate+.+%3Fs+%3Chttp%3A%2F%2Fdbpedia.org%2Fproperty%2Fplaceofbirth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505">
      <c r="A505" s="21" t="n">
        <f aca="false">HYPERLINK("http://dbpedia.org/property/placebirth")</f>
        <v>0</v>
      </c>
      <c r="B505" s="22" t="s">
        <v>1405</v>
      </c>
      <c r="C505" s="22"/>
      <c r="D505" s="22"/>
      <c r="E505" s="22" t="s">
        <v>1406</v>
      </c>
      <c r="F505" s="22" t="s">
        <v>1407</v>
      </c>
      <c r="G505" s="23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lacebirth%3E+rdfs%3Alabel+%3Fpredicate+.+%3Fs+%3Chttp%3A%2F%2Fdbpedia.org%2Fproperty%2Fplacebirth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false" hidden="false" ht="12.1" outlineLevel="0" r="507" s="2">
      <c r="A507" s="3" t="s">
        <v>0</v>
      </c>
      <c r="B507" s="4" t="s">
        <v>1</v>
      </c>
      <c r="C507" s="4"/>
      <c r="D507" s="4"/>
      <c r="E507" s="4"/>
      <c r="F507" s="4"/>
      <c r="G507" s="5"/>
    </row>
    <row collapsed="false" customFormat="false" customHeight="false" hidden="false" ht="12.1" outlineLevel="0" r="508">
      <c r="A508" s="19" t="n">
        <v>704436051</v>
      </c>
      <c r="B508" s="0" t="s">
        <v>1408</v>
      </c>
      <c r="G508" s="7"/>
    </row>
    <row collapsed="false" customFormat="true" customHeight="false" hidden="false" ht="12.1" outlineLevel="0" r="509" s="2">
      <c r="A509" s="8" t="s">
        <v>3</v>
      </c>
      <c r="B509" s="9"/>
      <c r="C509" s="9"/>
      <c r="D509" s="9"/>
      <c r="E509" s="9"/>
      <c r="F509" s="9"/>
      <c r="G509" s="10"/>
    </row>
    <row collapsed="false" customFormat="false" customHeight="false" hidden="false" ht="13.35" outlineLevel="0" r="510">
      <c r="A510" s="11" t="s">
        <v>1409</v>
      </c>
      <c r="B510" s="12" t="s">
        <v>1410</v>
      </c>
      <c r="C510" s="12" t="s">
        <v>1411</v>
      </c>
      <c r="D510" s="12" t="s">
        <v>1412</v>
      </c>
      <c r="E510" s="12" t="s">
        <v>1413</v>
      </c>
      <c r="F510" s="12"/>
      <c r="G510" s="13"/>
    </row>
    <row collapsed="false" customFormat="false" customHeight="false" hidden="false" ht="13.35" outlineLevel="0" r="511">
      <c r="A511" s="11" t="s">
        <v>1414</v>
      </c>
      <c r="B511" s="12" t="s">
        <v>1415</v>
      </c>
      <c r="C511" s="12" t="s">
        <v>1416</v>
      </c>
      <c r="D511" s="12" t="s">
        <v>1417</v>
      </c>
      <c r="E511" s="12" t="s">
        <v>1418</v>
      </c>
      <c r="F511" s="12"/>
      <c r="G511" s="13"/>
    </row>
    <row collapsed="false" customFormat="false" customHeight="false" hidden="false" ht="12.1" outlineLevel="0" r="512">
      <c r="A512" s="11" t="s">
        <v>1419</v>
      </c>
      <c r="B512" s="12" t="s">
        <v>1420</v>
      </c>
      <c r="C512" s="12" t="s">
        <v>1421</v>
      </c>
      <c r="D512" s="12" t="s">
        <v>1422</v>
      </c>
      <c r="E512" s="12" t="s">
        <v>1423</v>
      </c>
      <c r="F512" s="12"/>
      <c r="G512" s="13"/>
    </row>
    <row collapsed="false" customFormat="false" customHeight="false" hidden="false" ht="13.35" outlineLevel="0" r="513">
      <c r="A513" s="11" t="s">
        <v>1424</v>
      </c>
      <c r="B513" s="12" t="s">
        <v>1425</v>
      </c>
      <c r="C513" s="12" t="s">
        <v>1426</v>
      </c>
      <c r="D513" s="12" t="s">
        <v>1427</v>
      </c>
      <c r="E513" s="12"/>
      <c r="F513" s="12"/>
      <c r="G513" s="13"/>
    </row>
    <row collapsed="false" customFormat="false" customHeight="false" hidden="false" ht="12.1" outlineLevel="0" r="514">
      <c r="A514" s="19"/>
      <c r="G514" s="7"/>
    </row>
    <row collapsed="false" customFormat="true" customHeight="false" hidden="false" ht="12.1" outlineLevel="0" r="515" s="2">
      <c r="A515" s="17" t="s">
        <v>25</v>
      </c>
      <c r="B515" s="2" t="s">
        <v>26</v>
      </c>
      <c r="C515" s="2" t="s">
        <v>27</v>
      </c>
      <c r="D515" s="2" t="s">
        <v>28</v>
      </c>
      <c r="E515" s="2" t="s">
        <v>29</v>
      </c>
      <c r="F515" s="2" t="s">
        <v>30</v>
      </c>
      <c r="G515" s="18"/>
    </row>
    <row collapsed="false" customFormat="false" customHeight="false" hidden="false" ht="13.35" outlineLevel="0" r="516">
      <c r="A516" s="19" t="n">
        <f aca="false">HYPERLINK("http://dbpedia.org/ontology/author")</f>
        <v>0</v>
      </c>
      <c r="B516" s="0" t="s">
        <v>1428</v>
      </c>
      <c r="E516" s="0" t="s">
        <v>1429</v>
      </c>
      <c r="F516" s="0" t="s">
        <v>1430</v>
      </c>
      <c r="G51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author%3E+rdfs%3Alabel+%3Fpredicate+.+%3Fs+%3Chttp%3A%2F%2Fdbpedia.org%2Fontology%2Fauth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517">
      <c r="A517" s="21" t="n">
        <f aca="false">HYPERLINK("http://dbpedia.org/property/author")</f>
        <v>0</v>
      </c>
      <c r="B517" s="22" t="s">
        <v>1428</v>
      </c>
      <c r="C517" s="22"/>
      <c r="D517" s="22"/>
      <c r="E517" s="22" t="s">
        <v>1431</v>
      </c>
      <c r="F517" s="22" t="s">
        <v>1432</v>
      </c>
      <c r="G517" s="23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author%3E+rdfs%3Alabel+%3Fpredicate+.+%3Fs+%3Chttp%3A%2F%2Fdbpedia.org%2Fproperty%2Fauth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false" hidden="false" ht="12.1" outlineLevel="0" r="519" s="2">
      <c r="A519" s="3" t="s">
        <v>0</v>
      </c>
      <c r="B519" s="4" t="s">
        <v>1</v>
      </c>
      <c r="C519" s="4"/>
      <c r="D519" s="4"/>
      <c r="E519" s="4"/>
      <c r="F519" s="4"/>
      <c r="G519" s="5"/>
    </row>
    <row collapsed="false" customFormat="false" customHeight="false" hidden="false" ht="12.1" outlineLevel="0" r="520">
      <c r="A520" s="19" t="n">
        <v>244307158</v>
      </c>
      <c r="B520" s="0" t="s">
        <v>1408</v>
      </c>
      <c r="G520" s="7"/>
    </row>
    <row collapsed="false" customFormat="true" customHeight="false" hidden="false" ht="12.1" outlineLevel="0" r="521" s="2">
      <c r="A521" s="8" t="s">
        <v>3</v>
      </c>
      <c r="B521" s="9"/>
      <c r="C521" s="9"/>
      <c r="D521" s="9"/>
      <c r="E521" s="9"/>
      <c r="F521" s="9"/>
      <c r="G521" s="10"/>
    </row>
    <row collapsed="false" customFormat="false" customHeight="false" hidden="false" ht="12.1" outlineLevel="0" r="522">
      <c r="A522" s="11" t="n">
        <v>1754</v>
      </c>
      <c r="B522" s="12" t="n">
        <v>1859</v>
      </c>
      <c r="C522" s="12" t="n">
        <v>1869</v>
      </c>
      <c r="D522" s="12" t="n">
        <v>1877</v>
      </c>
      <c r="E522" s="12" t="n">
        <v>1880</v>
      </c>
      <c r="F522" s="12"/>
      <c r="G522" s="13"/>
    </row>
    <row collapsed="false" customFormat="false" customHeight="false" hidden="false" ht="12.1" outlineLevel="0" r="523">
      <c r="A523" s="11" t="n">
        <v>1881</v>
      </c>
      <c r="B523" s="12" t="n">
        <v>1887</v>
      </c>
      <c r="C523" s="12" t="n">
        <v>1892</v>
      </c>
      <c r="D523" s="12" t="n">
        <v>1896</v>
      </c>
      <c r="E523" s="12" t="n">
        <v>1899</v>
      </c>
      <c r="F523" s="12"/>
      <c r="G523" s="13"/>
    </row>
    <row collapsed="false" customFormat="false" customHeight="false" hidden="false" ht="12.1" outlineLevel="0" r="524">
      <c r="A524" s="11" t="n">
        <v>1902</v>
      </c>
      <c r="B524" s="12" t="n">
        <v>1908</v>
      </c>
      <c r="C524" s="12" t="n">
        <v>1932</v>
      </c>
      <c r="D524" s="12" t="n">
        <v>1936</v>
      </c>
      <c r="E524" s="12" t="n">
        <v>1937</v>
      </c>
      <c r="F524" s="12"/>
      <c r="G524" s="13"/>
    </row>
    <row collapsed="false" customFormat="false" customHeight="false" hidden="false" ht="12.1" outlineLevel="0" r="525">
      <c r="A525" s="11" t="n">
        <v>1939</v>
      </c>
      <c r="B525" s="12" t="n">
        <v>1943</v>
      </c>
      <c r="C525" s="12" t="n">
        <v>1946</v>
      </c>
      <c r="D525" s="12" t="n">
        <v>1947</v>
      </c>
      <c r="E525" s="12" t="n">
        <v>1950</v>
      </c>
      <c r="F525" s="12"/>
      <c r="G525" s="13"/>
    </row>
    <row collapsed="false" customFormat="false" customHeight="false" hidden="false" ht="12.1" outlineLevel="0" r="526">
      <c r="A526" s="11" t="n">
        <v>1951</v>
      </c>
      <c r="B526" s="12" t="n">
        <v>1952</v>
      </c>
      <c r="C526" s="12" t="n">
        <v>1954</v>
      </c>
      <c r="D526" s="12" t="n">
        <v>1955</v>
      </c>
      <c r="E526" s="12" t="n">
        <v>1960</v>
      </c>
      <c r="F526" s="12"/>
      <c r="G526" s="13"/>
    </row>
    <row collapsed="false" customFormat="false" customHeight="false" hidden="false" ht="12.1" outlineLevel="0" r="527">
      <c r="A527" s="11" t="n">
        <v>1966</v>
      </c>
      <c r="B527" s="12" t="n">
        <v>1967</v>
      </c>
      <c r="C527" s="12" t="n">
        <v>1969</v>
      </c>
      <c r="D527" s="12" t="n">
        <v>1970</v>
      </c>
      <c r="E527" s="12" t="n">
        <v>1972</v>
      </c>
      <c r="F527" s="12"/>
      <c r="G527" s="13"/>
    </row>
    <row collapsed="false" customFormat="false" customHeight="false" hidden="false" ht="12.1" outlineLevel="0" r="528">
      <c r="A528" s="11" t="n">
        <v>1975</v>
      </c>
      <c r="B528" s="12" t="n">
        <v>1976</v>
      </c>
      <c r="C528" s="12" t="n">
        <v>1977</v>
      </c>
      <c r="D528" s="12" t="n">
        <v>1979</v>
      </c>
      <c r="E528" s="12" t="n">
        <v>1980</v>
      </c>
      <c r="F528" s="12"/>
      <c r="G528" s="13"/>
    </row>
    <row collapsed="false" customFormat="false" customHeight="false" hidden="false" ht="12.1" outlineLevel="0" r="529">
      <c r="A529" s="11" t="n">
        <v>1984</v>
      </c>
      <c r="B529" s="12" t="n">
        <v>1988</v>
      </c>
      <c r="C529" s="12" t="n">
        <v>1991</v>
      </c>
      <c r="D529" s="12" t="n">
        <v>1992</v>
      </c>
      <c r="E529" s="12" t="n">
        <v>1997</v>
      </c>
      <c r="F529" s="12"/>
      <c r="G529" s="13"/>
    </row>
    <row collapsed="false" customFormat="false" customHeight="false" hidden="false" ht="12.1" outlineLevel="0" r="530">
      <c r="A530" s="11" t="n">
        <v>1998</v>
      </c>
      <c r="B530" s="12" t="n">
        <v>2000</v>
      </c>
      <c r="C530" s="12" t="n">
        <v>2002</v>
      </c>
      <c r="D530" s="12" t="n">
        <v>2003</v>
      </c>
      <c r="E530" s="12" t="n">
        <v>2005</v>
      </c>
      <c r="F530" s="12"/>
      <c r="G530" s="13"/>
    </row>
    <row collapsed="false" customFormat="false" customHeight="false" hidden="false" ht="12.1" outlineLevel="0" r="531">
      <c r="A531" s="11" t="n">
        <v>2007</v>
      </c>
      <c r="B531" s="12"/>
      <c r="C531" s="12"/>
      <c r="D531" s="12"/>
      <c r="E531" s="12"/>
      <c r="F531" s="12"/>
      <c r="G531" s="13"/>
    </row>
    <row collapsed="false" customFormat="false" customHeight="false" hidden="false" ht="12.1" outlineLevel="0" r="532">
      <c r="A532" s="19"/>
      <c r="G532" s="7"/>
    </row>
    <row collapsed="false" customFormat="true" customHeight="false" hidden="false" ht="12.1" outlineLevel="0" r="533" s="2">
      <c r="A533" s="17" t="s">
        <v>25</v>
      </c>
      <c r="B533" s="2" t="s">
        <v>26</v>
      </c>
      <c r="C533" s="2" t="s">
        <v>27</v>
      </c>
      <c r="D533" s="2" t="s">
        <v>28</v>
      </c>
      <c r="E533" s="2" t="s">
        <v>29</v>
      </c>
      <c r="F533" s="2" t="s">
        <v>30</v>
      </c>
      <c r="G533" s="18"/>
    </row>
    <row collapsed="false" customFormat="false" customHeight="false" hidden="false" ht="13.35" outlineLevel="0" r="534">
      <c r="A534" s="19" t="n">
        <f aca="false">HYPERLINK("http://dbpedia.org/property/releaseDate")</f>
        <v>0</v>
      </c>
      <c r="B534" s="0" t="s">
        <v>1433</v>
      </c>
      <c r="E534" s="0" t="s">
        <v>1434</v>
      </c>
      <c r="F534" s="0" t="s">
        <v>1435</v>
      </c>
      <c r="G53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releaseDate%3E+rdfs%3Alabel+%3Fpredicate+.+%3Fs+%3Chttp%3A%2F%2Fdbpedia.org%2Fproperty%2Frelease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535">
      <c r="A535" s="19" t="n">
        <f aca="false">HYPERLINK("http://dbpedia.org/property/pubDate")</f>
        <v>0</v>
      </c>
      <c r="B535" s="0" t="s">
        <v>1436</v>
      </c>
      <c r="E535" s="0" t="s">
        <v>1437</v>
      </c>
      <c r="F535" s="0" t="s">
        <v>1438</v>
      </c>
      <c r="G53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ubDate%3E+rdfs%3Alabel+%3Fpredicate+.+%3Fs+%3Chttp%3A%2F%2Fdbpedia.org%2Fproperty%2Fpub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536">
      <c r="A536" s="19" t="n">
        <f aca="false">HYPERLINK("http://dbpedia.org/property/englishPubDate")</f>
        <v>0</v>
      </c>
      <c r="B536" s="0" t="s">
        <v>1439</v>
      </c>
      <c r="E536" s="0" t="s">
        <v>1440</v>
      </c>
      <c r="F536" s="0" t="s">
        <v>1441</v>
      </c>
      <c r="G53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nglishPubDate%3E+rdfs%3Alabel+%3Fpredicate+.+%3Fs+%3Chttp%3A%2F%2Fdbpedia.org%2Fproperty%2FenglishPub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537">
      <c r="A537" s="19" t="n">
        <f aca="false">HYPERLINK("http://dbpedia.org/property/years")</f>
        <v>0</v>
      </c>
      <c r="B537" s="0" t="s">
        <v>105</v>
      </c>
      <c r="E537" s="0" t="s">
        <v>1442</v>
      </c>
      <c r="F537" s="0" t="s">
        <v>1443</v>
      </c>
      <c r="G53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years%3E+rdfs%3Alabel+%3Fpredicate+.+%3Fs+%3Chttp%3A%2F%2Fdbpedia.org%2Fproperty%2Fyear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538">
      <c r="A538" s="19" t="n">
        <f aca="false">HYPERLINK("http://dbpedia.org/property/englishReleaseDate")</f>
        <v>0</v>
      </c>
      <c r="B538" s="0" t="s">
        <v>1444</v>
      </c>
      <c r="E538" s="0" t="s">
        <v>1445</v>
      </c>
      <c r="F538" s="0" t="s">
        <v>1446</v>
      </c>
      <c r="G53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nglishReleaseDate%3E+rdfs%3Alabel+%3Fpredicate+.+%3Fs+%3Chttp%3A%2F%2Fdbpedia.org%2Fproperty%2FenglishRelease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539">
      <c r="A539" s="19" t="n">
        <f aca="false">HYPERLINK("http://dbpedia.org/ontology/publicationDate")</f>
        <v>0</v>
      </c>
      <c r="B539" s="0" t="s">
        <v>1447</v>
      </c>
      <c r="E539" s="0" t="s">
        <v>1448</v>
      </c>
      <c r="F539" s="0" t="s">
        <v>1449</v>
      </c>
      <c r="G53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publicationDate%3E+rdfs%3Alabel+%3Fpredicate+.+%3Fs+%3Chttp%3A%2F%2Fdbpedia.org%2Fontology%2Fpublication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540">
      <c r="A540" s="19" t="n">
        <f aca="false">HYPERLINK("http://dbpedia.org/property/date")</f>
        <v>0</v>
      </c>
      <c r="B540" s="0" t="s">
        <v>332</v>
      </c>
      <c r="E540" s="0" t="s">
        <v>1450</v>
      </c>
      <c r="F540" s="0" t="s">
        <v>1451</v>
      </c>
      <c r="G54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ate%3E+rdfs%3Alabel+%3Fpredicate+.+%3Fs+%3Chttp%3A%2F%2Fdbpedia.org%2Fproperty%2F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541">
      <c r="A541" s="19" t="n">
        <f aca="false">HYPERLINK("http://dbpedia.org/property/released")</f>
        <v>0</v>
      </c>
      <c r="B541" s="0" t="s">
        <v>1452</v>
      </c>
      <c r="E541" s="0" t="s">
        <v>1453</v>
      </c>
      <c r="F541" s="0" t="s">
        <v>1454</v>
      </c>
      <c r="G54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released%3E+rdfs%3Alabel+%3Fpredicate+.+%3Fs+%3Chttp%3A%2F%2Fdbpedia.org%2Fproperty%2Frelease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542">
      <c r="A542" s="19" t="n">
        <f aca="false">HYPERLINK("http://dbpedia.org/ontology/releaseDate")</f>
        <v>0</v>
      </c>
      <c r="B542" s="0" t="s">
        <v>1433</v>
      </c>
      <c r="E542" s="0" t="s">
        <v>1455</v>
      </c>
      <c r="F542" s="0" t="s">
        <v>1456</v>
      </c>
      <c r="G54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releaseDate%3E+rdfs%3Alabel+%3Fpredicate+.+%3Fs+%3Chttp%3A%2F%2Fdbpedia.org%2Fontology%2Frelease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543">
      <c r="A543" s="19" t="n">
        <f aca="false">HYPERLINK("http://dbpedia.org/property/origdate")</f>
        <v>0</v>
      </c>
      <c r="B543" s="0" t="s">
        <v>1457</v>
      </c>
      <c r="E543" s="0" t="s">
        <v>1458</v>
      </c>
      <c r="F543" s="0" t="s">
        <v>1458</v>
      </c>
      <c r="G54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origdate%3E+rdfs%3Alabel+%3Fpredicate+.+%3Fs+%3Chttp%3A%2F%2Fdbpedia.org%2Fproperty%2Forig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544">
      <c r="A544" s="19" t="n">
        <f aca="false">HYPERLINK("http://dbpedia.org/property/year")</f>
        <v>0</v>
      </c>
      <c r="B544" s="0" t="s">
        <v>62</v>
      </c>
      <c r="E544" s="0" t="s">
        <v>1459</v>
      </c>
      <c r="F544" s="0" t="s">
        <v>1460</v>
      </c>
      <c r="G54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year%3E+rdfs%3Alabel+%3Fpredicate+.+%3Fs+%3Chttp%3A%2F%2Fdbpedia.org%2Fproperty%2F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545">
      <c r="A545" s="19" t="n">
        <f aca="false">HYPERLINK("http://dbpedia.org/ontology/completionDate")</f>
        <v>0</v>
      </c>
      <c r="B545" s="0" t="s">
        <v>1461</v>
      </c>
      <c r="E545" s="0" t="s">
        <v>1462</v>
      </c>
      <c r="F545" s="0" t="s">
        <v>1463</v>
      </c>
      <c r="G54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completionDate%3E+rdfs%3Alabel+%3Fpredicate+.+%3Fs+%3Chttp%3A%2F%2Fdbpedia.org%2Fontology%2Fcompletion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546">
      <c r="A546" s="19" t="n">
        <f aca="false">HYPERLINK("http://dbpedia.org/property/publishDate")</f>
        <v>0</v>
      </c>
      <c r="B546" s="0" t="s">
        <v>1464</v>
      </c>
      <c r="E546" s="0" t="s">
        <v>1465</v>
      </c>
      <c r="F546" s="0" t="s">
        <v>1466</v>
      </c>
      <c r="G54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ublishDate%3E+rdfs%3Alabel+%3Fpredicate+.+%3Fs+%3Chttp%3A%2F%2Fdbpedia.org%2Fproperty%2Fpublish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547">
      <c r="A547" s="19" t="n">
        <f aca="false">HYPERLINK("http://dbpedia.org/property/firstdate")</f>
        <v>0</v>
      </c>
      <c r="B547" s="0" t="s">
        <v>1467</v>
      </c>
      <c r="E547" s="0" t="s">
        <v>1468</v>
      </c>
      <c r="F547" s="0" t="s">
        <v>1469</v>
      </c>
      <c r="G54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firstdate%3E+rdfs%3Alabel+%3Fpredicate+.+%3Fs+%3Chttp%3A%2F%2Fdbpedia.org%2Fproperty%2Ffirst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548">
      <c r="A548" s="19" t="n">
        <f aca="false">HYPERLINK("http://dbpedia.org/property/launchDate")</f>
        <v>0</v>
      </c>
      <c r="B548" s="0" t="s">
        <v>1470</v>
      </c>
      <c r="E548" s="0" t="s">
        <v>1471</v>
      </c>
      <c r="F548" s="0" t="s">
        <v>1472</v>
      </c>
      <c r="G54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aunchDate%3E+rdfs%3Alabel+%3Fpredicate+.+%3Fs+%3Chttp%3A%2F%2Fdbpedia.org%2Fproperty%2Flaunch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549">
      <c r="A549" s="19" t="n">
        <f aca="false">HYPERLINK("http://dbpedia.org/ontology/firstPublicationDate")</f>
        <v>0</v>
      </c>
      <c r="B549" s="0" t="s">
        <v>1473</v>
      </c>
      <c r="E549" s="0" t="s">
        <v>1474</v>
      </c>
      <c r="F549" s="0" t="s">
        <v>1475</v>
      </c>
      <c r="G54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firstPublicationDate%3E+rdfs%3Alabel+%3Fpredicate+.+%3Fs+%3Chttp%3A%2F%2Fdbpedia.org%2Fontology%2FfirstPublication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550">
      <c r="A550" s="19" t="n">
        <f aca="false">HYPERLINK("http://dbpedia.org/ontology/firstPublicationYear")</f>
        <v>0</v>
      </c>
      <c r="B550" s="0" t="s">
        <v>1476</v>
      </c>
      <c r="E550" s="0" t="s">
        <v>1477</v>
      </c>
      <c r="F550" s="0" t="s">
        <v>1478</v>
      </c>
      <c r="G55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firstPublicationYear%3E+rdfs%3Alabel+%3Fpredicate+.+%3Fs+%3Chttp%3A%2F%2Fdbpedia.org%2Fontology%2FfirstPublication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551">
      <c r="A551" s="19" t="n">
        <f aca="false">HYPERLINK("http://dbpedia.org/property/originalreldate")</f>
        <v>0</v>
      </c>
      <c r="B551" s="0" t="s">
        <v>1479</v>
      </c>
      <c r="E551" s="0" t="s">
        <v>1480</v>
      </c>
      <c r="F551" s="0" t="s">
        <v>1481</v>
      </c>
      <c r="G55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originalreldate%3E+rdfs%3Alabel+%3Fpredicate+.+%3Fs+%3Chttp%3A%2F%2Fdbpedia.org%2Fproperty%2Foriginalrel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552">
      <c r="A552" s="19" t="n">
        <f aca="false">HYPERLINK("http://dbpedia.org/property/published")</f>
        <v>0</v>
      </c>
      <c r="B552" s="0" t="s">
        <v>1482</v>
      </c>
      <c r="E552" s="0" t="s">
        <v>1483</v>
      </c>
      <c r="F552" s="0" t="s">
        <v>1484</v>
      </c>
      <c r="G55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ublished%3E+rdfs%3Alabel+%3Fpredicate+.+%3Fs+%3Chttp%3A%2F%2Fdbpedia.org%2Fproperty%2Fpublishe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553">
      <c r="A553" s="19" t="n">
        <f aca="false">HYPERLINK("http://dbpedia.org/property/publDate")</f>
        <v>0</v>
      </c>
      <c r="B553" s="0" t="s">
        <v>1485</v>
      </c>
      <c r="E553" s="0" t="s">
        <v>1486</v>
      </c>
      <c r="F553" s="0" t="s">
        <v>1487</v>
      </c>
      <c r="G55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ublDate%3E+rdfs%3Alabel+%3Fpredicate+.+%3Fs+%3Chttp%3A%2F%2Fdbpedia.org%2Fproperty%2Fpubl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554">
      <c r="A554" s="21" t="n">
        <f aca="false">HYPERLINK("http://dbpedia.org/property/publicationDate")</f>
        <v>0</v>
      </c>
      <c r="B554" s="22" t="s">
        <v>1447</v>
      </c>
      <c r="C554" s="22"/>
      <c r="D554" s="22"/>
      <c r="E554" s="22" t="s">
        <v>1488</v>
      </c>
      <c r="F554" s="22" t="s">
        <v>1489</v>
      </c>
      <c r="G554" s="23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ublicationDate%3E+rdfs%3Alabel+%3Fpredicate+.+%3Fs+%3Chttp%3A%2F%2Fdbpedia.org%2Fproperty%2Fpublication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false" hidden="false" ht="12.1" outlineLevel="0" r="556" s="2">
      <c r="A556" s="3" t="s">
        <v>0</v>
      </c>
      <c r="B556" s="4" t="s">
        <v>1</v>
      </c>
      <c r="C556" s="4"/>
      <c r="D556" s="4"/>
      <c r="E556" s="4"/>
      <c r="F556" s="4"/>
      <c r="G556" s="5"/>
    </row>
    <row collapsed="false" customFormat="false" customHeight="false" hidden="false" ht="12.1" outlineLevel="0" r="557">
      <c r="A557" s="19" t="n">
        <v>2021450258</v>
      </c>
      <c r="B557" s="0" t="s">
        <v>1408</v>
      </c>
      <c r="G557" s="7"/>
    </row>
    <row collapsed="false" customFormat="true" customHeight="false" hidden="false" ht="12.1" outlineLevel="0" r="558" s="2">
      <c r="A558" s="8" t="s">
        <v>3</v>
      </c>
      <c r="B558" s="9"/>
      <c r="C558" s="9"/>
      <c r="D558" s="9"/>
      <c r="E558" s="9"/>
      <c r="F558" s="9"/>
      <c r="G558" s="10"/>
    </row>
    <row collapsed="false" customFormat="false" customHeight="false" hidden="false" ht="12.1" outlineLevel="0" r="559">
      <c r="A559" s="11" t="s">
        <v>1490</v>
      </c>
      <c r="B559" s="12" t="s">
        <v>1491</v>
      </c>
      <c r="C559" s="12" t="s">
        <v>1492</v>
      </c>
      <c r="D559" s="12" t="s">
        <v>1493</v>
      </c>
      <c r="E559" s="12" t="s">
        <v>1494</v>
      </c>
      <c r="F559" s="12"/>
      <c r="G559" s="13"/>
    </row>
    <row collapsed="false" customFormat="false" customHeight="false" hidden="false" ht="12.1" outlineLevel="0" r="560">
      <c r="A560" s="11" t="s">
        <v>1495</v>
      </c>
      <c r="B560" s="12" t="s">
        <v>1496</v>
      </c>
      <c r="C560" s="12" t="s">
        <v>1497</v>
      </c>
      <c r="D560" s="12" t="s">
        <v>1498</v>
      </c>
      <c r="E560" s="12" t="s">
        <v>1499</v>
      </c>
      <c r="F560" s="12"/>
      <c r="G560" s="13"/>
    </row>
    <row collapsed="false" customFormat="false" customHeight="false" hidden="false" ht="12.1" outlineLevel="0" r="561">
      <c r="A561" s="11" t="s">
        <v>1500</v>
      </c>
      <c r="B561" s="12"/>
      <c r="C561" s="12"/>
      <c r="D561" s="12"/>
      <c r="E561" s="12"/>
      <c r="F561" s="12"/>
      <c r="G561" s="13"/>
    </row>
    <row collapsed="false" customFormat="false" customHeight="false" hidden="false" ht="12.1" outlineLevel="0" r="562">
      <c r="A562" s="19"/>
      <c r="G562" s="7"/>
    </row>
    <row collapsed="false" customFormat="true" customHeight="false" hidden="false" ht="12.1" outlineLevel="0" r="563" s="2">
      <c r="A563" s="17" t="s">
        <v>25</v>
      </c>
      <c r="B563" s="2" t="s">
        <v>26</v>
      </c>
      <c r="C563" s="2" t="s">
        <v>27</v>
      </c>
      <c r="D563" s="2" t="s">
        <v>28</v>
      </c>
      <c r="E563" s="2" t="s">
        <v>29</v>
      </c>
      <c r="F563" s="2" t="s">
        <v>30</v>
      </c>
      <c r="G563" s="18"/>
    </row>
    <row collapsed="false" customFormat="false" customHeight="false" hidden="false" ht="12.1" outlineLevel="0" r="564">
      <c r="A564" s="19" t="n">
        <f aca="false">HYPERLINK("http://dbpedia.org/property/language")</f>
        <v>0</v>
      </c>
      <c r="B564" s="0" t="s">
        <v>1501</v>
      </c>
      <c r="E564" s="0" t="s">
        <v>1502</v>
      </c>
      <c r="F564" s="0" t="s">
        <v>1503</v>
      </c>
      <c r="G56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anguage%3E+rdfs%3Alabel+%3Fpredicate+.+%3Fs+%3Chttp%3A%2F%2Fdbpedia.org%2Fproperty%2Flanguag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565">
      <c r="A565" s="19" t="n">
        <f aca="false">HYPERLINK("http://dbpedia.org/ontology/language")</f>
        <v>0</v>
      </c>
      <c r="B565" s="0" t="s">
        <v>1501</v>
      </c>
      <c r="E565" s="0" t="s">
        <v>1504</v>
      </c>
      <c r="F565" s="0" t="s">
        <v>1505</v>
      </c>
      <c r="G56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language%3E+rdfs%3Alabel+%3Fpredicate+.+%3Fs+%3Chttp%3A%2F%2Fdbpedia.org%2Fontology%2Flanguag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566">
      <c r="A566" s="19" t="n">
        <f aca="false">HYPERLINK("http://dbpedia.org/property/nationality")</f>
        <v>0</v>
      </c>
      <c r="B566" s="0" t="s">
        <v>1111</v>
      </c>
      <c r="E566" s="0" t="s">
        <v>1506</v>
      </c>
      <c r="F566" s="0" t="s">
        <v>1507</v>
      </c>
      <c r="G56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ationality%3E+rdfs%3Alabel+%3Fpredicate+.+%3Fs+%3Chttp%3A%2F%2Fdbpedia.org%2Fproperty%2Fnationali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567">
      <c r="A567" s="19" t="n">
        <f aca="false">HYPERLINK("http://dbpedia.org/ontology/country")</f>
        <v>0</v>
      </c>
      <c r="B567" s="0" t="s">
        <v>311</v>
      </c>
      <c r="E567" s="0" t="s">
        <v>1508</v>
      </c>
      <c r="F567" s="0" t="s">
        <v>1509</v>
      </c>
      <c r="G56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country%3E+rdfs%3Alabel+%3Fpredicate+.+%3Fs+%3Chttp%3A%2F%2Fdbpedia.org%2Fontology%2Fcountr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568">
      <c r="A568" s="19" t="n">
        <f aca="false">HYPERLINK("http://dbpedia.org/property/country")</f>
        <v>0</v>
      </c>
      <c r="B568" s="0" t="s">
        <v>311</v>
      </c>
      <c r="E568" s="0" t="s">
        <v>1510</v>
      </c>
      <c r="F568" s="0" t="s">
        <v>1511</v>
      </c>
      <c r="G56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ountry%3E+rdfs%3Alabel+%3Fpredicate+.+%3Fs+%3Chttp%3A%2F%2Fdbpedia.org%2Fproperty%2Fcountr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569">
      <c r="A569" s="19" t="n">
        <f aca="false">HYPERLINK("http://dbpedia.org/property/translations")</f>
        <v>0</v>
      </c>
      <c r="B569" s="0" t="s">
        <v>1512</v>
      </c>
      <c r="E569" s="0" t="s">
        <v>1513</v>
      </c>
      <c r="F569" s="0" t="s">
        <v>1514</v>
      </c>
      <c r="G56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translations%3E+rdfs%3Alabel+%3Fpredicate+.+%3Fs+%3Chttp%3A%2F%2Fdbpedia.org%2Fproperty%2Ftranslation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570">
      <c r="A570" s="19" t="n">
        <f aca="false">HYPERLINK("http://dbpedia.org/ontology/nationality")</f>
        <v>0</v>
      </c>
      <c r="B570" s="0" t="s">
        <v>1111</v>
      </c>
      <c r="E570" s="0" t="s">
        <v>1515</v>
      </c>
      <c r="F570" s="0" t="s">
        <v>1516</v>
      </c>
      <c r="G57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nationality%3E+rdfs%3Alabel+%3Fpredicate+.+%3Fs+%3Chttp%3A%2F%2Fdbpedia.org%2Fontology%2Fnationali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571">
      <c r="A571" s="19" t="n">
        <f aca="false">HYPERLINK("http://dbpedia.org/ontology/stateOfOrigin")</f>
        <v>0</v>
      </c>
      <c r="B571" s="0" t="s">
        <v>1134</v>
      </c>
      <c r="E571" s="0" t="s">
        <v>1517</v>
      </c>
      <c r="F571" s="0" t="s">
        <v>1518</v>
      </c>
      <c r="G57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stateOfOrigin%3E+rdfs%3Alabel+%3Fpredicate+.+%3Fs+%3Chttp%3A%2F%2Fdbpedia.org%2Fontology%2FstateOfOrigi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572">
      <c r="A572" s="19" t="n">
        <f aca="false">HYPERLINK("http://dbpedia.org/property/languages")</f>
        <v>0</v>
      </c>
      <c r="B572" s="0" t="s">
        <v>1519</v>
      </c>
      <c r="E572" s="0" t="s">
        <v>1520</v>
      </c>
      <c r="F572" s="0" t="s">
        <v>1521</v>
      </c>
      <c r="G57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anguages%3E+rdfs%3Alabel+%3Fpredicate+.+%3Fs+%3Chttp%3A%2F%2Fdbpedia.org%2Fproperty%2Flanguag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573">
      <c r="A573" s="19" t="n">
        <f aca="false">HYPERLINK("http://dbpedia.org/property/ethnicity")</f>
        <v>0</v>
      </c>
      <c r="B573" s="0" t="s">
        <v>1522</v>
      </c>
      <c r="E573" s="0" t="s">
        <v>1523</v>
      </c>
      <c r="F573" s="0" t="s">
        <v>1524</v>
      </c>
      <c r="G57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thnicity%3E+rdfs%3Alabel+%3Fpredicate+.+%3Fs+%3Chttp%3A%2F%2Fdbpedia.org%2Fproperty%2Fethnici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574">
      <c r="A574" s="19" t="n">
        <f aca="false">HYPERLINK("http://dbpedia.org/property/officialLanguages")</f>
        <v>0</v>
      </c>
      <c r="B574" s="0" t="s">
        <v>1525</v>
      </c>
      <c r="E574" s="0" t="s">
        <v>1526</v>
      </c>
      <c r="F574" s="0" t="s">
        <v>1527</v>
      </c>
      <c r="G57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officialLanguages%3E+rdfs%3Alabel+%3Fpredicate+.+%3Fs+%3Chttp%3A%2F%2Fdbpedia.org%2Fproperty%2FofficialLanguag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575">
      <c r="A575" s="19" t="n">
        <f aca="false">HYPERLINK("http://dbpedia.org/property/language(s)_")</f>
        <v>0</v>
      </c>
      <c r="B575" s="0" t="s">
        <v>1528</v>
      </c>
      <c r="G57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anguage%28s%29_%3E+rdfs%3Alabel+%3Fpredicate+.+%3Fs+%3Chttp%3A%2F%2Fdbpedia.org%2Fproperty%2Flanguage%28s%29_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576">
      <c r="A576" s="19" t="n">
        <f aca="false">HYPERLINK("http://dbpedia.org/property/origlanguage")</f>
        <v>0</v>
      </c>
      <c r="B576" s="0" t="s">
        <v>1529</v>
      </c>
      <c r="E576" s="0" t="s">
        <v>1530</v>
      </c>
      <c r="F576" s="0" t="s">
        <v>1531</v>
      </c>
      <c r="G57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origlanguage%3E+rdfs%3Alabel+%3Fpredicate+.+%3Fs+%3Chttp%3A%2F%2Fdbpedia.org%2Fproperty%2Foriglanguag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577">
      <c r="A577" s="19" t="n">
        <f aca="false">HYPERLINK("http://dbpedia.org/property/origLang")</f>
        <v>0</v>
      </c>
      <c r="B577" s="0" t="s">
        <v>1532</v>
      </c>
      <c r="E577" s="0" t="s">
        <v>1533</v>
      </c>
      <c r="F577" s="0" t="s">
        <v>1534</v>
      </c>
      <c r="G57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origLang%3E+rdfs%3Alabel+%3Fpredicate+.+%3Fs+%3Chttp%3A%2F%2Fdbpedia.org%2Fproperty%2ForigLang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578">
      <c r="A578" s="19" t="n">
        <f aca="false">HYPERLINK("http://dbpedia.org/property/lang")</f>
        <v>0</v>
      </c>
      <c r="B578" s="0" t="s">
        <v>1535</v>
      </c>
      <c r="E578" s="0" t="s">
        <v>1536</v>
      </c>
      <c r="F578" s="0" t="s">
        <v>1537</v>
      </c>
      <c r="G57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ang%3E+rdfs%3Alabel+%3Fpredicate+.+%3Fs+%3Chttp%3A%2F%2Fdbpedia.org%2Fproperty%2Flang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579">
      <c r="A579" s="19" t="n">
        <f aca="false">HYPERLINK("http://dbpedia.org/ontology/originalLanguage")</f>
        <v>0</v>
      </c>
      <c r="B579" s="0" t="s">
        <v>1538</v>
      </c>
      <c r="E579" s="0" t="s">
        <v>1539</v>
      </c>
      <c r="F579" s="0" t="s">
        <v>1540</v>
      </c>
      <c r="G57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originalLanguage%3E+rdfs%3Alabel+%3Fpredicate+.+%3Fs+%3Chttp%3A%2F%2Fdbpedia.org%2Fontology%2ForiginalLanguag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580">
      <c r="A580" s="21" t="n">
        <f aca="false">HYPERLINK("http://dbpedia.org/property/originalLanguage")</f>
        <v>0</v>
      </c>
      <c r="B580" s="22" t="s">
        <v>1538</v>
      </c>
      <c r="C580" s="22"/>
      <c r="D580" s="22"/>
      <c r="E580" s="22" t="s">
        <v>1541</v>
      </c>
      <c r="F580" s="22" t="s">
        <v>1541</v>
      </c>
      <c r="G580" s="23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originalLanguage%3E+rdfs%3Alabel+%3Fpredicate+.+%3Fs+%3Chttp%3A%2F%2Fdbpedia.org%2Fproperty%2ForiginalLanguag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false" hidden="false" ht="12.1" outlineLevel="0" r="582" s="2">
      <c r="A582" s="3" t="s">
        <v>0</v>
      </c>
      <c r="B582" s="4" t="s">
        <v>1</v>
      </c>
      <c r="C582" s="4"/>
      <c r="D582" s="4"/>
      <c r="E582" s="4"/>
      <c r="F582" s="4"/>
      <c r="G582" s="5"/>
    </row>
    <row collapsed="false" customFormat="false" customHeight="false" hidden="false" ht="12.1" outlineLevel="0" r="583">
      <c r="A583" s="19" t="n">
        <v>2129711824</v>
      </c>
      <c r="B583" s="0" t="s">
        <v>1408</v>
      </c>
      <c r="G583" s="7"/>
    </row>
    <row collapsed="false" customFormat="true" customHeight="false" hidden="false" ht="12.1" outlineLevel="0" r="584" s="2">
      <c r="A584" s="8" t="s">
        <v>3</v>
      </c>
      <c r="B584" s="9"/>
      <c r="C584" s="9"/>
      <c r="D584" s="9"/>
      <c r="E584" s="9"/>
      <c r="F584" s="9"/>
      <c r="G584" s="10"/>
    </row>
    <row collapsed="false" customFormat="false" customHeight="false" hidden="false" ht="13.35" outlineLevel="0" r="585">
      <c r="A585" s="11" t="s">
        <v>1542</v>
      </c>
      <c r="B585" s="12" t="s">
        <v>1543</v>
      </c>
      <c r="C585" s="12" t="s">
        <v>1544</v>
      </c>
      <c r="D585" s="12" t="s">
        <v>1545</v>
      </c>
      <c r="E585" s="12" t="s">
        <v>1546</v>
      </c>
      <c r="F585" s="12"/>
      <c r="G585" s="13"/>
    </row>
    <row collapsed="false" customFormat="false" customHeight="false" hidden="false" ht="13.35" outlineLevel="0" r="586">
      <c r="A586" s="11" t="s">
        <v>1547</v>
      </c>
      <c r="B586" s="12" t="s">
        <v>1548</v>
      </c>
      <c r="C586" s="12" t="s">
        <v>1549</v>
      </c>
      <c r="D586" s="12" t="s">
        <v>1550</v>
      </c>
      <c r="E586" s="12" t="s">
        <v>1551</v>
      </c>
      <c r="F586" s="12"/>
      <c r="G586" s="13"/>
    </row>
    <row collapsed="false" customFormat="false" customHeight="false" hidden="false" ht="12.1" outlineLevel="0" r="587">
      <c r="A587" s="11" t="s">
        <v>1552</v>
      </c>
      <c r="B587" s="12" t="s">
        <v>1553</v>
      </c>
      <c r="C587" s="12" t="s">
        <v>1554</v>
      </c>
      <c r="D587" s="12" t="s">
        <v>1555</v>
      </c>
      <c r="E587" s="12" t="s">
        <v>1556</v>
      </c>
      <c r="F587" s="12"/>
      <c r="G587" s="13"/>
    </row>
    <row collapsed="false" customFormat="false" customHeight="false" hidden="false" ht="13.35" outlineLevel="0" r="588">
      <c r="A588" s="11" t="s">
        <v>1557</v>
      </c>
      <c r="B588" s="12" t="s">
        <v>1558</v>
      </c>
      <c r="C588" s="12" t="s">
        <v>1559</v>
      </c>
      <c r="D588" s="12" t="s">
        <v>1560</v>
      </c>
      <c r="E588" s="12" t="s">
        <v>1561</v>
      </c>
      <c r="F588" s="12"/>
      <c r="G588" s="13"/>
    </row>
    <row collapsed="false" customFormat="false" customHeight="false" hidden="false" ht="12.1" outlineLevel="0" r="589">
      <c r="A589" s="11" t="s">
        <v>1562</v>
      </c>
      <c r="B589" s="12" t="s">
        <v>1563</v>
      </c>
      <c r="C589" s="12" t="s">
        <v>1564</v>
      </c>
      <c r="D589" s="12" t="s">
        <v>1565</v>
      </c>
      <c r="E589" s="12" t="s">
        <v>1566</v>
      </c>
      <c r="F589" s="12"/>
      <c r="G589" s="13"/>
    </row>
    <row collapsed="false" customFormat="false" customHeight="false" hidden="false" ht="13.35" outlineLevel="0" r="590">
      <c r="A590" s="11" t="s">
        <v>1567</v>
      </c>
      <c r="B590" s="12" t="s">
        <v>1568</v>
      </c>
      <c r="C590" s="12" t="s">
        <v>1569</v>
      </c>
      <c r="D590" s="12" t="s">
        <v>1570</v>
      </c>
      <c r="E590" s="12" t="s">
        <v>1571</v>
      </c>
      <c r="F590" s="12"/>
      <c r="G590" s="13"/>
    </row>
    <row collapsed="false" customFormat="false" customHeight="false" hidden="false" ht="12.1" outlineLevel="0" r="591">
      <c r="A591" s="11" t="s">
        <v>1572</v>
      </c>
      <c r="B591" s="12" t="s">
        <v>1573</v>
      </c>
      <c r="C591" s="12" t="s">
        <v>1574</v>
      </c>
      <c r="D591" s="12" t="s">
        <v>1575</v>
      </c>
      <c r="E591" s="12" t="s">
        <v>1576</v>
      </c>
      <c r="F591" s="12"/>
      <c r="G591" s="13"/>
    </row>
    <row collapsed="false" customFormat="false" customHeight="false" hidden="false" ht="13.35" outlineLevel="0" r="592">
      <c r="A592" s="11" t="s">
        <v>1577</v>
      </c>
      <c r="B592" s="12" t="s">
        <v>1578</v>
      </c>
      <c r="C592" s="12" t="s">
        <v>1579</v>
      </c>
      <c r="D592" s="12" t="s">
        <v>1580</v>
      </c>
      <c r="E592" s="12" t="s">
        <v>1581</v>
      </c>
      <c r="F592" s="12"/>
      <c r="G592" s="13"/>
    </row>
    <row collapsed="false" customFormat="false" customHeight="false" hidden="false" ht="13.35" outlineLevel="0" r="593">
      <c r="A593" s="11" t="s">
        <v>1582</v>
      </c>
      <c r="B593" s="12" t="s">
        <v>1583</v>
      </c>
      <c r="C593" s="12" t="s">
        <v>1584</v>
      </c>
      <c r="D593" s="12" t="s">
        <v>1585</v>
      </c>
      <c r="E593" s="12" t="s">
        <v>1586</v>
      </c>
      <c r="F593" s="12"/>
      <c r="G593" s="13"/>
    </row>
    <row collapsed="false" customFormat="false" customHeight="false" hidden="false" ht="13.35" outlineLevel="0" r="594">
      <c r="A594" s="11" t="s">
        <v>1587</v>
      </c>
      <c r="B594" s="12" t="s">
        <v>1588</v>
      </c>
      <c r="C594" s="12" t="s">
        <v>1589</v>
      </c>
      <c r="D594" s="12"/>
      <c r="E594" s="12"/>
      <c r="F594" s="12"/>
      <c r="G594" s="13"/>
    </row>
    <row collapsed="false" customFormat="false" customHeight="false" hidden="false" ht="12.1" outlineLevel="0" r="595">
      <c r="A595" s="19"/>
      <c r="G595" s="7"/>
    </row>
    <row collapsed="false" customFormat="true" customHeight="false" hidden="false" ht="12.1" outlineLevel="0" r="596" s="2">
      <c r="A596" s="17" t="s">
        <v>25</v>
      </c>
      <c r="B596" s="2" t="s">
        <v>26</v>
      </c>
      <c r="C596" s="2" t="s">
        <v>27</v>
      </c>
      <c r="D596" s="2" t="s">
        <v>28</v>
      </c>
      <c r="E596" s="2" t="s">
        <v>29</v>
      </c>
      <c r="F596" s="2" t="s">
        <v>30</v>
      </c>
      <c r="G596" s="18"/>
    </row>
    <row collapsed="false" customFormat="false" customHeight="false" hidden="false" ht="12.1" outlineLevel="0" r="597">
      <c r="A597" s="19" t="n">
        <f aca="false">HYPERLINK("http://dbpedia.org/property/author")</f>
        <v>0</v>
      </c>
      <c r="B597" s="0" t="s">
        <v>1428</v>
      </c>
      <c r="E597" s="0" t="s">
        <v>1429</v>
      </c>
      <c r="F597" s="0" t="s">
        <v>1590</v>
      </c>
      <c r="G59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author%3E+rdfs%3Alabel+%3Fpredicate+.+%3Fs+%3Chttp%3A%2F%2Fdbpedia.org%2Fproperty%2Fauth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598">
      <c r="A598" s="19" t="n">
        <f aca="false">HYPERLINK("http://dbpedia.org/ontology/author")</f>
        <v>0</v>
      </c>
      <c r="B598" s="0" t="s">
        <v>1428</v>
      </c>
      <c r="E598" s="0" t="s">
        <v>1591</v>
      </c>
      <c r="F598" s="0" t="s">
        <v>1592</v>
      </c>
      <c r="G59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author%3E+rdfs%3Alabel+%3Fpredicate+.+%3Fs+%3Chttp%3A%2F%2Fdbpedia.org%2Fontology%2Fauth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599">
      <c r="A599" s="19" t="n">
        <f aca="false">HYPERLINK("http://dbpedia.org/property/writer")</f>
        <v>0</v>
      </c>
      <c r="B599" s="0" t="s">
        <v>1593</v>
      </c>
      <c r="E599" s="0" t="s">
        <v>1594</v>
      </c>
      <c r="F599" s="0" t="s">
        <v>1595</v>
      </c>
      <c r="G59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writer%3E+rdfs%3Alabel+%3Fpredicate+.+%3Fs+%3Chttp%3A%2F%2Fdbpedia.org%2Fproperty%2Fwrit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600">
      <c r="A600" s="19" t="n">
        <f aca="false">HYPERLINK("http://dbpedia.org/ontology/writer")</f>
        <v>0</v>
      </c>
      <c r="B600" s="0" t="s">
        <v>1593</v>
      </c>
      <c r="E600" s="0" t="s">
        <v>1596</v>
      </c>
      <c r="F600" s="0" t="s">
        <v>1597</v>
      </c>
      <c r="G60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writer%3E+rdfs%3Alabel+%3Fpredicate+.+%3Fs+%3Chttp%3A%2F%2Fdbpedia.org%2Fontology%2Fwrit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601">
      <c r="A601" s="19" t="n">
        <f aca="false">HYPERLINK("http://dbpedia.org/ontology/creator")</f>
        <v>0</v>
      </c>
      <c r="B601" s="0" t="s">
        <v>1598</v>
      </c>
      <c r="E601" s="0" t="s">
        <v>1599</v>
      </c>
      <c r="F601" s="0" t="s">
        <v>1600</v>
      </c>
      <c r="G60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creator%3E+rdfs%3Alabel+%3Fpredicate+.+%3Fs+%3Chttp%3A%2F%2Fdbpedia.org%2Fontology%2Fcreat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602">
      <c r="A602" s="21" t="n">
        <f aca="false">HYPERLINK("http://dbpedia.org/property/creator")</f>
        <v>0</v>
      </c>
      <c r="B602" s="22" t="s">
        <v>1598</v>
      </c>
      <c r="C602" s="22"/>
      <c r="D602" s="22"/>
      <c r="E602" s="22" t="s">
        <v>1601</v>
      </c>
      <c r="F602" s="22" t="s">
        <v>1602</v>
      </c>
      <c r="G602" s="23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reator%3E+rdfs%3Alabel+%3Fpredicate+.+%3Fs+%3Chttp%3A%2F%2Fdbpedia.org%2Fproperty%2Fcreat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false" hidden="false" ht="12.1" outlineLevel="0" r="604" s="2">
      <c r="A604" s="3" t="s">
        <v>0</v>
      </c>
      <c r="B604" s="4" t="s">
        <v>1</v>
      </c>
      <c r="C604" s="4"/>
      <c r="D604" s="4"/>
      <c r="E604" s="4"/>
      <c r="F604" s="4"/>
      <c r="G604" s="5"/>
    </row>
    <row collapsed="false" customFormat="false" customHeight="false" hidden="false" ht="12.1" outlineLevel="0" r="605">
      <c r="A605" s="19" t="n">
        <v>1911613041</v>
      </c>
      <c r="B605" s="0" t="s">
        <v>1603</v>
      </c>
      <c r="G605" s="7"/>
    </row>
    <row collapsed="false" customFormat="true" customHeight="false" hidden="false" ht="12.1" outlineLevel="0" r="606" s="2">
      <c r="A606" s="8" t="s">
        <v>3</v>
      </c>
      <c r="B606" s="9"/>
      <c r="C606" s="9"/>
      <c r="D606" s="9"/>
      <c r="E606" s="9"/>
      <c r="F606" s="9"/>
      <c r="G606" s="10"/>
    </row>
    <row collapsed="false" customFormat="false" customHeight="false" hidden="false" ht="12.1" outlineLevel="0" r="607">
      <c r="A607" s="11" t="s">
        <v>1043</v>
      </c>
      <c r="B607" s="12" t="s">
        <v>1046</v>
      </c>
      <c r="C607" s="12" t="s">
        <v>288</v>
      </c>
      <c r="D607" s="12" t="s">
        <v>1048</v>
      </c>
      <c r="E607" s="12" t="s">
        <v>1056</v>
      </c>
      <c r="F607" s="12"/>
      <c r="G607" s="13"/>
    </row>
    <row collapsed="false" customFormat="false" customHeight="false" hidden="false" ht="12.1" outlineLevel="0" r="608">
      <c r="A608" s="11" t="s">
        <v>276</v>
      </c>
      <c r="B608" s="12" t="s">
        <v>282</v>
      </c>
      <c r="C608" s="12" t="s">
        <v>1604</v>
      </c>
      <c r="D608" s="12" t="s">
        <v>1064</v>
      </c>
      <c r="E608" s="12" t="s">
        <v>277</v>
      </c>
      <c r="F608" s="12"/>
      <c r="G608" s="13"/>
    </row>
    <row collapsed="false" customFormat="false" customHeight="false" hidden="false" ht="12.1" outlineLevel="0" r="609">
      <c r="A609" s="11" t="s">
        <v>296</v>
      </c>
      <c r="B609" s="12" t="s">
        <v>1338</v>
      </c>
      <c r="C609" s="12" t="s">
        <v>1072</v>
      </c>
      <c r="D609" s="12" t="s">
        <v>1605</v>
      </c>
      <c r="E609" s="12" t="s">
        <v>1606</v>
      </c>
      <c r="F609" s="12"/>
      <c r="G609" s="13"/>
    </row>
    <row collapsed="false" customFormat="false" customHeight="false" hidden="false" ht="12.1" outlineLevel="0" r="610">
      <c r="A610" s="11" t="s">
        <v>1084</v>
      </c>
      <c r="B610" s="12" t="s">
        <v>1087</v>
      </c>
      <c r="C610" s="12" t="s">
        <v>294</v>
      </c>
      <c r="D610" s="12" t="s">
        <v>1607</v>
      </c>
      <c r="E610" s="12" t="s">
        <v>1090</v>
      </c>
      <c r="F610" s="12"/>
      <c r="G610" s="13"/>
    </row>
    <row collapsed="false" customFormat="false" customHeight="false" hidden="false" ht="12.1" outlineLevel="0" r="611">
      <c r="A611" s="11" t="s">
        <v>1608</v>
      </c>
      <c r="B611" s="12" t="s">
        <v>1092</v>
      </c>
      <c r="C611" s="12"/>
      <c r="D611" s="12"/>
      <c r="E611" s="12"/>
      <c r="F611" s="12"/>
      <c r="G611" s="13"/>
    </row>
    <row collapsed="false" customFormat="false" customHeight="false" hidden="false" ht="12.1" outlineLevel="0" r="612">
      <c r="A612" s="19"/>
      <c r="G612" s="7"/>
    </row>
    <row collapsed="false" customFormat="true" customHeight="false" hidden="false" ht="12.1" outlineLevel="0" r="613" s="2">
      <c r="A613" s="17" t="s">
        <v>25</v>
      </c>
      <c r="B613" s="2" t="s">
        <v>26</v>
      </c>
      <c r="C613" s="2" t="s">
        <v>27</v>
      </c>
      <c r="D613" s="2" t="s">
        <v>28</v>
      </c>
      <c r="E613" s="2" t="s">
        <v>29</v>
      </c>
      <c r="F613" s="2" t="s">
        <v>30</v>
      </c>
      <c r="G613" s="18"/>
    </row>
    <row collapsed="false" customFormat="false" customHeight="false" hidden="false" ht="13.35" outlineLevel="0" r="614">
      <c r="A614" s="19" t="n">
        <f aca="false">HYPERLINK("http://dbpedia.org/ontology/foundationPlace")</f>
        <v>0</v>
      </c>
      <c r="B614" s="0" t="s">
        <v>1609</v>
      </c>
      <c r="E614" s="0" t="s">
        <v>1610</v>
      </c>
      <c r="F614" s="0" t="s">
        <v>1611</v>
      </c>
      <c r="G61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foundationPlace%3E+rdfs%3Alabel+%3Fpredicate+.+%3Fs+%3Chttp%3A%2F%2Fdbpedia.org%2Fontology%2FfoundationPlac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615">
      <c r="A615" s="19" t="n">
        <f aca="false">HYPERLINK("http://dbpedia.org/property/areaServed")</f>
        <v>0</v>
      </c>
      <c r="B615" s="0" t="s">
        <v>1612</v>
      </c>
      <c r="E615" s="0" t="s">
        <v>1613</v>
      </c>
      <c r="F615" s="0" t="s">
        <v>1614</v>
      </c>
      <c r="G61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areaServed%3E+rdfs%3Alabel+%3Fpredicate+.+%3Fs+%3Chttp%3A%2F%2Fdbpedia.org%2Fproperty%2FareaServe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616">
      <c r="A616" s="19" t="n">
        <f aca="false">HYPERLINK("http://dbpedia.org/ontology/headquarter")</f>
        <v>0</v>
      </c>
      <c r="B616" s="0" t="s">
        <v>1615</v>
      </c>
      <c r="E616" s="0" t="s">
        <v>1616</v>
      </c>
      <c r="F616" s="0" t="s">
        <v>1617</v>
      </c>
      <c r="G61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headquarter%3E+rdfs%3Alabel+%3Fpredicate+.+%3Fs+%3Chttp%3A%2F%2Fdbpedia.org%2Fontology%2Fheadquart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617">
      <c r="A617" s="19" t="n">
        <f aca="false">HYPERLINK("http://dbpedia.org/property/locationCountry")</f>
        <v>0</v>
      </c>
      <c r="B617" s="0" t="s">
        <v>321</v>
      </c>
      <c r="E617" s="0" t="s">
        <v>1618</v>
      </c>
      <c r="F617" s="0" t="s">
        <v>1619</v>
      </c>
      <c r="G61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ocationCountry%3E+rdfs%3Alabel+%3Fpredicate+.+%3Fs+%3Chttp%3A%2F%2Fdbpedia.org%2Fproperty%2FlocationCountr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618">
      <c r="A618" s="19" t="n">
        <f aca="false">HYPERLINK("http://dbpedia.org/ontology/location")</f>
        <v>0</v>
      </c>
      <c r="B618" s="0" t="s">
        <v>316</v>
      </c>
      <c r="E618" s="0" t="s">
        <v>1620</v>
      </c>
      <c r="F618" s="0" t="s">
        <v>1621</v>
      </c>
      <c r="G61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location%3E+rdfs%3Alabel+%3Fpredicate+.+%3Fs+%3Chttp%3A%2F%2Fdbpedia.org%2Fontology%2Flocat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619">
      <c r="A619" s="19" t="n">
        <f aca="false">HYPERLINK("http://dbpedia.org/property/country")</f>
        <v>0</v>
      </c>
      <c r="B619" s="0" t="s">
        <v>311</v>
      </c>
      <c r="E619" s="0" t="s">
        <v>1622</v>
      </c>
      <c r="F619" s="0" t="s">
        <v>1623</v>
      </c>
      <c r="G61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ountry%3E+rdfs%3Alabel+%3Fpredicate+.+%3Fs+%3Chttp%3A%2F%2Fdbpedia.org%2Fproperty%2Fcountr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620">
      <c r="A620" s="19" t="n">
        <f aca="false">HYPERLINK("http://dbpedia.org/property/foundation")</f>
        <v>0</v>
      </c>
      <c r="B620" s="0" t="s">
        <v>1624</v>
      </c>
      <c r="E620" s="0" t="s">
        <v>1625</v>
      </c>
      <c r="F620" s="0" t="s">
        <v>1626</v>
      </c>
      <c r="G62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foundation%3E+rdfs%3Alabel+%3Fpredicate+.+%3Fs+%3Chttp%3A%2F%2Fdbpedia.org%2Fproperty%2Ffoundat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621">
      <c r="A621" s="19" t="n">
        <f aca="false">HYPERLINK("http://dbpedia.org/property/headquarters")</f>
        <v>0</v>
      </c>
      <c r="B621" s="0" t="s">
        <v>1627</v>
      </c>
      <c r="E621" s="0" t="s">
        <v>1628</v>
      </c>
      <c r="F621" s="0" t="s">
        <v>1629</v>
      </c>
      <c r="G62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headquarters%3E+rdfs%3Alabel+%3Fpredicate+.+%3Fs+%3Chttp%3A%2F%2Fdbpedia.org%2Fproperty%2Fheadquarter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622">
      <c r="A622" s="19" t="n">
        <f aca="false">HYPERLINK("http://dbpedia.org/property/location")</f>
        <v>0</v>
      </c>
      <c r="B622" s="0" t="s">
        <v>316</v>
      </c>
      <c r="E622" s="0" t="s">
        <v>1630</v>
      </c>
      <c r="F622" s="0" t="s">
        <v>1631</v>
      </c>
      <c r="G62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ocation%3E+rdfs%3Alabel+%3Fpredicate+.+%3Fs+%3Chttp%3A%2F%2Fdbpedia.org%2Fproperty%2Flocat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623">
      <c r="A623" s="19" t="n">
        <f aca="false">HYPERLINK("http://dbpedia.org/ontology/locationCountry")</f>
        <v>0</v>
      </c>
      <c r="B623" s="0" t="s">
        <v>321</v>
      </c>
      <c r="E623" s="0" t="s">
        <v>1632</v>
      </c>
      <c r="F623" s="0" t="s">
        <v>1633</v>
      </c>
      <c r="G62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locationCountry%3E+rdfs%3Alabel+%3Fpredicate+.+%3Fs+%3Chttp%3A%2F%2Fdbpedia.org%2Fontology%2FlocationCountr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624">
      <c r="A624" s="19" t="n">
        <f aca="false">HYPERLINK("http://dbpedia.org/property/locations")</f>
        <v>0</v>
      </c>
      <c r="B624" s="0" t="s">
        <v>1634</v>
      </c>
      <c r="E624" s="0" t="s">
        <v>1635</v>
      </c>
      <c r="F624" s="0" t="s">
        <v>1636</v>
      </c>
      <c r="G62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ocations%3E+rdfs%3Alabel+%3Fpredicate+.+%3Fs+%3Chttp%3A%2F%2Fdbpedia.org%2Fproperty%2Flocation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625">
      <c r="A625" s="19" t="n">
        <f aca="false">HYPERLINK("http://dbpedia.org/ontology/country")</f>
        <v>0</v>
      </c>
      <c r="B625" s="0" t="s">
        <v>311</v>
      </c>
      <c r="E625" s="0" t="s">
        <v>1637</v>
      </c>
      <c r="F625" s="0" t="s">
        <v>1638</v>
      </c>
      <c r="G62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country%3E+rdfs%3Alabel+%3Fpredicate+.+%3Fs+%3Chttp%3A%2F%2Fdbpedia.org%2Fontology%2Fcountr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626">
      <c r="A626" s="19" t="n">
        <f aca="false">HYPERLINK("http://dbpedia.org/property/origin")</f>
        <v>0</v>
      </c>
      <c r="B626" s="0" t="s">
        <v>306</v>
      </c>
      <c r="E626" s="0" t="s">
        <v>1639</v>
      </c>
      <c r="F626" s="0" t="s">
        <v>1640</v>
      </c>
      <c r="G62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origin%3E+rdfs%3Alabel+%3Fpredicate+.+%3Fs+%3Chttp%3A%2F%2Fdbpedia.org%2Fproperty%2Forigi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627">
      <c r="A627" s="19" t="n">
        <f aca="false">HYPERLINK("http://dbpedia.org/ontology/nationality")</f>
        <v>0</v>
      </c>
      <c r="B627" s="0" t="s">
        <v>1111</v>
      </c>
      <c r="E627" s="0" t="s">
        <v>1641</v>
      </c>
      <c r="F627" s="0" t="s">
        <v>1642</v>
      </c>
      <c r="G62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nationality%3E+rdfs%3Alabel+%3Fpredicate+.+%3Fs+%3Chttp%3A%2F%2Fdbpedia.org%2Fontology%2Fnationali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628">
      <c r="A628" s="19" t="n">
        <f aca="false">HYPERLINK("http://dbpedia.org/ontology/stateOfOrigin")</f>
        <v>0</v>
      </c>
      <c r="B628" s="0" t="s">
        <v>1134</v>
      </c>
      <c r="E628" s="0" t="s">
        <v>1643</v>
      </c>
      <c r="F628" s="0" t="s">
        <v>1644</v>
      </c>
      <c r="G62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stateOfOrigin%3E+rdfs%3Alabel+%3Fpredicate+.+%3Fs+%3Chttp%3A%2F%2Fdbpedia.org%2Fontology%2FstateOfOrigi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629">
      <c r="A629" s="19" t="n">
        <f aca="false">HYPERLINK("http://dbpedia.org/property/origins")</f>
        <v>0</v>
      </c>
      <c r="B629" s="0" t="s">
        <v>1645</v>
      </c>
      <c r="E629" s="0" t="s">
        <v>1646</v>
      </c>
      <c r="F629" s="0" t="s">
        <v>1647</v>
      </c>
      <c r="G62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origins%3E+rdfs%3Alabel+%3Fpredicate+.+%3Fs+%3Chttp%3A%2F%2Fdbpedia.org%2Fproperty%2Forigin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630">
      <c r="A630" s="19" t="n">
        <f aca="false">HYPERLINK("http://dbpedia.org/ontology/origin")</f>
        <v>0</v>
      </c>
      <c r="B630" s="0" t="s">
        <v>306</v>
      </c>
      <c r="E630" s="0" t="s">
        <v>1648</v>
      </c>
      <c r="F630" s="0" t="s">
        <v>1649</v>
      </c>
      <c r="G63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origin%3E+rdfs%3Alabel+%3Fpredicate+.+%3Fs+%3Chttp%3A%2F%2Fdbpedia.org%2Fontology%2Forigi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631">
      <c r="A631" s="19" t="n">
        <f aca="false">HYPERLINK("http://dbpedia.org/property/serviceArea")</f>
        <v>0</v>
      </c>
      <c r="B631" s="0" t="s">
        <v>1650</v>
      </c>
      <c r="E631" s="0" t="s">
        <v>1651</v>
      </c>
      <c r="F631" s="0" t="s">
        <v>1652</v>
      </c>
      <c r="G63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erviceArea%3E+rdfs%3Alabel+%3Fpredicate+.+%3Fs+%3Chttp%3A%2F%2Fdbpedia.org%2Fproperty%2FserviceArea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632">
      <c r="A632" s="19" t="n">
        <f aca="false">HYPERLINK("http://dbpedia.org/property/storeLocations")</f>
        <v>0</v>
      </c>
      <c r="B632" s="0" t="s">
        <v>1653</v>
      </c>
      <c r="E632" s="0" t="s">
        <v>1654</v>
      </c>
      <c r="F632" s="0" t="s">
        <v>1655</v>
      </c>
      <c r="G63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toreLocations%3E+rdfs%3Alabel+%3Fpredicate+.+%3Fs+%3Chttp%3A%2F%2Fdbpedia.org%2Fproperty%2FstoreLocation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633">
      <c r="A633" s="19" t="n">
        <f aca="false">HYPERLINK("http://dbpedia.org/property/nationality")</f>
        <v>0</v>
      </c>
      <c r="B633" s="0" t="s">
        <v>1111</v>
      </c>
      <c r="E633" s="0" t="s">
        <v>1656</v>
      </c>
      <c r="F633" s="0" t="s">
        <v>1123</v>
      </c>
      <c r="G63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ationality%3E+rdfs%3Alabel+%3Fpredicate+.+%3Fs+%3Chttp%3A%2F%2Fdbpedia.org%2Fproperty%2Fnationali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634">
      <c r="A634" s="19" t="n">
        <f aca="false">HYPERLINK("http://dbpedia.org/property/headquarter")</f>
        <v>0</v>
      </c>
      <c r="B634" s="0" t="s">
        <v>1615</v>
      </c>
      <c r="E634" s="0" t="s">
        <v>1657</v>
      </c>
      <c r="F634" s="0" t="s">
        <v>1658</v>
      </c>
      <c r="G63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headquarter%3E+rdfs%3Alabel+%3Fpredicate+.+%3Fs+%3Chttp%3A%2F%2Fdbpedia.org%2Fproperty%2Fheadquart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635">
      <c r="A635" s="19" t="n">
        <f aca="false">HYPERLINK("http://dbpedia.org/property/locationCountries")</f>
        <v>0</v>
      </c>
      <c r="B635" s="0" t="s">
        <v>1659</v>
      </c>
      <c r="E635" s="0" t="s">
        <v>1660</v>
      </c>
      <c r="F635" s="0" t="s">
        <v>1661</v>
      </c>
      <c r="G63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ocationCountries%3E+rdfs%3Alabel+%3Fpredicate+.+%3Fs+%3Chttp%3A%2F%2Fdbpedia.org%2Fproperty%2FlocationCountri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636">
      <c r="A636" s="19" t="n">
        <f aca="false">HYPERLINK("http://dbpedia.org/property/locationCounty")</f>
        <v>0</v>
      </c>
      <c r="B636" s="0" t="s">
        <v>1662</v>
      </c>
      <c r="E636" s="0" t="s">
        <v>1663</v>
      </c>
      <c r="F636" s="0" t="s">
        <v>1664</v>
      </c>
      <c r="G63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ocationCounty%3E+rdfs%3Alabel+%3Fpredicate+.+%3Fs+%3Chttp%3A%2F%2Fdbpedia.org%2Fproperty%2FlocationCoun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637">
      <c r="A637" s="19" t="n">
        <f aca="false">HYPERLINK("http://dbpedia.org/property/countryOfOrigin")</f>
        <v>0</v>
      </c>
      <c r="B637" s="0" t="s">
        <v>1665</v>
      </c>
      <c r="E637" s="0" t="s">
        <v>1666</v>
      </c>
      <c r="F637" s="0" t="s">
        <v>1667</v>
      </c>
      <c r="G63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ountryOfOrigin%3E+rdfs%3Alabel+%3Fpredicate+.+%3Fs+%3Chttp%3A%2F%2Fdbpedia.org%2Fproperty%2FcountryOfOrigi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638">
      <c r="A638" s="19" t="n">
        <f aca="false">HYPERLINK("http://dbpedia.org/property/hq")</f>
        <v>0</v>
      </c>
      <c r="B638" s="0" t="s">
        <v>1668</v>
      </c>
      <c r="E638" s="0" t="s">
        <v>1669</v>
      </c>
      <c r="F638" s="0" t="s">
        <v>1670</v>
      </c>
      <c r="G63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hq%3E+rdfs%3Alabel+%3Fpredicate+.+%3Fs+%3Chttp%3A%2F%2Fdbpedia.org%2Fproperty%2Fhq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639">
      <c r="A639" s="19" t="n">
        <f aca="false">HYPERLINK("http://dbpedia.org/property/nationalOrigin")</f>
        <v>0</v>
      </c>
      <c r="B639" s="0" t="s">
        <v>1671</v>
      </c>
      <c r="E639" s="0" t="s">
        <v>1672</v>
      </c>
      <c r="F639" s="0" t="s">
        <v>1673</v>
      </c>
      <c r="G63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ationalOrigin%3E+rdfs%3Alabel+%3Fpredicate+.+%3Fs+%3Chttp%3A%2F%2Fdbpedia.org%2Fproperty%2FnationalOrigi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640">
      <c r="A640" s="21" t="n">
        <f aca="false">HYPERLINK("http://dbpedia.org/property/headquartered")</f>
        <v>0</v>
      </c>
      <c r="B640" s="22" t="s">
        <v>1674</v>
      </c>
      <c r="C640" s="22"/>
      <c r="D640" s="22"/>
      <c r="E640" s="22" t="s">
        <v>1675</v>
      </c>
      <c r="F640" s="22" t="s">
        <v>1676</v>
      </c>
      <c r="G640" s="23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headquartered%3E+rdfs%3Alabel+%3Fpredicate+.+%3Fs+%3Chttp%3A%2F%2Fdbpedia.org%2Fproperty%2Fheadquartere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false" hidden="false" ht="12.1" outlineLevel="0" r="642" s="2">
      <c r="A642" s="3" t="s">
        <v>0</v>
      </c>
      <c r="B642" s="4" t="s">
        <v>1</v>
      </c>
      <c r="C642" s="4"/>
      <c r="D642" s="4"/>
      <c r="E642" s="4"/>
      <c r="F642" s="4"/>
      <c r="G642" s="5"/>
    </row>
    <row collapsed="false" customFormat="false" customHeight="false" hidden="false" ht="12.1" outlineLevel="0" r="643">
      <c r="A643" s="19" t="n">
        <v>618003832</v>
      </c>
      <c r="B643" s="0" t="s">
        <v>1603</v>
      </c>
      <c r="G643" s="7"/>
    </row>
    <row collapsed="false" customFormat="true" customHeight="false" hidden="false" ht="12.1" outlineLevel="0" r="644" s="2">
      <c r="A644" s="8" t="s">
        <v>3</v>
      </c>
      <c r="B644" s="9"/>
      <c r="C644" s="9"/>
      <c r="D644" s="9"/>
      <c r="E644" s="9"/>
      <c r="F644" s="9"/>
      <c r="G644" s="10"/>
    </row>
    <row collapsed="false" customFormat="false" customHeight="false" hidden="false" ht="13.35" outlineLevel="0" r="645">
      <c r="A645" s="11" t="s">
        <v>1677</v>
      </c>
      <c r="B645" s="12" t="s">
        <v>1678</v>
      </c>
      <c r="C645" s="12" t="s">
        <v>1679</v>
      </c>
      <c r="D645" s="12" t="s">
        <v>1680</v>
      </c>
      <c r="E645" s="12" t="s">
        <v>1681</v>
      </c>
      <c r="F645" s="12"/>
      <c r="G645" s="13"/>
    </row>
    <row collapsed="false" customFormat="false" customHeight="false" hidden="false" ht="12.1" outlineLevel="0" r="646">
      <c r="A646" s="11" t="s">
        <v>1682</v>
      </c>
      <c r="B646" s="12" t="s">
        <v>1683</v>
      </c>
      <c r="C646" s="12" t="s">
        <v>1684</v>
      </c>
      <c r="D646" s="12" t="s">
        <v>1685</v>
      </c>
      <c r="E646" s="12" t="s">
        <v>1686</v>
      </c>
      <c r="F646" s="12"/>
      <c r="G646" s="13"/>
    </row>
    <row collapsed="false" customFormat="false" customHeight="false" hidden="false" ht="13.35" outlineLevel="0" r="647">
      <c r="A647" s="11" t="s">
        <v>1687</v>
      </c>
      <c r="B647" s="12" t="s">
        <v>1688</v>
      </c>
      <c r="C647" s="12" t="s">
        <v>1689</v>
      </c>
      <c r="D647" s="12" t="s">
        <v>1690</v>
      </c>
      <c r="E647" s="12" t="s">
        <v>1691</v>
      </c>
      <c r="F647" s="12"/>
      <c r="G647" s="13"/>
    </row>
    <row collapsed="false" customFormat="false" customHeight="false" hidden="false" ht="12.1" outlineLevel="0" r="648">
      <c r="A648" s="11" t="s">
        <v>1692</v>
      </c>
      <c r="B648" s="12" t="s">
        <v>1693</v>
      </c>
      <c r="C648" s="12" t="s">
        <v>1694</v>
      </c>
      <c r="D648" s="12" t="s">
        <v>1695</v>
      </c>
      <c r="E648" s="12" t="s">
        <v>1696</v>
      </c>
      <c r="F648" s="12"/>
      <c r="G648" s="13"/>
    </row>
    <row collapsed="false" customFormat="false" customHeight="false" hidden="false" ht="12.1" outlineLevel="0" r="649">
      <c r="A649" s="11" t="s">
        <v>1697</v>
      </c>
      <c r="B649" s="12" t="s">
        <v>1698</v>
      </c>
      <c r="C649" s="12" t="s">
        <v>1699</v>
      </c>
      <c r="D649" s="12" t="s">
        <v>1700</v>
      </c>
      <c r="E649" s="12" t="s">
        <v>1701</v>
      </c>
      <c r="F649" s="12"/>
      <c r="G649" s="13"/>
    </row>
    <row collapsed="false" customFormat="false" customHeight="false" hidden="false" ht="13.35" outlineLevel="0" r="650">
      <c r="A650" s="11" t="s">
        <v>1702</v>
      </c>
      <c r="B650" s="12" t="s">
        <v>1703</v>
      </c>
      <c r="C650" s="12" t="s">
        <v>1704</v>
      </c>
      <c r="D650" s="12" t="s">
        <v>1705</v>
      </c>
      <c r="E650" s="12" t="s">
        <v>1706</v>
      </c>
      <c r="F650" s="12"/>
      <c r="G650" s="13"/>
    </row>
    <row collapsed="false" customFormat="false" customHeight="false" hidden="false" ht="12.1" outlineLevel="0" r="651">
      <c r="A651" s="19"/>
      <c r="G651" s="7"/>
    </row>
    <row collapsed="false" customFormat="true" customHeight="false" hidden="false" ht="12.1" outlineLevel="0" r="652" s="2">
      <c r="A652" s="17" t="s">
        <v>25</v>
      </c>
      <c r="B652" s="2" t="s">
        <v>26</v>
      </c>
      <c r="C652" s="2" t="s">
        <v>27</v>
      </c>
      <c r="D652" s="2" t="s">
        <v>28</v>
      </c>
      <c r="E652" s="2" t="s">
        <v>29</v>
      </c>
      <c r="F652" s="2" t="s">
        <v>30</v>
      </c>
      <c r="G652" s="18"/>
    </row>
    <row collapsed="false" customFormat="false" customHeight="false" hidden="false" ht="13.35" outlineLevel="0" r="653">
      <c r="A653" s="19" t="n">
        <f aca="false">HYPERLINK("http://dbpedia.org/property/products")</f>
        <v>0</v>
      </c>
      <c r="B653" s="0" t="s">
        <v>1707</v>
      </c>
      <c r="E653" s="0" t="s">
        <v>1708</v>
      </c>
      <c r="F653" s="0" t="s">
        <v>1709</v>
      </c>
      <c r="G65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roducts%3E+rdfs%3Alabel+%3Fpredicate+.+%3Fs+%3Chttp%3A%2F%2Fdbpedia.org%2Fproperty%2Fproduct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654">
      <c r="A654" s="19" t="n">
        <f aca="false">HYPERLINK("http://dbpedia.org/property/industry")</f>
        <v>0</v>
      </c>
      <c r="B654" s="0" t="s">
        <v>1710</v>
      </c>
      <c r="E654" s="0" t="s">
        <v>1711</v>
      </c>
      <c r="F654" s="0" t="s">
        <v>1712</v>
      </c>
      <c r="G65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industry%3E+rdfs%3Alabel+%3Fpredicate+.+%3Fs+%3Chttp%3A%2F%2Fdbpedia.org%2Fproperty%2Findustr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655">
      <c r="A655" s="19" t="n">
        <f aca="false">HYPERLINK("http://dbpedia.org/ontology/industry")</f>
        <v>0</v>
      </c>
      <c r="B655" s="0" t="s">
        <v>1710</v>
      </c>
      <c r="E655" s="0" t="s">
        <v>1713</v>
      </c>
      <c r="F655" s="0" t="s">
        <v>1714</v>
      </c>
      <c r="G65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industry%3E+rdfs%3Alabel+%3Fpredicate+.+%3Fs+%3Chttp%3A%2F%2Fdbpedia.org%2Fontology%2Findustr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656">
      <c r="A656" s="19" t="n">
        <f aca="false">HYPERLINK("http://dbpedia.org/ontology/product")</f>
        <v>0</v>
      </c>
      <c r="B656" s="0" t="s">
        <v>1715</v>
      </c>
      <c r="E656" s="0" t="s">
        <v>1716</v>
      </c>
      <c r="F656" s="0" t="s">
        <v>1717</v>
      </c>
      <c r="G65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product%3E+rdfs%3Alabel+%3Fpredicate+.+%3Fs+%3Chttp%3A%2F%2Fdbpedia.org%2Fontology%2Fproduc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657">
      <c r="A657" s="19" t="n">
        <f aca="false">HYPERLINK("http://dbpedia.org/property/services")</f>
        <v>0</v>
      </c>
      <c r="B657" s="0" t="s">
        <v>1718</v>
      </c>
      <c r="E657" s="0" t="s">
        <v>1719</v>
      </c>
      <c r="F657" s="0" t="s">
        <v>1720</v>
      </c>
      <c r="G65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ervices%3E+rdfs%3Alabel+%3Fpredicate+.+%3Fs+%3Chttp%3A%2F%2Fdbpedia.org%2Fproperty%2Fservic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658">
      <c r="A658" s="19" t="n">
        <f aca="false">HYPERLINK("http://dbpedia.org/ontology/service")</f>
        <v>0</v>
      </c>
      <c r="B658" s="0" t="s">
        <v>1721</v>
      </c>
      <c r="E658" s="0" t="s">
        <v>1722</v>
      </c>
      <c r="F658" s="0" t="s">
        <v>1723</v>
      </c>
      <c r="G65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service%3E+rdfs%3Alabel+%3Fpredicate+.+%3Fs+%3Chttp%3A%2F%2Fdbpedia.org%2Fontology%2Fservic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659">
      <c r="A659" s="19" t="n">
        <f aca="false">HYPERLINK("http://dbpedia.org/property/companyType")</f>
        <v>0</v>
      </c>
      <c r="B659" s="0" t="s">
        <v>1724</v>
      </c>
      <c r="E659" s="0" t="s">
        <v>1725</v>
      </c>
      <c r="F659" s="0" t="s">
        <v>1726</v>
      </c>
      <c r="G65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ompanyType%3E+rdfs%3Alabel+%3Fpredicate+.+%3Fs+%3Chttp%3A%2F%2Fdbpedia.org%2Fproperty%2FcompanyTyp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660">
      <c r="A660" s="19" t="n">
        <f aca="false">HYPERLINK("http://dbpedia.org/property/type")</f>
        <v>0</v>
      </c>
      <c r="B660" s="0" t="s">
        <v>39</v>
      </c>
      <c r="E660" s="0" t="s">
        <v>1727</v>
      </c>
      <c r="F660" s="0" t="s">
        <v>1728</v>
      </c>
      <c r="G66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type%3E+rdfs%3Alabel+%3Fpredicate+.+%3Fs+%3Chttp%3A%2F%2Fdbpedia.org%2Fproperty%2Ftyp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661">
      <c r="A661" s="19" t="n">
        <f aca="false">HYPERLINK("http://dbpedia.org/ontology/type")</f>
        <v>0</v>
      </c>
      <c r="B661" s="0" t="s">
        <v>39</v>
      </c>
      <c r="E661" s="0" t="s">
        <v>1729</v>
      </c>
      <c r="F661" s="0" t="s">
        <v>1730</v>
      </c>
      <c r="G66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type%3E+rdfs%3Alabel+%3Fpredicate+.+%3Fs+%3Chttp%3A%2F%2Fdbpedia.org%2Fontology%2Ftyp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662">
      <c r="A662" s="19" t="n">
        <f aca="false">HYPERLINK("http://dbpedia.org/property/companySlogan")</f>
        <v>0</v>
      </c>
      <c r="B662" s="0" t="s">
        <v>1731</v>
      </c>
      <c r="E662" s="0" t="s">
        <v>1732</v>
      </c>
      <c r="F662" s="0" t="s">
        <v>1733</v>
      </c>
      <c r="G66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ompanySlogan%3E+rdfs%3Alabel+%3Fpredicate+.+%3Fs+%3Chttp%3A%2F%2Fdbpedia.org%2Fproperty%2FcompanySloga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663">
      <c r="A663" s="19" t="n">
        <f aca="false">HYPERLINK("http://dbpedia.org/property/markets")</f>
        <v>0</v>
      </c>
      <c r="B663" s="0" t="s">
        <v>1734</v>
      </c>
      <c r="E663" s="0" t="s">
        <v>1735</v>
      </c>
      <c r="F663" s="0" t="s">
        <v>1736</v>
      </c>
      <c r="G66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markets%3E+rdfs%3Alabel+%3Fpredicate+.+%3Fs+%3Chttp%3A%2F%2Fdbpedia.org%2Fproperty%2Fmarket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664">
      <c r="A664" s="19" t="n">
        <f aca="false">HYPERLINK("http://dbpedia.org/property/industries")</f>
        <v>0</v>
      </c>
      <c r="B664" s="0" t="s">
        <v>1737</v>
      </c>
      <c r="E664" s="0" t="s">
        <v>1738</v>
      </c>
      <c r="F664" s="0" t="s">
        <v>1739</v>
      </c>
      <c r="G66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industries%3E+rdfs%3Alabel+%3Fpredicate+.+%3Fs+%3Chttp%3A%2F%2Fdbpedia.org%2Fproperty%2Findustri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665">
      <c r="A665" s="19" t="n">
        <f aca="false">HYPERLINK("http://dbpedia.org/property/business")</f>
        <v>0</v>
      </c>
      <c r="B665" s="0" t="s">
        <v>1740</v>
      </c>
      <c r="E665" s="0" t="s">
        <v>1741</v>
      </c>
      <c r="F665" s="0" t="s">
        <v>1742</v>
      </c>
      <c r="G66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business%3E+rdfs%3Alabel+%3Fpredicate+.+%3Fs+%3Chttp%3A%2F%2Fdbpedia.org%2Fproperty%2Fbusines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666">
      <c r="A666" s="21" t="n">
        <f aca="false">HYPERLINK("http://dbpedia.org/property/product")</f>
        <v>0</v>
      </c>
      <c r="B666" s="22" t="s">
        <v>1715</v>
      </c>
      <c r="C666" s="22"/>
      <c r="D666" s="22"/>
      <c r="E666" s="22" t="s">
        <v>1743</v>
      </c>
      <c r="F666" s="22" t="s">
        <v>1744</v>
      </c>
      <c r="G666" s="23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roduct%3E+rdfs%3Alabel+%3Fpredicate+.+%3Fs+%3Chttp%3A%2F%2Fdbpedia.org%2Fproperty%2Fproduc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false" hidden="false" ht="12.1" outlineLevel="0" r="668" s="2">
      <c r="A668" s="3" t="s">
        <v>0</v>
      </c>
      <c r="B668" s="4" t="s">
        <v>1</v>
      </c>
      <c r="C668" s="4"/>
      <c r="D668" s="4"/>
      <c r="E668" s="4"/>
      <c r="F668" s="4"/>
      <c r="G668" s="5"/>
    </row>
    <row collapsed="false" customFormat="false" customHeight="false" hidden="false" ht="12.1" outlineLevel="0" r="669">
      <c r="A669" s="19" t="n">
        <v>2122702641</v>
      </c>
      <c r="B669" s="0" t="s">
        <v>1745</v>
      </c>
      <c r="G669" s="7"/>
    </row>
    <row collapsed="false" customFormat="true" customHeight="false" hidden="false" ht="12.1" outlineLevel="0" r="670" s="2">
      <c r="A670" s="8" t="s">
        <v>3</v>
      </c>
      <c r="B670" s="9"/>
      <c r="C670" s="9"/>
      <c r="D670" s="9"/>
      <c r="E670" s="9"/>
      <c r="F670" s="9"/>
      <c r="G670" s="10"/>
    </row>
    <row collapsed="false" customFormat="false" customHeight="false" hidden="false" ht="12.1" outlineLevel="0" r="671">
      <c r="A671" s="11" t="s">
        <v>1746</v>
      </c>
      <c r="B671" s="12" t="s">
        <v>1747</v>
      </c>
      <c r="C671" s="12" t="s">
        <v>1748</v>
      </c>
      <c r="D671" s="12" t="s">
        <v>1749</v>
      </c>
      <c r="E671" s="12" t="s">
        <v>1750</v>
      </c>
      <c r="F671" s="12"/>
      <c r="G671" s="13"/>
    </row>
    <row collapsed="false" customFormat="false" customHeight="false" hidden="false" ht="12.1" outlineLevel="0" r="672">
      <c r="A672" s="19"/>
      <c r="G672" s="7"/>
    </row>
    <row collapsed="false" customFormat="true" customHeight="false" hidden="false" ht="12.1" outlineLevel="0" r="673" s="2">
      <c r="A673" s="17" t="s">
        <v>25</v>
      </c>
      <c r="B673" s="2" t="s">
        <v>26</v>
      </c>
      <c r="C673" s="2" t="s">
        <v>27</v>
      </c>
      <c r="D673" s="2" t="s">
        <v>28</v>
      </c>
      <c r="E673" s="2" t="s">
        <v>29</v>
      </c>
      <c r="F673" s="2" t="s">
        <v>30</v>
      </c>
      <c r="G673" s="18"/>
    </row>
    <row collapsed="false" customFormat="false" customHeight="false" hidden="false" ht="12.1" outlineLevel="0" r="674">
      <c r="A674" s="19" t="n">
        <f aca="false">HYPERLINK("http://dbpedia.org/property/party")</f>
        <v>0</v>
      </c>
      <c r="B674" s="0" t="s">
        <v>1751</v>
      </c>
      <c r="E674" s="0" t="s">
        <v>1752</v>
      </c>
      <c r="F674" s="0" t="s">
        <v>1753</v>
      </c>
      <c r="G67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arty%3E+rdfs%3Alabel+%3Fpredicate+.+%3Fs+%3Chttp%3A%2F%2Fdbpedia.org%2Fproperty%2Fpar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675">
      <c r="A675" s="19" t="n">
        <f aca="false">HYPERLINK("http://dbpedia.org/ontology/party")</f>
        <v>0</v>
      </c>
      <c r="B675" s="0" t="s">
        <v>1751</v>
      </c>
      <c r="E675" s="0" t="s">
        <v>1754</v>
      </c>
      <c r="F675" s="0" t="s">
        <v>1755</v>
      </c>
      <c r="G67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party%3E+rdfs%3Alabel+%3Fpredicate+.+%3Fs+%3Chttp%3A%2F%2Fdbpedia.org%2Fontology%2Fpar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676">
      <c r="A676" s="19" t="n">
        <f aca="false">HYPERLINK("http://dbpedia.org/ontology/otherParty")</f>
        <v>0</v>
      </c>
      <c r="B676" s="0" t="s">
        <v>1756</v>
      </c>
      <c r="E676" s="0" t="s">
        <v>1757</v>
      </c>
      <c r="F676" s="0" t="s">
        <v>1758</v>
      </c>
      <c r="G67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otherParty%3E+rdfs%3Alabel+%3Fpredicate+.+%3Fs+%3Chttp%3A%2F%2Fdbpedia.org%2Fontology%2FotherPar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677">
      <c r="A677" s="19" t="n">
        <f aca="false">HYPERLINK("http://dbpedia.org/property/afterParty")</f>
        <v>0</v>
      </c>
      <c r="B677" s="0" t="s">
        <v>1759</v>
      </c>
      <c r="E677" s="0" t="s">
        <v>1760</v>
      </c>
      <c r="F677" s="0" t="s">
        <v>1761</v>
      </c>
      <c r="G67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afterParty%3E+rdfs%3Alabel+%3Fpredicate+.+%3Fs+%3Chttp%3A%2F%2Fdbpedia.org%2Fproperty%2FafterPar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678">
      <c r="A678" s="19" t="n">
        <f aca="false">HYPERLINK("http://dbpedia.org/property/politicalGroups")</f>
        <v>0</v>
      </c>
      <c r="B678" s="0" t="s">
        <v>1762</v>
      </c>
      <c r="E678" s="0" t="s">
        <v>1763</v>
      </c>
      <c r="F678" s="0" t="s">
        <v>1764</v>
      </c>
      <c r="G67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oliticalGroups%3E+rdfs%3Alabel+%3Fpredicate+.+%3Fs+%3Chttp%3A%2F%2Fdbpedia.org%2Fproperty%2FpoliticalGroup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679">
      <c r="A679" s="19" t="n">
        <f aca="false">HYPERLINK("http://dbpedia.org/ontology/politicalPartyInLegislature")</f>
        <v>0</v>
      </c>
      <c r="B679" s="0" t="s">
        <v>1765</v>
      </c>
      <c r="E679" s="0" t="s">
        <v>1766</v>
      </c>
      <c r="F679" s="0" t="s">
        <v>1767</v>
      </c>
      <c r="G679" s="7" t="e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politicalpartyinlegislature%3e+rdfs%3alabel+%3fpredicate+.+%3fs+%3chttp%3a%2f%2fdbpedia.org%2fontology%2fpoliticalpartyinlegislatur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view more"))</f>
        <v>#N/A</v>
      </c>
    </row>
    <row collapsed="false" customFormat="false" customHeight="false" hidden="false" ht="13.35" outlineLevel="0" r="680">
      <c r="A680" s="19" t="n">
        <f aca="false">HYPERLINK("http://dbpedia.org/ontology/politicalPartyOfLeader")</f>
        <v>0</v>
      </c>
      <c r="B680" s="0" t="s">
        <v>1768</v>
      </c>
      <c r="E680" s="0" t="s">
        <v>1769</v>
      </c>
      <c r="F680" s="0" t="s">
        <v>1770</v>
      </c>
      <c r="G68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politicalPartyOfLeader%3E+rdfs%3Alabel+%3Fpredicate+.+%3Fs+%3Chttp%3A%2F%2Fdbpedia.org%2Fontology%2FpoliticalPartyOfLead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681">
      <c r="A681" s="19" t="n">
        <f aca="false">HYPERLINK("http://dbpedia.org/property/loser")</f>
        <v>0</v>
      </c>
      <c r="B681" s="0" t="s">
        <v>1771</v>
      </c>
      <c r="E681" s="0" t="s">
        <v>1772</v>
      </c>
      <c r="F681" s="0" t="s">
        <v>1773</v>
      </c>
      <c r="G68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oser%3E+rdfs%3Alabel+%3Fpredicate+.+%3Fs+%3Chttp%3A%2F%2Fdbpedia.org%2Fproperty%2Flos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682">
      <c r="A682" s="19" t="n">
        <f aca="false">HYPERLINK("http://dbpedia.org/property/politicalParty")</f>
        <v>0</v>
      </c>
      <c r="B682" s="0" t="s">
        <v>1774</v>
      </c>
      <c r="E682" s="0" t="s">
        <v>1775</v>
      </c>
      <c r="F682" s="0" t="s">
        <v>1776</v>
      </c>
      <c r="G68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oliticalParty%3E+rdfs%3Alabel+%3Fpredicate+.+%3Fs+%3Chttp%3A%2F%2Fdbpedia.org%2Fproperty%2FpoliticalPar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683">
      <c r="A683" s="19" t="n">
        <f aca="false">HYPERLINK("http://dbpedia.org/property/winner")</f>
        <v>0</v>
      </c>
      <c r="B683" s="0" t="s">
        <v>1777</v>
      </c>
      <c r="E683" s="0" t="s">
        <v>1778</v>
      </c>
      <c r="F683" s="0" t="s">
        <v>1779</v>
      </c>
      <c r="G68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winner%3E+rdfs%3Alabel+%3Fpredicate+.+%3Fs+%3Chttp%3A%2F%2Fdbpedia.org%2Fproperty%2Fwinn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684">
      <c r="A684" s="19" t="n">
        <f aca="false">HYPERLINK("http://dbpedia.org/ontology/ideology")</f>
        <v>0</v>
      </c>
      <c r="B684" s="0" t="s">
        <v>1780</v>
      </c>
      <c r="E684" s="0" t="s">
        <v>1781</v>
      </c>
      <c r="F684" s="0" t="s">
        <v>1782</v>
      </c>
      <c r="G68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ideology%3E+rdfs%3Alabel+%3Fpredicate+.+%3Fs+%3Chttp%3A%2F%2Fdbpedia.org%2Fontology%2Fideolog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685">
      <c r="A685" s="19" t="n">
        <f aca="false">HYPERLINK("http://dbpedia.org/property/ideology")</f>
        <v>0</v>
      </c>
      <c r="B685" s="0" t="s">
        <v>1780</v>
      </c>
      <c r="E685" s="0" t="s">
        <v>1783</v>
      </c>
      <c r="F685" s="0" t="s">
        <v>1784</v>
      </c>
      <c r="G68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ideology%3E+rdfs%3Alabel+%3Fpredicate+.+%3Fs+%3Chttp%3A%2F%2Fdbpedia.org%2Fproperty%2Fideolog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686">
      <c r="A686" s="19" t="n">
        <f aca="false">HYPERLINK("http://dbpedia.org/property/governmentType")</f>
        <v>0</v>
      </c>
      <c r="B686" s="0" t="s">
        <v>1785</v>
      </c>
      <c r="E686" s="0" t="s">
        <v>1786</v>
      </c>
      <c r="F686" s="0" t="s">
        <v>1787</v>
      </c>
      <c r="G68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governmentType%3E+rdfs%3Alabel+%3Fpredicate+.+%3Fs+%3Chttp%3A%2F%2Fdbpedia.org%2Fproperty%2FgovernmentTyp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687">
      <c r="A687" s="19" t="n">
        <f aca="false">HYPERLINK("http://dbpedia.org/ontology/leaderParty")</f>
        <v>0</v>
      </c>
      <c r="B687" s="0" t="s">
        <v>1788</v>
      </c>
      <c r="E687" s="0" t="s">
        <v>1789</v>
      </c>
      <c r="F687" s="0" t="s">
        <v>1790</v>
      </c>
      <c r="G68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leaderParty%3E+rdfs%3Alabel+%3Fpredicate+.+%3Fs+%3Chttp%3A%2F%2Fdbpedia.org%2Fontology%2FleaderPar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688">
      <c r="A688" s="19" t="n">
        <f aca="false">HYPERLINK("http://dbpedia.org/property/legislature")</f>
        <v>0</v>
      </c>
      <c r="B688" s="0" t="s">
        <v>1791</v>
      </c>
      <c r="E688" s="0" t="s">
        <v>1792</v>
      </c>
      <c r="F688" s="0" t="s">
        <v>1793</v>
      </c>
      <c r="G68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egislature%3E+rdfs%3Alabel+%3Fpredicate+.+%3Fs+%3Chttp%3A%2F%2Fdbpedia.org%2Fproperty%2Flegislatur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689">
      <c r="A689" s="19" t="n">
        <f aca="false">HYPERLINK("http://dbpedia.org/property/leaderParty")</f>
        <v>0</v>
      </c>
      <c r="B689" s="0" t="s">
        <v>1788</v>
      </c>
      <c r="E689" s="0" t="s">
        <v>1794</v>
      </c>
      <c r="F689" s="0" t="s">
        <v>1795</v>
      </c>
      <c r="G68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eaderParty%3E+rdfs%3Alabel+%3Fpredicate+.+%3Fs+%3Chttp%3A%2F%2Fdbpedia.org%2Fproperty%2FleaderPar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690">
      <c r="A690" s="19" t="n">
        <f aca="false">HYPERLINK("http://dbpedia.org/property/oppositionParty")</f>
        <v>0</v>
      </c>
      <c r="B690" s="0" t="s">
        <v>1796</v>
      </c>
      <c r="E690" s="0" t="s">
        <v>1797</v>
      </c>
      <c r="F690" s="0" t="s">
        <v>1798</v>
      </c>
      <c r="G69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oppositionParty%3E+rdfs%3Alabel+%3Fpredicate+.+%3Fs+%3Chttp%3A%2F%2Fdbpedia.org%2Fproperty%2FoppositionPar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691">
      <c r="A691" s="21" t="n">
        <f aca="false">HYPERLINK("http://dbpedia.org/property/politicalView")</f>
        <v>0</v>
      </c>
      <c r="B691" s="22" t="s">
        <v>1799</v>
      </c>
      <c r="C691" s="22"/>
      <c r="D691" s="22"/>
      <c r="E691" s="22" t="s">
        <v>1800</v>
      </c>
      <c r="F691" s="22" t="s">
        <v>1801</v>
      </c>
      <c r="G691" s="23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oliticalView%3E+rdfs%3Alabel+%3Fpredicate+.+%3Fs+%3Chttp%3A%2F%2Fdbpedia.org%2Fproperty%2FpoliticalView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false" hidden="false" ht="12.1" outlineLevel="0" r="693" s="2">
      <c r="A693" s="3" t="s">
        <v>0</v>
      </c>
      <c r="B693" s="4" t="s">
        <v>1</v>
      </c>
      <c r="C693" s="4"/>
      <c r="D693" s="4"/>
      <c r="E693" s="4"/>
      <c r="F693" s="4"/>
      <c r="G693" s="5"/>
    </row>
    <row collapsed="false" customFormat="false" customHeight="false" hidden="false" ht="12.1" outlineLevel="0" r="694">
      <c r="A694" s="19" t="n">
        <v>1973672910</v>
      </c>
      <c r="B694" s="0" t="s">
        <v>1745</v>
      </c>
      <c r="G694" s="7"/>
    </row>
    <row collapsed="false" customFormat="true" customHeight="false" hidden="false" ht="12.1" outlineLevel="0" r="695" s="2">
      <c r="A695" s="8" t="s">
        <v>3</v>
      </c>
      <c r="B695" s="9"/>
      <c r="C695" s="9"/>
      <c r="D695" s="9"/>
      <c r="E695" s="9"/>
      <c r="F695" s="9"/>
      <c r="G695" s="10"/>
    </row>
    <row collapsed="false" customFormat="false" customHeight="false" hidden="false" ht="12.1" outlineLevel="0" r="696">
      <c r="A696" s="11" t="n">
        <v>1824</v>
      </c>
      <c r="B696" s="12" t="n">
        <v>1828</v>
      </c>
      <c r="C696" s="12" t="n">
        <v>1789</v>
      </c>
      <c r="D696" s="12" t="n">
        <v>1832</v>
      </c>
      <c r="E696" s="12" t="n">
        <v>1836</v>
      </c>
      <c r="F696" s="12"/>
      <c r="G696" s="13"/>
    </row>
    <row collapsed="false" customFormat="false" customHeight="false" hidden="false" ht="12.1" outlineLevel="0" r="697">
      <c r="A697" s="11" t="n">
        <v>1840</v>
      </c>
      <c r="B697" s="12" t="n">
        <v>1844</v>
      </c>
      <c r="C697" s="12" t="n">
        <v>1848</v>
      </c>
      <c r="D697" s="12" t="n">
        <v>1852</v>
      </c>
      <c r="E697" s="12" t="n">
        <v>1856</v>
      </c>
      <c r="F697" s="12"/>
      <c r="G697" s="13"/>
    </row>
    <row collapsed="false" customFormat="false" customHeight="false" hidden="false" ht="12.1" outlineLevel="0" r="698">
      <c r="A698" s="11" t="n">
        <v>1860</v>
      </c>
      <c r="B698" s="12" t="n">
        <v>1864</v>
      </c>
      <c r="C698" s="12" t="n">
        <v>1868</v>
      </c>
      <c r="D698" s="12" t="n">
        <v>1792</v>
      </c>
      <c r="E698" s="12" t="n">
        <v>1872</v>
      </c>
      <c r="F698" s="12"/>
      <c r="G698" s="13"/>
    </row>
    <row collapsed="false" customFormat="false" customHeight="false" hidden="false" ht="12.1" outlineLevel="0" r="699">
      <c r="A699" s="11" t="n">
        <v>1876</v>
      </c>
      <c r="B699" s="12" t="n">
        <v>1880</v>
      </c>
      <c r="C699" s="12" t="n">
        <v>1884</v>
      </c>
      <c r="D699" s="12" t="n">
        <v>1888</v>
      </c>
      <c r="E699" s="12" t="n">
        <v>1892</v>
      </c>
      <c r="F699" s="12"/>
      <c r="G699" s="13"/>
    </row>
    <row collapsed="false" customFormat="false" customHeight="false" hidden="false" ht="12.1" outlineLevel="0" r="700">
      <c r="A700" s="11" t="n">
        <v>1896</v>
      </c>
      <c r="B700" s="12" t="n">
        <v>1900</v>
      </c>
      <c r="C700" s="12" t="n">
        <v>1904</v>
      </c>
      <c r="D700" s="12" t="n">
        <v>1908</v>
      </c>
      <c r="E700" s="12" t="n">
        <v>1796</v>
      </c>
      <c r="F700" s="12"/>
      <c r="G700" s="13"/>
    </row>
    <row collapsed="false" customFormat="false" customHeight="false" hidden="false" ht="12.1" outlineLevel="0" r="701">
      <c r="A701" s="11" t="n">
        <v>1912</v>
      </c>
      <c r="B701" s="12" t="n">
        <v>1916</v>
      </c>
      <c r="C701" s="12" t="n">
        <v>1920</v>
      </c>
      <c r="D701" s="12" t="n">
        <v>1924</v>
      </c>
      <c r="E701" s="12" t="n">
        <v>1928</v>
      </c>
      <c r="F701" s="12"/>
      <c r="G701" s="13"/>
    </row>
    <row collapsed="false" customFormat="false" customHeight="false" hidden="false" ht="12.1" outlineLevel="0" r="702">
      <c r="A702" s="11" t="n">
        <v>1932</v>
      </c>
      <c r="B702" s="12" t="n">
        <v>1936</v>
      </c>
      <c r="C702" s="12" t="n">
        <v>1940</v>
      </c>
      <c r="D702" s="12" t="n">
        <v>1944</v>
      </c>
      <c r="E702" s="12" t="n">
        <v>1948</v>
      </c>
      <c r="F702" s="12"/>
      <c r="G702" s="13"/>
    </row>
    <row collapsed="false" customFormat="false" customHeight="false" hidden="false" ht="12.1" outlineLevel="0" r="703">
      <c r="A703" s="11" t="n">
        <v>1800</v>
      </c>
      <c r="B703" s="12" t="n">
        <v>1952</v>
      </c>
      <c r="C703" s="12" t="n">
        <v>1956</v>
      </c>
      <c r="D703" s="12" t="n">
        <v>1960</v>
      </c>
      <c r="E703" s="12" t="n">
        <v>1964</v>
      </c>
      <c r="F703" s="12"/>
      <c r="G703" s="13"/>
    </row>
    <row collapsed="false" customFormat="false" customHeight="false" hidden="false" ht="12.1" outlineLevel="0" r="704">
      <c r="A704" s="11" t="n">
        <v>1968</v>
      </c>
      <c r="B704" s="12" t="n">
        <v>1972</v>
      </c>
      <c r="C704" s="12" t="n">
        <v>1976</v>
      </c>
      <c r="D704" s="12" t="n">
        <v>1980</v>
      </c>
      <c r="E704" s="12" t="n">
        <v>1984</v>
      </c>
      <c r="F704" s="12"/>
      <c r="G704" s="13"/>
    </row>
    <row collapsed="false" customFormat="false" customHeight="false" hidden="false" ht="12.1" outlineLevel="0" r="705">
      <c r="A705" s="11" t="n">
        <v>1988</v>
      </c>
      <c r="B705" s="12" t="n">
        <v>1804</v>
      </c>
      <c r="C705" s="12" t="n">
        <v>1992</v>
      </c>
      <c r="D705" s="12" t="n">
        <v>1996</v>
      </c>
      <c r="E705" s="12" t="n">
        <v>2000</v>
      </c>
      <c r="F705" s="12"/>
      <c r="G705" s="13"/>
    </row>
    <row collapsed="false" customFormat="false" customHeight="false" hidden="false" ht="12.1" outlineLevel="0" r="706">
      <c r="A706" s="11" t="n">
        <v>2004</v>
      </c>
      <c r="B706" s="12" t="n">
        <v>2008</v>
      </c>
      <c r="C706" s="12" t="n">
        <v>2012</v>
      </c>
      <c r="D706" s="12" t="n">
        <v>1808</v>
      </c>
      <c r="E706" s="12" t="n">
        <v>1812</v>
      </c>
      <c r="F706" s="12"/>
      <c r="G706" s="13"/>
    </row>
    <row collapsed="false" customFormat="false" customHeight="false" hidden="false" ht="12.1" outlineLevel="0" r="707">
      <c r="A707" s="11" t="n">
        <v>1816</v>
      </c>
      <c r="B707" s="12" t="n">
        <v>1820</v>
      </c>
      <c r="C707" s="12"/>
      <c r="D707" s="12"/>
      <c r="E707" s="12"/>
      <c r="F707" s="12"/>
      <c r="G707" s="13"/>
    </row>
    <row collapsed="false" customFormat="false" customHeight="false" hidden="false" ht="12.1" outlineLevel="0" r="708">
      <c r="A708" s="19"/>
      <c r="G708" s="7"/>
    </row>
    <row collapsed="false" customFormat="true" customHeight="false" hidden="false" ht="12.1" outlineLevel="0" r="709" s="2">
      <c r="A709" s="17" t="s">
        <v>25</v>
      </c>
      <c r="B709" s="2" t="s">
        <v>26</v>
      </c>
      <c r="C709" s="2" t="s">
        <v>27</v>
      </c>
      <c r="D709" s="2" t="s">
        <v>28</v>
      </c>
      <c r="E709" s="2" t="s">
        <v>29</v>
      </c>
      <c r="F709" s="2" t="s">
        <v>30</v>
      </c>
      <c r="G709" s="18"/>
    </row>
    <row collapsed="false" customFormat="false" customHeight="false" hidden="false" ht="12.1" outlineLevel="0" r="710">
      <c r="A710" s="19" t="n">
        <f aca="false">HYPERLINK("http://dbpedia.org/property/years")</f>
        <v>0</v>
      </c>
      <c r="B710" s="0" t="s">
        <v>105</v>
      </c>
      <c r="E710" s="0" t="s">
        <v>1802</v>
      </c>
      <c r="F710" s="0" t="s">
        <v>1803</v>
      </c>
      <c r="G71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years%3E+rdfs%3Alabel+%3Fpredicate+.+%3Fs+%3Chttp%3A%2F%2Fdbpedia.org%2Fproperty%2Fyear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711">
      <c r="A711" s="19" t="n">
        <f aca="false">HYPERLINK("http://dbpedia.org/ontology/formationYear")</f>
        <v>0</v>
      </c>
      <c r="B711" s="0" t="s">
        <v>1804</v>
      </c>
      <c r="E711" s="0" t="s">
        <v>1805</v>
      </c>
      <c r="F711" s="0" t="s">
        <v>1806</v>
      </c>
      <c r="G71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formationYear%3E+rdfs%3Alabel+%3Fpredicate+.+%3Fs+%3Chttp%3A%2F%2Fdbpedia.org%2Fontology%2Fformation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712">
      <c r="A712" s="19" t="n">
        <f aca="false">HYPERLINK("http://dbpedia.org/ontology/activeYearsEndDate")</f>
        <v>0</v>
      </c>
      <c r="B712" s="0" t="s">
        <v>80</v>
      </c>
      <c r="E712" s="0" t="s">
        <v>1807</v>
      </c>
      <c r="F712" s="0" t="s">
        <v>1808</v>
      </c>
      <c r="G71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activeYearsEndDate%3E+rdfs%3Alabel+%3Fpredicate+.+%3Fs+%3Chttp%3A%2F%2Fdbpedia.org%2Fontology%2FactiveYearsEnd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713">
      <c r="A713" s="19" t="n">
        <f aca="false">HYPERLINK("http://dbpedia.org/property/formed")</f>
        <v>0</v>
      </c>
      <c r="B713" s="0" t="s">
        <v>1809</v>
      </c>
      <c r="E713" s="0" t="s">
        <v>1810</v>
      </c>
      <c r="F713" s="0" t="s">
        <v>1811</v>
      </c>
      <c r="G71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formed%3E+rdfs%3Alabel+%3Fpredicate+.+%3Fs+%3Chttp%3A%2F%2Fdbpedia.org%2Fproperty%2Fforme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714">
      <c r="A714" s="19" t="n">
        <f aca="false">HYPERLINK("http://dbpedia.org/property/termStart")</f>
        <v>0</v>
      </c>
      <c r="B714" s="0" t="s">
        <v>1812</v>
      </c>
      <c r="E714" s="0" t="s">
        <v>1813</v>
      </c>
      <c r="F714" s="0" t="s">
        <v>1814</v>
      </c>
      <c r="G71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termStart%3E+rdfs%3Alabel+%3Fpredicate+.+%3Fs+%3Chttp%3A%2F%2Fdbpedia.org%2Fproperty%2FtermStar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715">
      <c r="A715" s="19" t="n">
        <f aca="false">HYPERLINK("http://dbpedia.org/ontology/activeYearsStartDate")</f>
        <v>0</v>
      </c>
      <c r="B715" s="0" t="s">
        <v>114</v>
      </c>
      <c r="E715" s="0" t="s">
        <v>1815</v>
      </c>
      <c r="F715" s="0" t="s">
        <v>1816</v>
      </c>
      <c r="G71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activeYearsStartDate%3E+rdfs%3Alabel+%3Fpredicate+.+%3Fs+%3Chttp%3A%2F%2Fdbpedia.org%2Fontology%2FactiveYearsStart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716">
      <c r="A716" s="19" t="n">
        <f aca="false">HYPERLINK("http://dbpedia.org/property/termEnd")</f>
        <v>0</v>
      </c>
      <c r="B716" s="0" t="s">
        <v>1817</v>
      </c>
      <c r="E716" s="0" t="s">
        <v>1818</v>
      </c>
      <c r="F716" s="0" t="s">
        <v>1819</v>
      </c>
      <c r="G71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termEnd%3E+rdfs%3Alabel+%3Fpredicate+.+%3Fs+%3Chttp%3A%2F%2Fdbpedia.org%2Fproperty%2FtermEn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717">
      <c r="A717" s="19" t="n">
        <f aca="false">HYPERLINK("http://dbpedia.org/property/formation")</f>
        <v>0</v>
      </c>
      <c r="B717" s="0" t="s">
        <v>1820</v>
      </c>
      <c r="E717" s="0" t="s">
        <v>1821</v>
      </c>
      <c r="F717" s="0" t="s">
        <v>1822</v>
      </c>
      <c r="G71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formation%3E+rdfs%3Alabel+%3Fpredicate+.+%3Fs+%3Chttp%3A%2F%2Fdbpedia.org%2Fproperty%2Fformat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718">
      <c r="A718" s="19" t="n">
        <f aca="false">HYPERLINK("http://dbpedia.org/ontology/formationDate")</f>
        <v>0</v>
      </c>
      <c r="B718" s="0" t="s">
        <v>1823</v>
      </c>
      <c r="E718" s="0" t="s">
        <v>1824</v>
      </c>
      <c r="F718" s="0" t="s">
        <v>1825</v>
      </c>
      <c r="G71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formationDate%3E+rdfs%3Alabel+%3Fpredicate+.+%3Fs+%3Chttp%3A%2F%2Fdbpedia.org%2Fontology%2Fformation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719">
      <c r="A719" s="19" t="n">
        <f aca="false">HYPERLINK("http://dbpedia.org/property/established")</f>
        <v>0</v>
      </c>
      <c r="B719" s="0" t="s">
        <v>1826</v>
      </c>
      <c r="E719" s="0" t="s">
        <v>1827</v>
      </c>
      <c r="F719" s="0" t="s">
        <v>1828</v>
      </c>
      <c r="G71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stablished%3E+rdfs%3Alabel+%3Fpredicate+.+%3Fs+%3Chttp%3A%2F%2Fdbpedia.org%2Fproperty%2Festablishe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720">
      <c r="A720" s="19" t="n">
        <f aca="false">HYPERLINK("http://dbpedia.org/ontology/serviceStartYear")</f>
        <v>0</v>
      </c>
      <c r="B720" s="0" t="s">
        <v>1829</v>
      </c>
      <c r="E720" s="0" t="s">
        <v>1830</v>
      </c>
      <c r="F720" s="0" t="s">
        <v>1831</v>
      </c>
      <c r="G72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serviceStartYear%3E+rdfs%3Alabel+%3Fpredicate+.+%3Fs+%3Chttp%3A%2F%2Fdbpedia.org%2Fontology%2FserviceStart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721">
      <c r="A721" s="19" t="n">
        <f aca="false">HYPERLINK("http://dbpedia.org/property/startDate")</f>
        <v>0</v>
      </c>
      <c r="B721" s="0" t="s">
        <v>1832</v>
      </c>
      <c r="E721" s="0" t="s">
        <v>1833</v>
      </c>
      <c r="F721" s="0" t="s">
        <v>1834</v>
      </c>
      <c r="G72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tartDate%3E+rdfs%3Alabel+%3Fpredicate+.+%3Fs+%3Chttp%3A%2F%2Fdbpedia.org%2Fproperty%2Fstart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722">
      <c r="A722" s="19" t="n">
        <f aca="false">HYPERLINK("http://dbpedia.org/property/formedyear")</f>
        <v>0</v>
      </c>
      <c r="B722" s="0" t="s">
        <v>1835</v>
      </c>
      <c r="E722" s="0" t="s">
        <v>1836</v>
      </c>
      <c r="F722" s="0" t="s">
        <v>1837</v>
      </c>
      <c r="G72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formedyear%3E+rdfs%3Alabel+%3Fpredicate+.+%3Fs+%3Chttp%3A%2F%2Fdbpedia.org%2Fproperty%2Fformed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723">
      <c r="A723" s="19" t="n">
        <f aca="false">HYPERLINK("http://dbpedia.org/property/year")</f>
        <v>0</v>
      </c>
      <c r="B723" s="0" t="s">
        <v>62</v>
      </c>
      <c r="E723" s="0" t="s">
        <v>1838</v>
      </c>
      <c r="F723" s="0" t="s">
        <v>1839</v>
      </c>
      <c r="G72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year%3E+rdfs%3Alabel+%3Fpredicate+.+%3Fs+%3Chttp%3A%2F%2Fdbpedia.org%2Fproperty%2F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724">
      <c r="A724" s="19" t="n">
        <f aca="false">HYPERLINK("http://dbpedia.org/ontology/activeYearsStartYear")</f>
        <v>0</v>
      </c>
      <c r="B724" s="0" t="s">
        <v>111</v>
      </c>
      <c r="E724" s="0" t="s">
        <v>1840</v>
      </c>
      <c r="F724" s="0" t="s">
        <v>1841</v>
      </c>
      <c r="G72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activeYearsStartYear%3E+rdfs%3Alabel+%3Fpredicate+.+%3Fs+%3Chttp%3A%2F%2Fdbpedia.org%2Fontology%2FactiveYearsStart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725">
      <c r="A725" s="19" t="n">
        <f aca="false">HYPERLINK("http://dbpedia.org/ontology/serviceEndYear")</f>
        <v>0</v>
      </c>
      <c r="B725" s="0" t="s">
        <v>1842</v>
      </c>
      <c r="E725" s="0" t="s">
        <v>1843</v>
      </c>
      <c r="F725" s="0" t="s">
        <v>1844</v>
      </c>
      <c r="G72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serviceEndYear%3E+rdfs%3Alabel+%3Fpredicate+.+%3Fs+%3Chttp%3A%2F%2Fdbpedia.org%2Fontology%2FserviceEnd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726">
      <c r="A726" s="19" t="n">
        <f aca="false">HYPERLINK("http://dbpedia.org/property/start")</f>
        <v>0</v>
      </c>
      <c r="B726" s="0" t="s">
        <v>1845</v>
      </c>
      <c r="E726" s="0" t="s">
        <v>1846</v>
      </c>
      <c r="F726" s="0" t="s">
        <v>1847</v>
      </c>
      <c r="G72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tart%3E+rdfs%3Alabel+%3Fpredicate+.+%3Fs+%3Chttp%3A%2F%2Fdbpedia.org%2Fproperty%2Fstar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727">
      <c r="A727" s="19" t="n">
        <f aca="false">HYPERLINK("http://dbpedia.org/property/establishedDate")</f>
        <v>0</v>
      </c>
      <c r="B727" s="0" t="s">
        <v>1848</v>
      </c>
      <c r="E727" s="0" t="s">
        <v>1849</v>
      </c>
      <c r="F727" s="0" t="s">
        <v>1850</v>
      </c>
      <c r="G72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stablishedDate%3E+rdfs%3Alabel+%3Fpredicate+.+%3Fs+%3Chttp%3A%2F%2Fdbpedia.org%2Fproperty%2Festablished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728">
      <c r="A728" s="19" t="n">
        <f aca="false">HYPERLINK("http://dbpedia.org/property/yearEnd")</f>
        <v>0</v>
      </c>
      <c r="B728" s="0" t="s">
        <v>1851</v>
      </c>
      <c r="E728" s="0" t="s">
        <v>1852</v>
      </c>
      <c r="F728" s="0" t="s">
        <v>1853</v>
      </c>
      <c r="G72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yearEnd%3E+rdfs%3Alabel+%3Fpredicate+.+%3Fs+%3Chttp%3A%2F%2Fdbpedia.org%2Fproperty%2FyearEn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729">
      <c r="A729" s="19" t="n">
        <f aca="false">HYPERLINK("http://dbpedia.org/property/yearLeader")</f>
        <v>0</v>
      </c>
      <c r="B729" s="0" t="s">
        <v>1854</v>
      </c>
      <c r="E729" s="0" t="s">
        <v>1855</v>
      </c>
      <c r="F729" s="0" t="s">
        <v>1856</v>
      </c>
      <c r="G72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yearLeader%3E+rdfs%3Alabel+%3Fpredicate+.+%3Fs+%3Chttp%3A%2F%2Fdbpedia.org%2Fproperty%2FyearLead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730">
      <c r="A730" s="19" t="n">
        <f aca="false">HYPERLINK("http://dbpedia.org/ontology/activeYearsEndYear")</f>
        <v>0</v>
      </c>
      <c r="B730" s="0" t="s">
        <v>126</v>
      </c>
      <c r="E730" s="0" t="s">
        <v>1857</v>
      </c>
      <c r="F730" s="0" t="s">
        <v>1858</v>
      </c>
      <c r="G73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activeYearsEndYear%3E+rdfs%3Alabel+%3Fpredicate+.+%3Fs+%3Chttp%3A%2F%2Fdbpedia.org%2Fontology%2FactiveYearsEnd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731">
      <c r="A731" s="19" t="n">
        <f aca="false">HYPERLINK("http://dbpedia.org/property/yearStart")</f>
        <v>0</v>
      </c>
      <c r="B731" s="0" t="s">
        <v>1859</v>
      </c>
      <c r="E731" s="0" t="s">
        <v>1860</v>
      </c>
      <c r="F731" s="0" t="s">
        <v>1861</v>
      </c>
      <c r="G73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yearStart%3E+rdfs%3Alabel+%3Fpredicate+.+%3Fs+%3Chttp%3A%2F%2Fdbpedia.org%2Fproperty%2FyearStar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732">
      <c r="A732" s="19" t="n">
        <f aca="false">HYPERLINK("http://dbpedia.org/ontology/dissolutionYear")</f>
        <v>0</v>
      </c>
      <c r="B732" s="0" t="s">
        <v>1862</v>
      </c>
      <c r="E732" s="0" t="s">
        <v>1863</v>
      </c>
      <c r="F732" s="0" t="s">
        <v>1864</v>
      </c>
      <c r="G73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dissolutionYear%3E+rdfs%3Alabel+%3Fpredicate+.+%3Fs+%3Chttp%3A%2F%2Fdbpedia.org%2Fontology%2Fdissolution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733">
      <c r="A733" s="19" t="n">
        <f aca="false">HYPERLINK("http://dbpedia.org/property/statYear")</f>
        <v>0</v>
      </c>
      <c r="B733" s="0" t="s">
        <v>1865</v>
      </c>
      <c r="E733" s="0" t="s">
        <v>1866</v>
      </c>
      <c r="F733" s="0" t="s">
        <v>1867</v>
      </c>
      <c r="G73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tatYear%3E+rdfs%3Alabel+%3Fpredicate+.+%3Fs+%3Chttp%3A%2F%2Fdbpedia.org%2Fproperty%2Fstat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734">
      <c r="A734" s="19" t="n">
        <f aca="false">HYPERLINK("http://dbpedia.org/ontology/dissolutionDate")</f>
        <v>0</v>
      </c>
      <c r="B734" s="0" t="s">
        <v>1868</v>
      </c>
      <c r="E734" s="0" t="s">
        <v>1869</v>
      </c>
      <c r="F734" s="0" t="s">
        <v>1870</v>
      </c>
      <c r="G73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dissolutionDate%3E+rdfs%3Alabel+%3Fpredicate+.+%3Fs+%3Chttp%3A%2F%2Fdbpedia.org%2Fontology%2Fdissolution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735">
      <c r="A735" s="19" t="n">
        <f aca="false">HYPERLINK("http://dbpedia.org/ontology/electionDateLeader")</f>
        <v>0</v>
      </c>
      <c r="B735" s="0" t="s">
        <v>1871</v>
      </c>
      <c r="E735" s="0" t="s">
        <v>1872</v>
      </c>
      <c r="F735" s="0" t="s">
        <v>1873</v>
      </c>
      <c r="G73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electionDateLeader%3E+rdfs%3Alabel+%3Fpredicate+.+%3Fs+%3Chttp%3A%2F%2Fdbpedia.org%2Fontology%2FelectionDateLead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736">
      <c r="A736" s="19" t="n">
        <f aca="false">HYPERLINK("http://dbpedia.org/property/foundedDate")</f>
        <v>0</v>
      </c>
      <c r="B736" s="0" t="s">
        <v>1874</v>
      </c>
      <c r="E736" s="0" t="s">
        <v>1875</v>
      </c>
      <c r="F736" s="0" t="s">
        <v>1876</v>
      </c>
      <c r="G73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foundedDate%3E+rdfs%3Alabel+%3Fpredicate+.+%3Fs+%3Chttp%3A%2F%2Fdbpedia.org%2Fproperty%2Ffounded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737">
      <c r="A737" s="19" t="n">
        <f aca="false">HYPERLINK("http://dbpedia.org/property/startYear")</f>
        <v>0</v>
      </c>
      <c r="B737" s="0" t="s">
        <v>1877</v>
      </c>
      <c r="E737" s="0" t="s">
        <v>1878</v>
      </c>
      <c r="F737" s="0" t="s">
        <v>1879</v>
      </c>
      <c r="G73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tartYear%3E+rdfs%3Alabel+%3Fpredicate+.+%3Fs+%3Chttp%3A%2F%2Fdbpedia.org%2Fproperty%2Fstart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738">
      <c r="A738" s="19" t="n">
        <f aca="false">HYPERLINK("http://dbpedia.org/property/lastElection")</f>
        <v>0</v>
      </c>
      <c r="B738" s="0" t="s">
        <v>1880</v>
      </c>
      <c r="E738" s="0" t="s">
        <v>1881</v>
      </c>
      <c r="F738" s="0" t="s">
        <v>1882</v>
      </c>
      <c r="G73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astElection%3E+rdfs%3Alabel+%3Fpredicate+.+%3Fs+%3Chttp%3A%2F%2Fdbpedia.org%2Fproperty%2FlastElect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739">
      <c r="A739" s="19" t="n">
        <f aca="false">HYPERLINK("http://dbpedia.org/property/yearsactive")</f>
        <v>0</v>
      </c>
      <c r="B739" s="0" t="s">
        <v>185</v>
      </c>
      <c r="E739" s="0" t="s">
        <v>1883</v>
      </c>
      <c r="F739" s="0" t="s">
        <v>1884</v>
      </c>
      <c r="G73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yearsactive%3E+rdfs%3Alabel+%3Fpredicate+.+%3Fs+%3Chttp%3A%2F%2Fdbpedia.org%2Fproperty%2Fyearsactiv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740">
      <c r="A740" s="19" t="n">
        <f aca="false">HYPERLINK("http://dbpedia.org/ontology/startDate")</f>
        <v>0</v>
      </c>
      <c r="B740" s="0" t="s">
        <v>1832</v>
      </c>
      <c r="E740" s="0" t="s">
        <v>1885</v>
      </c>
      <c r="F740" s="0" t="s">
        <v>1886</v>
      </c>
      <c r="G74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startDate%3E+rdfs%3Alabel+%3Fpredicate+.+%3Fs+%3Chttp%3A%2F%2Fdbpedia.org%2Fontology%2Fstart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741">
      <c r="A741" s="21" t="n">
        <f aca="false">HYPERLINK("http://dbpedia.org/ontology/lastElectionDate")</f>
        <v>0</v>
      </c>
      <c r="B741" s="22" t="s">
        <v>1887</v>
      </c>
      <c r="C741" s="22"/>
      <c r="D741" s="22"/>
      <c r="E741" s="22" t="s">
        <v>1888</v>
      </c>
      <c r="F741" s="22" t="s">
        <v>1889</v>
      </c>
      <c r="G741" s="23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lastElectionDate%3E+rdfs%3Alabel+%3Fpredicate+.+%3Fs+%3Chttp%3A%2F%2Fdbpedia.org%2Fontology%2FlastElection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false" hidden="false" ht="12.1" outlineLevel="0" r="743" s="2">
      <c r="A743" s="3" t="s">
        <v>0</v>
      </c>
      <c r="B743" s="4" t="s">
        <v>1</v>
      </c>
      <c r="C743" s="4"/>
      <c r="D743" s="4"/>
      <c r="E743" s="4"/>
      <c r="F743" s="4"/>
      <c r="G743" s="5"/>
    </row>
    <row collapsed="false" customFormat="false" customHeight="false" hidden="false" ht="12.1" outlineLevel="0" r="744">
      <c r="A744" s="19" t="n">
        <v>148489175</v>
      </c>
      <c r="B744" s="0" t="s">
        <v>1745</v>
      </c>
      <c r="G744" s="7"/>
    </row>
    <row collapsed="false" customFormat="true" customHeight="false" hidden="false" ht="12.1" outlineLevel="0" r="745" s="2">
      <c r="A745" s="8" t="s">
        <v>3</v>
      </c>
      <c r="B745" s="9"/>
      <c r="C745" s="9"/>
      <c r="D745" s="9"/>
      <c r="E745" s="9"/>
      <c r="F745" s="9"/>
      <c r="G745" s="10"/>
    </row>
    <row collapsed="false" customFormat="false" customHeight="false" hidden="false" ht="13.35" outlineLevel="0" r="746">
      <c r="A746" s="11" t="s">
        <v>1890</v>
      </c>
      <c r="B746" s="12" t="s">
        <v>1891</v>
      </c>
      <c r="C746" s="12" t="s">
        <v>1892</v>
      </c>
      <c r="D746" s="12" t="s">
        <v>1893</v>
      </c>
      <c r="E746" s="12" t="s">
        <v>1894</v>
      </c>
      <c r="F746" s="12"/>
      <c r="G746" s="13"/>
    </row>
    <row collapsed="false" customFormat="false" customHeight="false" hidden="false" ht="12.1" outlineLevel="0" r="747">
      <c r="A747" s="11" t="s">
        <v>1895</v>
      </c>
      <c r="B747" s="12" t="s">
        <v>1896</v>
      </c>
      <c r="C747" s="12" t="s">
        <v>1897</v>
      </c>
      <c r="D747" s="12" t="s">
        <v>1898</v>
      </c>
      <c r="E747" s="12" t="s">
        <v>1899</v>
      </c>
      <c r="F747" s="12"/>
      <c r="G747" s="13"/>
    </row>
    <row collapsed="false" customFormat="false" customHeight="false" hidden="false" ht="12.1" outlineLevel="0" r="748">
      <c r="A748" s="11" t="s">
        <v>1900</v>
      </c>
      <c r="B748" s="12" t="s">
        <v>1901</v>
      </c>
      <c r="C748" s="12" t="s">
        <v>1902</v>
      </c>
      <c r="D748" s="12" t="s">
        <v>1903</v>
      </c>
      <c r="E748" s="12" t="s">
        <v>1904</v>
      </c>
      <c r="F748" s="12"/>
      <c r="G748" s="13"/>
    </row>
    <row collapsed="false" customFormat="false" customHeight="false" hidden="false" ht="12.1" outlineLevel="0" r="749">
      <c r="A749" s="11" t="s">
        <v>1905</v>
      </c>
      <c r="B749" s="12" t="s">
        <v>1906</v>
      </c>
      <c r="C749" s="12" t="s">
        <v>1907</v>
      </c>
      <c r="D749" s="12" t="s">
        <v>1908</v>
      </c>
      <c r="E749" s="12" t="s">
        <v>1909</v>
      </c>
      <c r="F749" s="12"/>
      <c r="G749" s="13"/>
    </row>
    <row collapsed="false" customFormat="false" customHeight="false" hidden="false" ht="12.1" outlineLevel="0" r="750">
      <c r="A750" s="11" t="s">
        <v>1910</v>
      </c>
      <c r="B750" s="12" t="s">
        <v>1911</v>
      </c>
      <c r="C750" s="12" t="s">
        <v>1912</v>
      </c>
      <c r="D750" s="12" t="s">
        <v>1913</v>
      </c>
      <c r="E750" s="12" t="s">
        <v>1914</v>
      </c>
      <c r="F750" s="12"/>
      <c r="G750" s="13"/>
    </row>
    <row collapsed="false" customFormat="false" customHeight="false" hidden="false" ht="13.35" outlineLevel="0" r="751">
      <c r="A751" s="11" t="s">
        <v>1915</v>
      </c>
      <c r="B751" s="12" t="s">
        <v>1916</v>
      </c>
      <c r="C751" s="12" t="s">
        <v>1917</v>
      </c>
      <c r="D751" s="12" t="s">
        <v>1918</v>
      </c>
      <c r="E751" s="12" t="s">
        <v>1919</v>
      </c>
      <c r="F751" s="12"/>
      <c r="G751" s="13"/>
    </row>
    <row collapsed="false" customFormat="false" customHeight="false" hidden="false" ht="12.1" outlineLevel="0" r="752">
      <c r="A752" s="11" t="s">
        <v>1920</v>
      </c>
      <c r="B752" s="12" t="s">
        <v>1921</v>
      </c>
      <c r="C752" s="12" t="s">
        <v>1922</v>
      </c>
      <c r="D752" s="12" t="s">
        <v>1923</v>
      </c>
      <c r="E752" s="12" t="s">
        <v>1924</v>
      </c>
      <c r="F752" s="12"/>
      <c r="G752" s="13"/>
    </row>
    <row collapsed="false" customFormat="false" customHeight="false" hidden="false" ht="12.1" outlineLevel="0" r="753">
      <c r="A753" s="11" t="s">
        <v>1925</v>
      </c>
      <c r="B753" s="12" t="s">
        <v>1926</v>
      </c>
      <c r="C753" s="12" t="s">
        <v>1927</v>
      </c>
      <c r="D753" s="12" t="s">
        <v>1928</v>
      </c>
      <c r="E753" s="12" t="s">
        <v>1929</v>
      </c>
      <c r="F753" s="12"/>
      <c r="G753" s="13"/>
    </row>
    <row collapsed="false" customFormat="false" customHeight="false" hidden="false" ht="12.1" outlineLevel="0" r="754">
      <c r="A754" s="11" t="s">
        <v>1930</v>
      </c>
      <c r="B754" s="12" t="s">
        <v>1931</v>
      </c>
      <c r="C754" s="12" t="s">
        <v>1932</v>
      </c>
      <c r="D754" s="12"/>
      <c r="E754" s="12"/>
      <c r="F754" s="12"/>
      <c r="G754" s="13"/>
    </row>
    <row collapsed="false" customFormat="false" customHeight="false" hidden="false" ht="12.1" outlineLevel="0" r="755">
      <c r="A755" s="19"/>
      <c r="G755" s="7"/>
    </row>
    <row collapsed="false" customFormat="true" customHeight="false" hidden="false" ht="12.1" outlineLevel="0" r="756" s="2">
      <c r="A756" s="17" t="s">
        <v>25</v>
      </c>
      <c r="B756" s="2" t="s">
        <v>26</v>
      </c>
      <c r="C756" s="2" t="s">
        <v>27</v>
      </c>
      <c r="D756" s="2" t="s">
        <v>28</v>
      </c>
      <c r="E756" s="2" t="s">
        <v>29</v>
      </c>
      <c r="F756" s="2" t="s">
        <v>30</v>
      </c>
      <c r="G756" s="18"/>
    </row>
    <row collapsed="false" customFormat="false" customHeight="false" hidden="false" ht="13.35" outlineLevel="0" r="757">
      <c r="A757" s="19" t="n">
        <f aca="false">HYPERLINK("http://dbpedia.org/property/signedpresident")</f>
        <v>0</v>
      </c>
      <c r="B757" s="0" t="s">
        <v>1933</v>
      </c>
      <c r="G75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ignedpresident%3E+rdfs%3Alabel+%3Fpredicate+.+%3Fs+%3Chttp%3A%2F%2Fdbpedia.org%2Fproperty%2Fsignedpresiden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758">
      <c r="A758" s="19" t="n">
        <f aca="false">HYPERLINK("http://dbpedia.org/property/president")</f>
        <v>0</v>
      </c>
      <c r="B758" s="0" t="s">
        <v>1934</v>
      </c>
      <c r="E758" s="0" t="s">
        <v>1935</v>
      </c>
      <c r="F758" s="0" t="s">
        <v>1936</v>
      </c>
      <c r="G75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resident%3E+rdfs%3Alabel+%3Fpredicate+.+%3Fs+%3Chttp%3A%2F%2Fdbpedia.org%2Fproperty%2Fpresiden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759">
      <c r="A759" s="19" t="n">
        <f aca="false">HYPERLINK("http://dbpedia.org/ontology/president")</f>
        <v>0</v>
      </c>
      <c r="B759" s="0" t="s">
        <v>1934</v>
      </c>
      <c r="E759" s="0" t="s">
        <v>1937</v>
      </c>
      <c r="F759" s="0" t="s">
        <v>1938</v>
      </c>
      <c r="G75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president%3E+rdfs%3Alabel+%3Fpredicate+.+%3Fs+%3Chttp%3A%2F%2Fdbpedia.org%2Fontology%2Fpresiden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760">
      <c r="A760" s="19" t="n">
        <f aca="false">HYPERLINK("http://dbpedia.org/ontology/successor")</f>
        <v>0</v>
      </c>
      <c r="B760" s="0" t="s">
        <v>1939</v>
      </c>
      <c r="E760" s="0" t="s">
        <v>1940</v>
      </c>
      <c r="F760" s="0" t="s">
        <v>1941</v>
      </c>
      <c r="G76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successor%3E+rdfs%3Alabel+%3Fpredicate+.+%3Fs+%3Chttp%3A%2F%2Fdbpedia.org%2Fontology%2Fsuccess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761">
      <c r="A761" s="19" t="n">
        <f aca="false">HYPERLINK("http://dbpedia.org/property/successor")</f>
        <v>0</v>
      </c>
      <c r="B761" s="0" t="s">
        <v>1939</v>
      </c>
      <c r="E761" s="0" t="s">
        <v>1942</v>
      </c>
      <c r="F761" s="0" t="s">
        <v>1943</v>
      </c>
      <c r="G76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uccessor%3E+rdfs%3Alabel+%3Fpredicate+.+%3Fs+%3Chttp%3A%2F%2Fdbpedia.org%2Fproperty%2Fsuccess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762">
      <c r="A762" s="21" t="n">
        <f aca="false">HYPERLINK("http://dbpedia.org/property/title")</f>
        <v>0</v>
      </c>
      <c r="B762" s="22" t="s">
        <v>1944</v>
      </c>
      <c r="C762" s="22"/>
      <c r="D762" s="22"/>
      <c r="E762" s="22" t="s">
        <v>1945</v>
      </c>
      <c r="F762" s="22" t="s">
        <v>1946</v>
      </c>
      <c r="G762" s="23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title%3E+rdfs%3Alabel+%3Fpredicate+.+%3Fs+%3Chttp%3A%2F%2Fdbpedia.org%2Fproperty%2Ftitl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false" hidden="false" ht="12.1" outlineLevel="0" r="764" s="2">
      <c r="A764" s="3" t="s">
        <v>0</v>
      </c>
      <c r="B764" s="4" t="s">
        <v>1</v>
      </c>
      <c r="C764" s="4"/>
      <c r="D764" s="4"/>
      <c r="E764" s="4"/>
      <c r="F764" s="4"/>
      <c r="G764" s="5"/>
    </row>
    <row collapsed="false" customFormat="false" customHeight="false" hidden="false" ht="12.1" outlineLevel="0" r="765">
      <c r="A765" s="19" t="n">
        <v>1668711967</v>
      </c>
      <c r="B765" s="0" t="s">
        <v>1745</v>
      </c>
      <c r="G765" s="7"/>
    </row>
    <row collapsed="false" customFormat="true" customHeight="false" hidden="false" ht="12.1" outlineLevel="0" r="766" s="2">
      <c r="A766" s="8" t="s">
        <v>3</v>
      </c>
      <c r="B766" s="9"/>
      <c r="C766" s="9"/>
      <c r="D766" s="9"/>
      <c r="E766" s="9"/>
      <c r="F766" s="9"/>
      <c r="G766" s="10"/>
    </row>
    <row collapsed="false" customFormat="false" customHeight="false" hidden="false" ht="13.35" outlineLevel="0" r="767">
      <c r="A767" s="11" t="s">
        <v>1947</v>
      </c>
      <c r="B767" s="12" t="s">
        <v>1948</v>
      </c>
      <c r="C767" s="12" t="s">
        <v>1949</v>
      </c>
      <c r="D767" s="12" t="s">
        <v>1950</v>
      </c>
      <c r="E767" s="12" t="s">
        <v>1951</v>
      </c>
      <c r="F767" s="12"/>
      <c r="G767" s="13"/>
    </row>
    <row collapsed="false" customFormat="false" customHeight="false" hidden="false" ht="13.35" outlineLevel="0" r="768">
      <c r="A768" s="11" t="s">
        <v>1952</v>
      </c>
      <c r="B768" s="12" t="s">
        <v>1953</v>
      </c>
      <c r="C768" s="12" t="s">
        <v>1954</v>
      </c>
      <c r="D768" s="12" t="s">
        <v>1750</v>
      </c>
      <c r="E768" s="12" t="s">
        <v>1955</v>
      </c>
      <c r="F768" s="12"/>
      <c r="G768" s="13"/>
    </row>
    <row collapsed="false" customFormat="false" customHeight="false" hidden="false" ht="12.1" outlineLevel="0" r="769">
      <c r="A769" s="19"/>
      <c r="G769" s="7"/>
    </row>
    <row collapsed="false" customFormat="true" customHeight="false" hidden="false" ht="12.1" outlineLevel="0" r="770" s="2">
      <c r="A770" s="17" t="s">
        <v>25</v>
      </c>
      <c r="B770" s="2" t="s">
        <v>26</v>
      </c>
      <c r="C770" s="2" t="s">
        <v>27</v>
      </c>
      <c r="D770" s="2" t="s">
        <v>28</v>
      </c>
      <c r="E770" s="2" t="s">
        <v>29</v>
      </c>
      <c r="F770" s="2" t="s">
        <v>30</v>
      </c>
      <c r="G770" s="18"/>
    </row>
    <row collapsed="false" customFormat="false" customHeight="false" hidden="false" ht="12.1" outlineLevel="0" r="771">
      <c r="A771" s="19" t="n">
        <f aca="false">HYPERLINK("http://dbpedia.org/property/party")</f>
        <v>0</v>
      </c>
      <c r="B771" s="0" t="s">
        <v>1751</v>
      </c>
      <c r="E771" s="0" t="s">
        <v>1956</v>
      </c>
      <c r="F771" s="0" t="s">
        <v>1957</v>
      </c>
      <c r="G77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arty%3E+rdfs%3Alabel+%3Fpredicate+.+%3Fs+%3Chttp%3A%2F%2Fdbpedia.org%2Fproperty%2Fpar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772">
      <c r="A772" s="19" t="n">
        <f aca="false">HYPERLINK("http://dbpedia.org/ontology/party")</f>
        <v>0</v>
      </c>
      <c r="B772" s="0" t="s">
        <v>1751</v>
      </c>
      <c r="E772" s="0" t="s">
        <v>1958</v>
      </c>
      <c r="F772" s="0" t="s">
        <v>1959</v>
      </c>
      <c r="G77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party%3E+rdfs%3Alabel+%3Fpredicate+.+%3Fs+%3Chttp%3A%2F%2Fdbpedia.org%2Fontology%2Fpar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773">
      <c r="A773" s="19" t="n">
        <f aca="false">HYPERLINK("http://dbpedia.org/property/oppositionParty")</f>
        <v>0</v>
      </c>
      <c r="B773" s="0" t="s">
        <v>1796</v>
      </c>
      <c r="E773" s="0" t="s">
        <v>1960</v>
      </c>
      <c r="F773" s="0" t="s">
        <v>1960</v>
      </c>
      <c r="G77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oppositionParty%3E+rdfs%3Alabel+%3Fpredicate+.+%3Fs+%3Chttp%3A%2F%2Fdbpedia.org%2Fproperty%2FoppositionPar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774">
      <c r="A774" s="19" t="n">
        <f aca="false">HYPERLINK("http://dbpedia.org/property/politicalGroups")</f>
        <v>0</v>
      </c>
      <c r="B774" s="0" t="s">
        <v>1762</v>
      </c>
      <c r="E774" s="0" t="s">
        <v>1961</v>
      </c>
      <c r="F774" s="0" t="s">
        <v>1962</v>
      </c>
      <c r="G77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oliticalGroups%3E+rdfs%3Alabel+%3Fpredicate+.+%3Fs+%3Chttp%3A%2F%2Fdbpedia.org%2Fproperty%2FpoliticalGroup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775">
      <c r="A775" s="19" t="n">
        <f aca="false">HYPERLINK("http://dbpedia.org/ontology/otherParty")</f>
        <v>0</v>
      </c>
      <c r="B775" s="0" t="s">
        <v>1756</v>
      </c>
      <c r="E775" s="0" t="s">
        <v>1963</v>
      </c>
      <c r="F775" s="0" t="s">
        <v>1964</v>
      </c>
      <c r="G77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otherParty%3E+rdfs%3Alabel+%3Fpredicate+.+%3Fs+%3Chttp%3A%2F%2Fdbpedia.org%2Fontology%2FotherPar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776">
      <c r="A776" s="19" t="n">
        <f aca="false">HYPERLINK("http://dbpedia.org/ontology/politicalPartyInLegislature")</f>
        <v>0</v>
      </c>
      <c r="B776" s="0" t="s">
        <v>1765</v>
      </c>
      <c r="E776" s="0" t="s">
        <v>1965</v>
      </c>
      <c r="F776" s="0" t="s">
        <v>1966</v>
      </c>
      <c r="G776" s="7" t="e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politicalpartyinlegislature%3e+rdfs%3alabel+%3fpredicate+.+%3fs+%3chttp%3a%2f%2fdbpedia.org%2fontology%2fpoliticalpartyinlegislatur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view more"))</f>
        <v>#N/A</v>
      </c>
    </row>
    <row collapsed="false" customFormat="false" customHeight="false" hidden="false" ht="13.35" outlineLevel="0" r="777">
      <c r="A777" s="19" t="n">
        <f aca="false">HYPERLINK("http://dbpedia.org/property/otherparty")</f>
        <v>0</v>
      </c>
      <c r="B777" s="0" t="s">
        <v>1967</v>
      </c>
      <c r="E777" s="0" t="s">
        <v>1968</v>
      </c>
      <c r="F777" s="0" t="s">
        <v>1969</v>
      </c>
      <c r="G77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otherparty%3E+rdfs%3Alabel+%3Fpredicate+.+%3Fs+%3Chttp%3A%2F%2Fdbpedia.org%2Fproperty%2Fotherpar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778">
      <c r="A778" s="19" t="n">
        <f aca="false">HYPERLINK("http://dbpedia.org/property/politicalParty")</f>
        <v>0</v>
      </c>
      <c r="B778" s="0" t="s">
        <v>1774</v>
      </c>
      <c r="E778" s="0" t="s">
        <v>1970</v>
      </c>
      <c r="F778" s="0" t="s">
        <v>1971</v>
      </c>
      <c r="G77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oliticalParty%3E+rdfs%3Alabel+%3Fpredicate+.+%3Fs+%3Chttp%3A%2F%2Fdbpedia.org%2Fproperty%2FpoliticalPar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779">
      <c r="A779" s="19" t="n">
        <f aca="false">HYPERLINK("http://dbpedia.org/ontology/politicalPartyOfLeader")</f>
        <v>0</v>
      </c>
      <c r="B779" s="0" t="s">
        <v>1768</v>
      </c>
      <c r="E779" s="0" t="s">
        <v>1972</v>
      </c>
      <c r="F779" s="0" t="s">
        <v>1973</v>
      </c>
      <c r="G77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politicalPartyOfLeader%3E+rdfs%3Alabel+%3Fpredicate+.+%3Fs+%3Chttp%3A%2F%2Fdbpedia.org%2Fontology%2FpoliticalPartyOfLead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780">
      <c r="A780" s="19" t="n">
        <f aca="false">HYPERLINK("http://dbpedia.org/property/opponents")</f>
        <v>0</v>
      </c>
      <c r="B780" s="0" t="s">
        <v>1974</v>
      </c>
      <c r="E780" s="0" t="s">
        <v>1975</v>
      </c>
      <c r="F780" s="0" t="s">
        <v>1976</v>
      </c>
      <c r="G78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opponents%3E+rdfs%3Alabel+%3Fpredicate+.+%3Fs+%3Chttp%3A%2F%2Fdbpedia.org%2Fproperty%2Fopponent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781">
      <c r="A781" s="19" t="n">
        <f aca="false">HYPERLINK("http://dbpedia.org/property/ideology")</f>
        <v>0</v>
      </c>
      <c r="B781" s="0" t="s">
        <v>1780</v>
      </c>
      <c r="E781" s="0" t="s">
        <v>1977</v>
      </c>
      <c r="F781" s="0" t="s">
        <v>1978</v>
      </c>
      <c r="G78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ideology%3E+rdfs%3Alabel+%3Fpredicate+.+%3Fs+%3Chttp%3A%2F%2Fdbpedia.org%2Fproperty%2Fideolog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782">
      <c r="A782" s="19" t="n">
        <f aca="false">HYPERLINK("http://dbpedia.org/ontology/leader")</f>
        <v>0</v>
      </c>
      <c r="B782" s="0" t="s">
        <v>1979</v>
      </c>
      <c r="E782" s="0" t="s">
        <v>1980</v>
      </c>
      <c r="F782" s="0" t="s">
        <v>1981</v>
      </c>
      <c r="G78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leader%3E+rdfs%3Alabel+%3Fpredicate+.+%3Fs+%3Chttp%3A%2F%2Fdbpedia.org%2Fontology%2Flead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783">
      <c r="A783" s="19" t="n">
        <f aca="false">HYPERLINK("http://dbpedia.org/property/leaderParty")</f>
        <v>0</v>
      </c>
      <c r="B783" s="0" t="s">
        <v>1788</v>
      </c>
      <c r="E783" s="0" t="s">
        <v>1982</v>
      </c>
      <c r="F783" s="0" t="s">
        <v>1983</v>
      </c>
      <c r="G78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eaderParty%3E+rdfs%3Alabel+%3Fpredicate+.+%3Fs+%3Chttp%3A%2F%2Fdbpedia.org%2Fproperty%2FleaderPar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784">
      <c r="A784" s="19" t="n">
        <f aca="false">HYPERLINK("http://dbpedia.org/property/winner")</f>
        <v>0</v>
      </c>
      <c r="B784" s="0" t="s">
        <v>1777</v>
      </c>
      <c r="E784" s="0" t="s">
        <v>1984</v>
      </c>
      <c r="F784" s="0" t="s">
        <v>1985</v>
      </c>
      <c r="G78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winner%3E+rdfs%3Alabel+%3Fpredicate+.+%3Fs+%3Chttp%3A%2F%2Fdbpedia.org%2Fproperty%2Fwinn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785">
      <c r="A785" s="19" t="n">
        <f aca="false">HYPERLINK("http://dbpedia.org/property/legislatureStatus")</f>
        <v>0</v>
      </c>
      <c r="B785" s="0" t="s">
        <v>1986</v>
      </c>
      <c r="E785" s="0" t="s">
        <v>1987</v>
      </c>
      <c r="F785" s="0" t="s">
        <v>1988</v>
      </c>
      <c r="G78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egislatureStatus%3E+rdfs%3Alabel+%3Fpredicate+.+%3Fs+%3Chttp%3A%2F%2Fdbpedia.org%2Fproperty%2FlegislatureStatu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786">
      <c r="A786" s="19" t="n">
        <f aca="false">HYPERLINK("http://dbpedia.org/property/legislature")</f>
        <v>0</v>
      </c>
      <c r="B786" s="0" t="s">
        <v>1791</v>
      </c>
      <c r="E786" s="0" t="s">
        <v>1989</v>
      </c>
      <c r="F786" s="0" t="s">
        <v>1990</v>
      </c>
      <c r="G78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egislature%3E+rdfs%3Alabel+%3Fpredicate+.+%3Fs+%3Chttp%3A%2F%2Fdbpedia.org%2Fproperty%2Flegislatur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787">
      <c r="A787" s="19" t="n">
        <f aca="false">HYPERLINK("http://dbpedia.org/ontology/president")</f>
        <v>0</v>
      </c>
      <c r="B787" s="0" t="s">
        <v>1934</v>
      </c>
      <c r="E787" s="0" t="s">
        <v>1991</v>
      </c>
      <c r="F787" s="0" t="s">
        <v>1992</v>
      </c>
      <c r="G78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president%3E+rdfs%3Alabel+%3Fpredicate+.+%3Fs+%3Chttp%3A%2F%2Fdbpedia.org%2Fontology%2Fpresiden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788">
      <c r="A788" s="19" t="n">
        <f aca="false">HYPERLINK("http://dbpedia.org/ontology/leaderParty")</f>
        <v>0</v>
      </c>
      <c r="B788" s="0" t="s">
        <v>1788</v>
      </c>
      <c r="E788" s="0" t="s">
        <v>1993</v>
      </c>
      <c r="F788" s="0" t="s">
        <v>1994</v>
      </c>
      <c r="G78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leaderParty%3E+rdfs%3Alabel+%3Fpredicate+.+%3Fs+%3Chttp%3A%2F%2Fdbpedia.org%2Fontology%2FleaderPar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789">
      <c r="A789" s="19" t="n">
        <f aca="false">HYPERLINK("http://dbpedia.org/property/minister")</f>
        <v>0</v>
      </c>
      <c r="B789" s="0" t="s">
        <v>1995</v>
      </c>
      <c r="E789" s="0" t="s">
        <v>1996</v>
      </c>
      <c r="F789" s="0" t="s">
        <v>1997</v>
      </c>
      <c r="G78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minister%3E+rdfs%3Alabel+%3Fpredicate+.+%3Fs+%3Chttp%3A%2F%2Fdbpedia.org%2Fproperty%2Fminist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790">
      <c r="A790" s="19" t="n">
        <f aca="false">HYPERLINK("http://dbpedia.org/ontology/governmentType")</f>
        <v>0</v>
      </c>
      <c r="B790" s="0" t="s">
        <v>1785</v>
      </c>
      <c r="E790" s="0" t="s">
        <v>1998</v>
      </c>
      <c r="F790" s="0" t="s">
        <v>1999</v>
      </c>
      <c r="G79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governmentType%3E+rdfs%3Alabel+%3Fpredicate+.+%3Fs+%3Chttp%3A%2F%2Fdbpedia.org%2Fontology%2FgovernmentTyp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791">
      <c r="A791" s="19" t="n">
        <f aca="false">HYPERLINK("http://dbpedia.org/property/2ndparty")</f>
        <v>0</v>
      </c>
      <c r="B791" s="0" t="s">
        <v>2000</v>
      </c>
      <c r="E791" s="0" t="s">
        <v>2001</v>
      </c>
      <c r="F791" s="0" t="s">
        <v>2002</v>
      </c>
      <c r="G79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2ndparty%3E+rdfs%3Alabel+%3Fpredicate+.+%3Fs+%3Chttp%3A%2F%2Fdbpedia.org%2Fproperty%2F2ndpar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792">
      <c r="A792" s="19" t="n">
        <f aca="false">HYPERLINK("http://dbpedia.org/property/government")</f>
        <v>0</v>
      </c>
      <c r="B792" s="0" t="s">
        <v>2003</v>
      </c>
      <c r="E792" s="0" t="s">
        <v>2004</v>
      </c>
      <c r="F792" s="0" t="s">
        <v>2005</v>
      </c>
      <c r="G79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government%3E+rdfs%3Alabel+%3Fpredicate+.+%3Fs+%3Chttp%3A%2F%2Fdbpedia.org%2Fproperty%2Fgovernmen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793">
      <c r="A793" s="19" t="n">
        <f aca="false">HYPERLINK("http://dbpedia.org/property/governmentType")</f>
        <v>0</v>
      </c>
      <c r="B793" s="0" t="s">
        <v>1785</v>
      </c>
      <c r="E793" s="0" t="s">
        <v>2006</v>
      </c>
      <c r="F793" s="0" t="s">
        <v>2007</v>
      </c>
      <c r="G79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governmentType%3E+rdfs%3Alabel+%3Fpredicate+.+%3Fs+%3Chttp%3A%2F%2Fdbpedia.org%2Fproperty%2FgovernmentTyp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794">
      <c r="A794" s="21" t="n">
        <f aca="false">HYPERLINK("http://dbpedia.org/property/partyName")</f>
        <v>0</v>
      </c>
      <c r="B794" s="22" t="s">
        <v>2008</v>
      </c>
      <c r="C794" s="22"/>
      <c r="D794" s="22"/>
      <c r="E794" s="22" t="s">
        <v>2009</v>
      </c>
      <c r="F794" s="22" t="s">
        <v>2010</v>
      </c>
      <c r="G794" s="23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artyName%3E+rdfs%3Alabel+%3Fpredicate+.+%3Fs+%3Chttp%3A%2F%2Fdbpedia.org%2Fproperty%2FpartyNam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false" hidden="false" ht="12.1" outlineLevel="0" r="796" s="2">
      <c r="A796" s="3" t="s">
        <v>0</v>
      </c>
      <c r="B796" s="4" t="s">
        <v>1</v>
      </c>
      <c r="C796" s="4"/>
      <c r="D796" s="4"/>
      <c r="E796" s="4"/>
      <c r="F796" s="4"/>
      <c r="G796" s="5"/>
    </row>
    <row collapsed="false" customFormat="false" customHeight="false" hidden="false" ht="12.1" outlineLevel="0" r="797">
      <c r="A797" s="19" t="n">
        <v>1976585275</v>
      </c>
      <c r="B797" s="0" t="s">
        <v>1745</v>
      </c>
      <c r="G797" s="7"/>
    </row>
    <row collapsed="false" customFormat="true" customHeight="false" hidden="false" ht="12.1" outlineLevel="0" r="798" s="2">
      <c r="A798" s="8" t="s">
        <v>3</v>
      </c>
      <c r="B798" s="9"/>
      <c r="C798" s="9"/>
      <c r="D798" s="9"/>
      <c r="E798" s="9"/>
      <c r="F798" s="9"/>
      <c r="G798" s="10"/>
    </row>
    <row collapsed="false" customFormat="false" customHeight="false" hidden="false" ht="13.35" outlineLevel="0" r="799">
      <c r="A799" s="11" t="s">
        <v>2011</v>
      </c>
      <c r="B799" s="12" t="s">
        <v>2012</v>
      </c>
      <c r="C799" s="12" t="s">
        <v>2013</v>
      </c>
      <c r="D799" s="12" t="s">
        <v>2014</v>
      </c>
      <c r="E799" s="12" t="s">
        <v>2015</v>
      </c>
      <c r="F799" s="12"/>
      <c r="G799" s="13"/>
    </row>
    <row collapsed="false" customFormat="false" customHeight="false" hidden="false" ht="12.1" outlineLevel="0" r="800">
      <c r="A800" s="11" t="s">
        <v>2016</v>
      </c>
      <c r="B800" s="12" t="s">
        <v>2017</v>
      </c>
      <c r="C800" s="12" t="s">
        <v>2018</v>
      </c>
      <c r="D800" s="12" t="s">
        <v>2019</v>
      </c>
      <c r="E800" s="12" t="s">
        <v>2020</v>
      </c>
      <c r="F800" s="12"/>
      <c r="G800" s="13"/>
    </row>
    <row collapsed="false" customFormat="false" customHeight="false" hidden="false" ht="13.35" outlineLevel="0" r="801">
      <c r="A801" s="11" t="s">
        <v>2021</v>
      </c>
      <c r="B801" s="12" t="s">
        <v>2022</v>
      </c>
      <c r="C801" s="12" t="s">
        <v>2023</v>
      </c>
      <c r="D801" s="12" t="s">
        <v>2024</v>
      </c>
      <c r="E801" s="12" t="s">
        <v>2025</v>
      </c>
      <c r="F801" s="12"/>
      <c r="G801" s="13"/>
    </row>
    <row collapsed="false" customFormat="false" customHeight="false" hidden="false" ht="12.1" outlineLevel="0" r="802">
      <c r="A802" s="11" t="s">
        <v>2026</v>
      </c>
      <c r="B802" s="12" t="s">
        <v>2027</v>
      </c>
      <c r="C802" s="12" t="s">
        <v>2028</v>
      </c>
      <c r="D802" s="12" t="s">
        <v>2029</v>
      </c>
      <c r="E802" s="12" t="s">
        <v>2030</v>
      </c>
      <c r="F802" s="12"/>
      <c r="G802" s="13"/>
    </row>
    <row collapsed="false" customFormat="false" customHeight="false" hidden="false" ht="12.1" outlineLevel="0" r="803">
      <c r="A803" s="11" t="s">
        <v>2031</v>
      </c>
      <c r="B803" s="12" t="s">
        <v>2032</v>
      </c>
      <c r="C803" s="12" t="s">
        <v>2033</v>
      </c>
      <c r="D803" s="12" t="s">
        <v>2034</v>
      </c>
      <c r="E803" s="12" t="s">
        <v>2035</v>
      </c>
      <c r="F803" s="12"/>
      <c r="G803" s="13"/>
    </row>
    <row collapsed="false" customFormat="false" customHeight="false" hidden="false" ht="13.35" outlineLevel="0" r="804">
      <c r="A804" s="11" t="s">
        <v>2036</v>
      </c>
      <c r="B804" s="12" t="s">
        <v>2037</v>
      </c>
      <c r="C804" s="12" t="s">
        <v>2038</v>
      </c>
      <c r="D804" s="12" t="s">
        <v>2039</v>
      </c>
      <c r="E804" s="12" t="s">
        <v>2040</v>
      </c>
      <c r="F804" s="12"/>
      <c r="G804" s="13"/>
    </row>
    <row collapsed="false" customFormat="false" customHeight="false" hidden="false" ht="12.1" outlineLevel="0" r="805">
      <c r="A805" s="11" t="s">
        <v>2041</v>
      </c>
      <c r="B805" s="12" t="s">
        <v>2042</v>
      </c>
      <c r="C805" s="12" t="s">
        <v>2043</v>
      </c>
      <c r="D805" s="12" t="s">
        <v>2044</v>
      </c>
      <c r="E805" s="12" t="s">
        <v>2045</v>
      </c>
      <c r="F805" s="12"/>
      <c r="G805" s="13"/>
    </row>
    <row collapsed="false" customFormat="false" customHeight="false" hidden="false" ht="13.35" outlineLevel="0" r="806">
      <c r="A806" s="11" t="s">
        <v>2046</v>
      </c>
      <c r="B806" s="12" t="s">
        <v>2047</v>
      </c>
      <c r="C806" s="12" t="s">
        <v>2048</v>
      </c>
      <c r="D806" s="12" t="s">
        <v>2049</v>
      </c>
      <c r="E806" s="12" t="s">
        <v>2050</v>
      </c>
      <c r="F806" s="12"/>
      <c r="G806" s="13"/>
    </row>
    <row collapsed="false" customFormat="false" customHeight="false" hidden="false" ht="13.35" outlineLevel="0" r="807">
      <c r="A807" s="11" t="s">
        <v>2051</v>
      </c>
      <c r="B807" s="12" t="s">
        <v>2052</v>
      </c>
      <c r="C807" s="12" t="s">
        <v>2053</v>
      </c>
      <c r="D807" s="12" t="s">
        <v>2054</v>
      </c>
      <c r="E807" s="12" t="s">
        <v>2055</v>
      </c>
      <c r="F807" s="12"/>
      <c r="G807" s="13"/>
    </row>
    <row collapsed="false" customFormat="false" customHeight="false" hidden="false" ht="13.35" outlineLevel="0" r="808">
      <c r="A808" s="11" t="s">
        <v>2056</v>
      </c>
      <c r="B808" s="12" t="s">
        <v>2057</v>
      </c>
      <c r="C808" s="12" t="s">
        <v>2058</v>
      </c>
      <c r="D808" s="12" t="s">
        <v>2059</v>
      </c>
      <c r="E808" s="12" t="s">
        <v>2060</v>
      </c>
      <c r="F808" s="12"/>
      <c r="G808" s="13"/>
    </row>
    <row collapsed="false" customFormat="false" customHeight="false" hidden="false" ht="13.35" outlineLevel="0" r="809">
      <c r="A809" s="11" t="s">
        <v>2061</v>
      </c>
      <c r="B809" s="12" t="s">
        <v>2062</v>
      </c>
      <c r="C809" s="12" t="s">
        <v>2063</v>
      </c>
      <c r="D809" s="12" t="s">
        <v>2064</v>
      </c>
      <c r="E809" s="12" t="s">
        <v>2065</v>
      </c>
      <c r="F809" s="12"/>
      <c r="G809" s="13"/>
    </row>
    <row collapsed="false" customFormat="false" customHeight="false" hidden="false" ht="12.1" outlineLevel="0" r="810">
      <c r="A810" s="11" t="s">
        <v>2066</v>
      </c>
      <c r="B810" s="12" t="s">
        <v>2067</v>
      </c>
      <c r="C810" s="12" t="s">
        <v>2068</v>
      </c>
      <c r="D810" s="12" t="s">
        <v>2069</v>
      </c>
      <c r="E810" s="12"/>
      <c r="F810" s="12"/>
      <c r="G810" s="13"/>
    </row>
    <row collapsed="false" customFormat="false" customHeight="false" hidden="false" ht="12.1" outlineLevel="0" r="811">
      <c r="A811" s="19"/>
      <c r="G811" s="7"/>
    </row>
    <row collapsed="false" customFormat="true" customHeight="false" hidden="false" ht="12.1" outlineLevel="0" r="812" s="2">
      <c r="A812" s="17" t="s">
        <v>25</v>
      </c>
      <c r="B812" s="2" t="s">
        <v>26</v>
      </c>
      <c r="C812" s="2" t="s">
        <v>27</v>
      </c>
      <c r="D812" s="2" t="s">
        <v>28</v>
      </c>
      <c r="E812" s="2" t="s">
        <v>29</v>
      </c>
      <c r="F812" s="2" t="s">
        <v>30</v>
      </c>
      <c r="G812" s="18"/>
    </row>
    <row collapsed="false" customFormat="false" customHeight="false" hidden="false" ht="13.35" outlineLevel="0" r="813">
      <c r="A813" s="19" t="n">
        <f aca="false">HYPERLINK("http://dbpedia.org/ontology/successor")</f>
        <v>0</v>
      </c>
      <c r="B813" s="0" t="s">
        <v>1939</v>
      </c>
      <c r="E813" s="0" t="s">
        <v>2070</v>
      </c>
      <c r="F813" s="0" t="s">
        <v>2071</v>
      </c>
      <c r="G81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successor%3E+rdfs%3Alabel+%3Fpredicate+.+%3Fs+%3Chttp%3A%2F%2Fdbpedia.org%2Fontology%2Fsuccess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814">
      <c r="A814" s="19" t="n">
        <f aca="false">HYPERLINK("http://dbpedia.org/property/successor")</f>
        <v>0</v>
      </c>
      <c r="B814" s="0" t="s">
        <v>1939</v>
      </c>
      <c r="E814" s="0" t="s">
        <v>2072</v>
      </c>
      <c r="F814" s="0" t="s">
        <v>2073</v>
      </c>
      <c r="G81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uccessor%3E+rdfs%3Alabel+%3Fpredicate+.+%3Fs+%3Chttp%3A%2F%2Fdbpedia.org%2Fproperty%2Fsuccess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815">
      <c r="A815" s="19" t="n">
        <f aca="false">HYPERLINK("http://dbpedia.org/property/predecessor")</f>
        <v>0</v>
      </c>
      <c r="B815" s="0" t="s">
        <v>2074</v>
      </c>
      <c r="E815" s="0" t="s">
        <v>2075</v>
      </c>
      <c r="F815" s="0" t="s">
        <v>2076</v>
      </c>
      <c r="G81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redecessor%3E+rdfs%3Alabel+%3Fpredicate+.+%3Fs+%3Chttp%3A%2F%2Fdbpedia.org%2Fproperty%2Fpredecess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816">
      <c r="A816" s="19" t="n">
        <f aca="false">HYPERLINK("http://dbpedia.org/property/primeminister")</f>
        <v>0</v>
      </c>
      <c r="B816" s="0" t="s">
        <v>2077</v>
      </c>
      <c r="E816" s="0" t="s">
        <v>2078</v>
      </c>
      <c r="F816" s="0" t="s">
        <v>2079</v>
      </c>
      <c r="G81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rimeminister%3E+rdfs%3Alabel+%3Fpredicate+.+%3Fs+%3Chttp%3A%2F%2Fdbpedia.org%2Fproperty%2Fprimeminist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817">
      <c r="A817" s="19" t="n">
        <f aca="false">HYPERLINK("http://dbpedia.org/ontology/primeMinister")</f>
        <v>0</v>
      </c>
      <c r="B817" s="0" t="s">
        <v>2080</v>
      </c>
      <c r="E817" s="0" t="s">
        <v>2081</v>
      </c>
      <c r="F817" s="0" t="s">
        <v>2082</v>
      </c>
      <c r="G81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primeMinister%3E+rdfs%3Alabel+%3Fpredicate+.+%3Fs+%3Chttp%3A%2F%2Fdbpedia.org%2Fontology%2FprimeMinist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818">
      <c r="A818" s="21" t="n">
        <f aca="false">HYPERLINK("http://dbpedia.org/property/chairperson")</f>
        <v>0</v>
      </c>
      <c r="B818" s="22" t="s">
        <v>2083</v>
      </c>
      <c r="C818" s="22"/>
      <c r="D818" s="22"/>
      <c r="E818" s="22" t="s">
        <v>2084</v>
      </c>
      <c r="F818" s="22" t="s">
        <v>2085</v>
      </c>
      <c r="G818" s="23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hairperson%3E+rdfs%3Alabel+%3Fpredicate+.+%3Fs+%3Chttp%3A%2F%2Fdbpedia.org%2Fproperty%2Fchairpers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false" hidden="false" ht="12.1" outlineLevel="0" r="820" s="2">
      <c r="A820" s="3" t="s">
        <v>0</v>
      </c>
      <c r="B820" s="4" t="s">
        <v>1</v>
      </c>
      <c r="C820" s="4"/>
      <c r="D820" s="4"/>
      <c r="E820" s="4"/>
      <c r="F820" s="4"/>
      <c r="G820" s="5"/>
    </row>
    <row collapsed="false" customFormat="false" customHeight="false" hidden="false" ht="12.1" outlineLevel="0" r="821">
      <c r="A821" s="19" t="n">
        <v>110809049</v>
      </c>
      <c r="B821" s="0" t="s">
        <v>2</v>
      </c>
      <c r="G821" s="7"/>
    </row>
    <row collapsed="false" customFormat="true" customHeight="false" hidden="false" ht="12.1" outlineLevel="0" r="822" s="2">
      <c r="A822" s="8" t="s">
        <v>3</v>
      </c>
      <c r="B822" s="9"/>
      <c r="C822" s="9"/>
      <c r="D822" s="9"/>
      <c r="E822" s="9"/>
      <c r="F822" s="9"/>
      <c r="G822" s="10"/>
    </row>
    <row collapsed="false" customFormat="false" customHeight="false" hidden="false" ht="13.35" outlineLevel="0" r="823">
      <c r="A823" s="11" t="s">
        <v>2086</v>
      </c>
      <c r="B823" s="12" t="s">
        <v>2087</v>
      </c>
      <c r="C823" s="12" t="s">
        <v>2088</v>
      </c>
      <c r="D823" s="12" t="s">
        <v>2089</v>
      </c>
      <c r="E823" s="12" t="s">
        <v>2090</v>
      </c>
      <c r="F823" s="12"/>
      <c r="G823" s="13"/>
    </row>
    <row collapsed="false" customFormat="false" customHeight="false" hidden="false" ht="13.35" outlineLevel="0" r="824">
      <c r="A824" s="11" t="s">
        <v>2091</v>
      </c>
      <c r="B824" s="12" t="s">
        <v>2092</v>
      </c>
      <c r="C824" s="12" t="s">
        <v>2093</v>
      </c>
      <c r="D824" s="12" t="s">
        <v>2094</v>
      </c>
      <c r="E824" s="12" t="s">
        <v>2095</v>
      </c>
      <c r="F824" s="12"/>
      <c r="G824" s="13"/>
    </row>
    <row collapsed="false" customFormat="false" customHeight="false" hidden="false" ht="12.1" outlineLevel="0" r="825">
      <c r="A825" s="11" t="s">
        <v>2096</v>
      </c>
      <c r="B825" s="12" t="s">
        <v>2097</v>
      </c>
      <c r="C825" s="12" t="s">
        <v>2098</v>
      </c>
      <c r="D825" s="12" t="s">
        <v>2099</v>
      </c>
      <c r="E825" s="12" t="s">
        <v>2100</v>
      </c>
      <c r="F825" s="12"/>
      <c r="G825" s="13"/>
    </row>
    <row collapsed="false" customFormat="false" customHeight="false" hidden="false" ht="12.1" outlineLevel="0" r="826">
      <c r="A826" s="11" t="s">
        <v>2101</v>
      </c>
      <c r="B826" s="12" t="s">
        <v>2102</v>
      </c>
      <c r="C826" s="12" t="s">
        <v>2103</v>
      </c>
      <c r="D826" s="12" t="s">
        <v>2104</v>
      </c>
      <c r="E826" s="12" t="s">
        <v>2105</v>
      </c>
      <c r="F826" s="12"/>
      <c r="G826" s="13"/>
    </row>
    <row collapsed="false" customFormat="false" customHeight="false" hidden="false" ht="13.35" outlineLevel="0" r="827">
      <c r="A827" s="11" t="s">
        <v>2106</v>
      </c>
      <c r="B827" s="12" t="s">
        <v>2107</v>
      </c>
      <c r="C827" s="12" t="s">
        <v>2108</v>
      </c>
      <c r="D827" s="12" t="s">
        <v>2109</v>
      </c>
      <c r="E827" s="12" t="s">
        <v>2110</v>
      </c>
      <c r="F827" s="12"/>
      <c r="G827" s="13"/>
    </row>
    <row collapsed="false" customFormat="false" customHeight="false" hidden="false" ht="13.35" outlineLevel="0" r="828">
      <c r="A828" s="11" t="s">
        <v>2111</v>
      </c>
      <c r="B828" s="12" t="s">
        <v>2112</v>
      </c>
      <c r="C828" s="12" t="s">
        <v>2113</v>
      </c>
      <c r="D828" s="12" t="s">
        <v>2114</v>
      </c>
      <c r="E828" s="12" t="s">
        <v>2115</v>
      </c>
      <c r="F828" s="12"/>
      <c r="G828" s="13"/>
    </row>
    <row collapsed="false" customFormat="false" customHeight="false" hidden="false" ht="13.35" outlineLevel="0" r="829">
      <c r="A829" s="11" t="s">
        <v>2116</v>
      </c>
      <c r="B829" s="12" t="s">
        <v>2117</v>
      </c>
      <c r="C829" s="12" t="s">
        <v>2118</v>
      </c>
      <c r="D829" s="12" t="s">
        <v>2119</v>
      </c>
      <c r="E829" s="12" t="s">
        <v>2120</v>
      </c>
      <c r="F829" s="12"/>
      <c r="G829" s="13"/>
    </row>
    <row collapsed="false" customFormat="false" customHeight="false" hidden="false" ht="13.35" outlineLevel="0" r="830">
      <c r="A830" s="11" t="s">
        <v>2121</v>
      </c>
      <c r="B830" s="12" t="s">
        <v>2122</v>
      </c>
      <c r="C830" s="12" t="s">
        <v>2123</v>
      </c>
      <c r="D830" s="12" t="s">
        <v>2124</v>
      </c>
      <c r="E830" s="12" t="s">
        <v>2125</v>
      </c>
      <c r="F830" s="12"/>
      <c r="G830" s="13"/>
    </row>
    <row collapsed="false" customFormat="false" customHeight="false" hidden="false" ht="13.35" outlineLevel="0" r="831">
      <c r="A831" s="11" t="s">
        <v>2126</v>
      </c>
      <c r="B831" s="12" t="s">
        <v>2127</v>
      </c>
      <c r="C831" s="12" t="s">
        <v>2128</v>
      </c>
      <c r="D831" s="12" t="s">
        <v>2129</v>
      </c>
      <c r="E831" s="12" t="s">
        <v>2130</v>
      </c>
      <c r="F831" s="12"/>
      <c r="G831" s="13"/>
    </row>
    <row collapsed="false" customFormat="false" customHeight="false" hidden="false" ht="12.1" outlineLevel="0" r="832">
      <c r="A832" s="11" t="s">
        <v>2131</v>
      </c>
      <c r="B832" s="12" t="s">
        <v>2132</v>
      </c>
      <c r="C832" s="12" t="s">
        <v>2133</v>
      </c>
      <c r="D832" s="12" t="s">
        <v>2134</v>
      </c>
      <c r="E832" s="12" t="s">
        <v>2135</v>
      </c>
      <c r="F832" s="12"/>
      <c r="G832" s="13"/>
    </row>
    <row collapsed="false" customFormat="false" customHeight="false" hidden="false" ht="13.35" outlineLevel="0" r="833">
      <c r="A833" s="11" t="s">
        <v>2136</v>
      </c>
      <c r="B833" s="12" t="s">
        <v>2137</v>
      </c>
      <c r="C833" s="12" t="s">
        <v>2138</v>
      </c>
      <c r="D833" s="12" t="s">
        <v>2139</v>
      </c>
      <c r="E833" s="12" t="s">
        <v>2140</v>
      </c>
      <c r="F833" s="12"/>
      <c r="G833" s="13"/>
    </row>
    <row collapsed="false" customFormat="false" customHeight="false" hidden="false" ht="13.35" outlineLevel="0" r="834">
      <c r="A834" s="11" t="s">
        <v>2141</v>
      </c>
      <c r="B834" s="12" t="s">
        <v>2142</v>
      </c>
      <c r="C834" s="12" t="s">
        <v>2143</v>
      </c>
      <c r="D834" s="12" t="s">
        <v>2144</v>
      </c>
      <c r="E834" s="12" t="s">
        <v>2145</v>
      </c>
      <c r="F834" s="12"/>
      <c r="G834" s="13"/>
    </row>
    <row collapsed="false" customFormat="false" customHeight="false" hidden="false" ht="13.35" outlineLevel="0" r="835">
      <c r="A835" s="11" t="s">
        <v>2146</v>
      </c>
      <c r="B835" s="12" t="s">
        <v>2147</v>
      </c>
      <c r="C835" s="12" t="s">
        <v>2148</v>
      </c>
      <c r="D835" s="12" t="s">
        <v>2149</v>
      </c>
      <c r="E835" s="12" t="s">
        <v>2150</v>
      </c>
      <c r="F835" s="12"/>
      <c r="G835" s="13"/>
    </row>
    <row collapsed="false" customFormat="false" customHeight="false" hidden="false" ht="13.35" outlineLevel="0" r="836">
      <c r="A836" s="11" t="s">
        <v>2151</v>
      </c>
      <c r="B836" s="12" t="s">
        <v>2152</v>
      </c>
      <c r="C836" s="12" t="s">
        <v>2153</v>
      </c>
      <c r="D836" s="12" t="s">
        <v>2154</v>
      </c>
      <c r="E836" s="12" t="s">
        <v>2155</v>
      </c>
      <c r="F836" s="12"/>
      <c r="G836" s="13"/>
    </row>
    <row collapsed="false" customFormat="false" customHeight="false" hidden="false" ht="13.35" outlineLevel="0" r="837">
      <c r="A837" s="11" t="s">
        <v>2156</v>
      </c>
      <c r="B837" s="12" t="s">
        <v>2157</v>
      </c>
      <c r="C837" s="12" t="s">
        <v>2158</v>
      </c>
      <c r="D837" s="12" t="s">
        <v>2159</v>
      </c>
      <c r="E837" s="12" t="s">
        <v>2160</v>
      </c>
      <c r="F837" s="12"/>
      <c r="G837" s="13"/>
    </row>
    <row collapsed="false" customFormat="false" customHeight="false" hidden="false" ht="12.1" outlineLevel="0" r="838">
      <c r="A838" s="19"/>
      <c r="G838" s="7"/>
    </row>
    <row collapsed="false" customFormat="true" customHeight="false" hidden="false" ht="12.1" outlineLevel="0" r="839" s="2">
      <c r="A839" s="17" t="s">
        <v>25</v>
      </c>
      <c r="B839" s="2" t="s">
        <v>26</v>
      </c>
      <c r="C839" s="2" t="s">
        <v>27</v>
      </c>
      <c r="D839" s="2" t="s">
        <v>28</v>
      </c>
      <c r="E839" s="2" t="s">
        <v>29</v>
      </c>
      <c r="F839" s="2" t="s">
        <v>30</v>
      </c>
      <c r="G839" s="18"/>
    </row>
    <row collapsed="false" customFormat="false" customHeight="false" hidden="false" ht="13.35" outlineLevel="0" r="840">
      <c r="A840" s="19" t="n">
        <f aca="false">HYPERLINK("http://dbpedia.org/property/starring")</f>
        <v>0</v>
      </c>
      <c r="B840" s="0" t="s">
        <v>2161</v>
      </c>
      <c r="E840" s="0" t="s">
        <v>2162</v>
      </c>
      <c r="F840" s="0" t="s">
        <v>2163</v>
      </c>
      <c r="G84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tarring%3E+rdfs%3Alabel+%3Fpredicate+.+%3Fs+%3Chttp%3A%2F%2Fdbpedia.org%2Fproperty%2Fstarring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841">
      <c r="A841" s="19" t="n">
        <f aca="false">HYPERLINK("http://dbpedia.org/ontology/starring")</f>
        <v>0</v>
      </c>
      <c r="B841" s="0" t="s">
        <v>2161</v>
      </c>
      <c r="E841" s="0" t="s">
        <v>2164</v>
      </c>
      <c r="F841" s="0" t="s">
        <v>2162</v>
      </c>
      <c r="G84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starring%3E+rdfs%3Alabel+%3Fpredicate+.+%3Fs+%3Chttp%3A%2F%2Fdbpedia.org%2Fontology%2Fstarring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842">
      <c r="A842" s="19" t="n">
        <f aca="false">HYPERLINK("http://dbpedia.org/property/narrator")</f>
        <v>0</v>
      </c>
      <c r="B842" s="0" t="s">
        <v>2165</v>
      </c>
      <c r="E842" s="0" t="s">
        <v>2166</v>
      </c>
      <c r="F842" s="0" t="s">
        <v>2167</v>
      </c>
      <c r="G84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arrator%3E+rdfs%3Alabel+%3Fpredicate+.+%3Fs+%3Chttp%3A%2F%2Fdbpedia.org%2Fproperty%2Fnarrat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843">
      <c r="A843" s="19" t="n">
        <f aca="false">HYPERLINK("http://dbpedia.org/ontology/narrator")</f>
        <v>0</v>
      </c>
      <c r="B843" s="0" t="s">
        <v>2165</v>
      </c>
      <c r="E843" s="0" t="s">
        <v>2168</v>
      </c>
      <c r="F843" s="0" t="s">
        <v>2169</v>
      </c>
      <c r="G84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narrator%3E+rdfs%3Alabel+%3Fpredicate+.+%3Fs+%3Chttp%3A%2F%2Fdbpedia.org%2Fontology%2Fnarrat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844">
      <c r="A844" s="21" t="n">
        <f aca="false">HYPERLINK("http://dbpedia.org/property/quote")</f>
        <v>0</v>
      </c>
      <c r="B844" s="22" t="s">
        <v>2170</v>
      </c>
      <c r="C844" s="22"/>
      <c r="D844" s="22"/>
      <c r="E844" s="22" t="s">
        <v>2171</v>
      </c>
      <c r="F844" s="22" t="s">
        <v>2172</v>
      </c>
      <c r="G844" s="23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quote%3E+rdfs%3Alabel+%3Fpredicate+.+%3Fs+%3Chttp%3A%2F%2Fdbpedia.org%2Fproperty%2Fquo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false" hidden="false" ht="12.1" outlineLevel="0" r="846" s="2">
      <c r="A846" s="3" t="s">
        <v>0</v>
      </c>
      <c r="B846" s="4" t="s">
        <v>1</v>
      </c>
      <c r="C846" s="4"/>
      <c r="D846" s="4"/>
      <c r="E846" s="4"/>
      <c r="F846" s="4"/>
      <c r="G846" s="5"/>
    </row>
    <row collapsed="false" customFormat="false" customHeight="false" hidden="false" ht="12.1" outlineLevel="0" r="847">
      <c r="A847" s="19" t="n">
        <v>654605541</v>
      </c>
      <c r="B847" s="0" t="s">
        <v>2</v>
      </c>
      <c r="G847" s="7"/>
    </row>
    <row collapsed="false" customFormat="true" customHeight="false" hidden="false" ht="12.1" outlineLevel="0" r="848" s="2">
      <c r="A848" s="8" t="s">
        <v>3</v>
      </c>
      <c r="B848" s="9"/>
      <c r="C848" s="9"/>
      <c r="D848" s="9"/>
      <c r="E848" s="9"/>
      <c r="F848" s="9"/>
      <c r="G848" s="10"/>
    </row>
    <row collapsed="false" customFormat="false" customHeight="false" hidden="false" ht="12.1" outlineLevel="0" r="849">
      <c r="A849" s="11" t="n">
        <v>1915</v>
      </c>
      <c r="B849" s="12" t="n">
        <v>1916</v>
      </c>
      <c r="C849" s="12" t="n">
        <v>1925</v>
      </c>
      <c r="D849" s="12" t="n">
        <v>1926</v>
      </c>
      <c r="E849" s="12" t="n">
        <v>1927</v>
      </c>
      <c r="F849" s="12"/>
      <c r="G849" s="13"/>
    </row>
    <row collapsed="false" customFormat="false" customHeight="false" hidden="false" ht="12.1" outlineLevel="0" r="850">
      <c r="A850" s="11" t="n">
        <v>1930</v>
      </c>
      <c r="B850" s="12" t="n">
        <v>1931</v>
      </c>
      <c r="C850" s="12" t="n">
        <v>1933</v>
      </c>
      <c r="D850" s="12" t="n">
        <v>1934</v>
      </c>
      <c r="E850" s="12" t="n">
        <v>1935</v>
      </c>
      <c r="F850" s="12"/>
      <c r="G850" s="13"/>
    </row>
    <row collapsed="false" customFormat="false" customHeight="false" hidden="false" ht="12.1" outlineLevel="0" r="851">
      <c r="A851" s="11" t="n">
        <v>1936</v>
      </c>
      <c r="B851" s="12" t="n">
        <v>1937</v>
      </c>
      <c r="C851" s="12" t="n">
        <v>1938</v>
      </c>
      <c r="D851" s="12" t="n">
        <v>1939</v>
      </c>
      <c r="E851" s="12" t="n">
        <v>1940</v>
      </c>
      <c r="F851" s="12"/>
      <c r="G851" s="13"/>
    </row>
    <row collapsed="false" customFormat="false" customHeight="false" hidden="false" ht="12.1" outlineLevel="0" r="852">
      <c r="A852" s="11" t="n">
        <v>1941</v>
      </c>
      <c r="B852" s="12" t="n">
        <v>1942</v>
      </c>
      <c r="C852" s="12" t="n">
        <v>1944</v>
      </c>
      <c r="D852" s="12" t="n">
        <v>1946</v>
      </c>
      <c r="E852" s="12" t="n">
        <v>1948</v>
      </c>
      <c r="F852" s="12"/>
      <c r="G852" s="13"/>
    </row>
    <row collapsed="false" customFormat="false" customHeight="false" hidden="false" ht="12.1" outlineLevel="0" r="853">
      <c r="A853" s="11" t="n">
        <v>1949</v>
      </c>
      <c r="B853" s="12" t="n">
        <v>1950</v>
      </c>
      <c r="C853" s="12" t="n">
        <v>1951</v>
      </c>
      <c r="D853" s="12" t="n">
        <v>1952</v>
      </c>
      <c r="E853" s="12" t="n">
        <v>1953</v>
      </c>
      <c r="F853" s="12"/>
      <c r="G853" s="13"/>
    </row>
    <row collapsed="false" customFormat="false" customHeight="false" hidden="false" ht="12.1" outlineLevel="0" r="854">
      <c r="A854" s="11" t="n">
        <v>1954</v>
      </c>
      <c r="B854" s="12" t="n">
        <v>1955</v>
      </c>
      <c r="C854" s="12" t="n">
        <v>1956</v>
      </c>
      <c r="D854" s="12" t="n">
        <v>1957</v>
      </c>
      <c r="E854" s="12" t="n">
        <v>1958</v>
      </c>
      <c r="F854" s="12"/>
      <c r="G854" s="13"/>
    </row>
    <row collapsed="false" customFormat="false" customHeight="false" hidden="false" ht="12.1" outlineLevel="0" r="855">
      <c r="A855" s="11" t="n">
        <v>1959</v>
      </c>
      <c r="B855" s="12" t="n">
        <v>1960</v>
      </c>
      <c r="C855" s="12" t="n">
        <v>1961</v>
      </c>
      <c r="D855" s="12" t="n">
        <v>1962</v>
      </c>
      <c r="E855" s="12" t="n">
        <v>1964</v>
      </c>
      <c r="F855" s="12"/>
      <c r="G855" s="13"/>
    </row>
    <row collapsed="false" customFormat="false" customHeight="false" hidden="false" ht="12.1" outlineLevel="0" r="856">
      <c r="A856" s="11" t="n">
        <v>1965</v>
      </c>
      <c r="B856" s="12" t="n">
        <v>1966</v>
      </c>
      <c r="C856" s="12" t="n">
        <v>1967</v>
      </c>
      <c r="D856" s="12" t="n">
        <v>1968</v>
      </c>
      <c r="E856" s="12" t="n">
        <v>1969</v>
      </c>
      <c r="F856" s="12"/>
      <c r="G856" s="13"/>
    </row>
    <row collapsed="false" customFormat="false" customHeight="false" hidden="false" ht="12.1" outlineLevel="0" r="857">
      <c r="A857" s="11" t="n">
        <v>1970</v>
      </c>
      <c r="B857" s="12" t="n">
        <v>1971</v>
      </c>
      <c r="C857" s="12" t="n">
        <v>1972</v>
      </c>
      <c r="D857" s="12" t="n">
        <v>1973</v>
      </c>
      <c r="E857" s="12" t="n">
        <v>1974</v>
      </c>
      <c r="F857" s="12"/>
      <c r="G857" s="13"/>
    </row>
    <row collapsed="false" customFormat="false" customHeight="false" hidden="false" ht="12.1" outlineLevel="0" r="858">
      <c r="A858" s="11" t="n">
        <v>1975</v>
      </c>
      <c r="B858" s="12" t="n">
        <v>1976</v>
      </c>
      <c r="C858" s="12" t="n">
        <v>1977</v>
      </c>
      <c r="D858" s="12" t="n">
        <v>1978</v>
      </c>
      <c r="E858" s="12" t="n">
        <v>1979</v>
      </c>
      <c r="F858" s="12"/>
      <c r="G858" s="13"/>
    </row>
    <row collapsed="false" customFormat="false" customHeight="false" hidden="false" ht="12.1" outlineLevel="0" r="859">
      <c r="A859" s="11" t="n">
        <v>1980</v>
      </c>
      <c r="B859" s="12" t="n">
        <v>1981</v>
      </c>
      <c r="C859" s="12" t="n">
        <v>1982</v>
      </c>
      <c r="D859" s="12" t="n">
        <v>1984</v>
      </c>
      <c r="E859" s="12" t="n">
        <v>1986</v>
      </c>
      <c r="F859" s="12"/>
      <c r="G859" s="13"/>
    </row>
    <row collapsed="false" customFormat="false" customHeight="false" hidden="false" ht="12.1" outlineLevel="0" r="860">
      <c r="A860" s="11" t="n">
        <v>1989</v>
      </c>
      <c r="B860" s="12" t="n">
        <v>1990</v>
      </c>
      <c r="C860" s="12" t="n">
        <v>1991</v>
      </c>
      <c r="D860" s="12" t="n">
        <v>1992</v>
      </c>
      <c r="E860" s="12" t="n">
        <v>1993</v>
      </c>
      <c r="F860" s="12"/>
      <c r="G860" s="13"/>
    </row>
    <row collapsed="false" customFormat="false" customHeight="false" hidden="false" ht="12.1" outlineLevel="0" r="861">
      <c r="A861" s="11" t="n">
        <v>1994</v>
      </c>
      <c r="B861" s="12" t="n">
        <v>1995</v>
      </c>
      <c r="C861" s="12" t="n">
        <v>1996</v>
      </c>
      <c r="D861" s="12" t="n">
        <v>1997</v>
      </c>
      <c r="E861" s="12" t="n">
        <v>1998</v>
      </c>
      <c r="F861" s="12"/>
      <c r="G861" s="13"/>
    </row>
    <row collapsed="false" customFormat="false" customHeight="false" hidden="false" ht="12.1" outlineLevel="0" r="862">
      <c r="A862" s="11" t="n">
        <v>1999</v>
      </c>
      <c r="B862" s="12" t="n">
        <v>2001</v>
      </c>
      <c r="C862" s="12"/>
      <c r="D862" s="12"/>
      <c r="E862" s="12"/>
      <c r="F862" s="12"/>
      <c r="G862" s="13"/>
    </row>
    <row collapsed="false" customFormat="false" customHeight="false" hidden="false" ht="12.1" outlineLevel="0" r="863">
      <c r="A863" s="19"/>
      <c r="G863" s="7"/>
    </row>
    <row collapsed="false" customFormat="true" customHeight="false" hidden="false" ht="12.1" outlineLevel="0" r="864" s="2">
      <c r="A864" s="17" t="s">
        <v>25</v>
      </c>
      <c r="B864" s="2" t="s">
        <v>26</v>
      </c>
      <c r="C864" s="2" t="s">
        <v>27</v>
      </c>
      <c r="D864" s="2" t="s">
        <v>28</v>
      </c>
      <c r="E864" s="2" t="s">
        <v>29</v>
      </c>
      <c r="F864" s="2" t="s">
        <v>30</v>
      </c>
      <c r="G864" s="18"/>
    </row>
    <row collapsed="false" customFormat="false" customHeight="false" hidden="false" ht="12.1" outlineLevel="0" r="865">
      <c r="A865" s="19" t="n">
        <f aca="false">HYPERLINK("http://dbpedia.org/property/released")</f>
        <v>0</v>
      </c>
      <c r="B865" s="0" t="s">
        <v>1452</v>
      </c>
      <c r="E865" s="0" t="s">
        <v>2173</v>
      </c>
      <c r="F865" s="0" t="s">
        <v>2174</v>
      </c>
      <c r="G86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released%3E+rdfs%3Alabel+%3Fpredicate+.+%3Fs+%3Chttp%3A%2F%2Fdbpedia.org%2Fproperty%2Frelease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866">
      <c r="A866" s="19" t="n">
        <f aca="false">HYPERLINK("http://dbpedia.org/ontology/releaseDate")</f>
        <v>0</v>
      </c>
      <c r="B866" s="0" t="s">
        <v>1433</v>
      </c>
      <c r="E866" s="0" t="s">
        <v>2175</v>
      </c>
      <c r="F866" s="0" t="s">
        <v>2176</v>
      </c>
      <c r="G86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releaseDate%3E+rdfs%3Alabel+%3Fpredicate+.+%3Fs+%3Chttp%3A%2F%2Fdbpedia.org%2Fontology%2Frelease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867">
      <c r="A867" s="19" t="n">
        <f aca="false">HYPERLINK("http://dbpedia.org/property/years")</f>
        <v>0</v>
      </c>
      <c r="B867" s="0" t="s">
        <v>105</v>
      </c>
      <c r="E867" s="0" t="s">
        <v>2177</v>
      </c>
      <c r="F867" s="0" t="s">
        <v>2178</v>
      </c>
      <c r="G86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years%3E+rdfs%3Alabel+%3Fpredicate+.+%3Fs+%3Chttp%3A%2F%2Fdbpedia.org%2Fproperty%2Fyear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868">
      <c r="A868" s="19" t="n">
        <f aca="false">HYPERLINK("http://dbpedia.org/property/recorded")</f>
        <v>0</v>
      </c>
      <c r="B868" s="0" t="s">
        <v>2179</v>
      </c>
      <c r="E868" s="0" t="s">
        <v>2180</v>
      </c>
      <c r="F868" s="0" t="s">
        <v>2181</v>
      </c>
      <c r="G86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recorded%3E+rdfs%3Alabel+%3Fpredicate+.+%3Fs+%3Chttp%3A%2F%2Fdbpedia.org%2Fproperty%2Frecorde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869">
      <c r="A869" s="19" t="n">
        <f aca="false">HYPERLINK("http://dbpedia.org/property/firstAired")</f>
        <v>0</v>
      </c>
      <c r="B869" s="0" t="s">
        <v>2182</v>
      </c>
      <c r="E869" s="0" t="s">
        <v>2183</v>
      </c>
      <c r="F869" s="0" t="s">
        <v>2184</v>
      </c>
      <c r="G86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firstAired%3E+rdfs%3Alabel+%3Fpredicate+.+%3Fs+%3Chttp%3A%2F%2Fdbpedia.org%2Fproperty%2FfirstAire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870">
      <c r="A870" s="19" t="n">
        <f aca="false">HYPERLINK("http://dbpedia.org/property/releaseDate")</f>
        <v>0</v>
      </c>
      <c r="B870" s="0" t="s">
        <v>1433</v>
      </c>
      <c r="E870" s="0" t="s">
        <v>2185</v>
      </c>
      <c r="F870" s="0" t="s">
        <v>2186</v>
      </c>
      <c r="G87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releaseDate%3E+rdfs%3Alabel+%3Fpredicate+.+%3Fs+%3Chttp%3A%2F%2Fdbpedia.org%2Fproperty%2Frelease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871">
      <c r="A871" s="19" t="n">
        <f aca="false">HYPERLINK("http://dbpedia.org/property/year")</f>
        <v>0</v>
      </c>
      <c r="B871" s="0" t="s">
        <v>62</v>
      </c>
      <c r="E871" s="0" t="s">
        <v>2187</v>
      </c>
      <c r="F871" s="0" t="s">
        <v>2188</v>
      </c>
      <c r="G87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year%3E+rdfs%3Alabel+%3Fpredicate+.+%3Fs+%3Chttp%3A%2F%2Fdbpedia.org%2Fproperty%2F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872">
      <c r="A872" s="19" t="n">
        <f aca="false">HYPERLINK("http://dbpedia.org/property/release")</f>
        <v>0</v>
      </c>
      <c r="B872" s="0" t="s">
        <v>2189</v>
      </c>
      <c r="E872" s="0" t="s">
        <v>2190</v>
      </c>
      <c r="F872" s="0" t="s">
        <v>2191</v>
      </c>
      <c r="G87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release%3E+rdfs%3Alabel+%3Fpredicate+.+%3Fs+%3Chttp%3A%2F%2Fdbpedia.org%2Fproperty%2Freleas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873">
      <c r="A873" s="19" t="n">
        <f aca="false">HYPERLINK("http://dbpedia.org/property/lastAired")</f>
        <v>0</v>
      </c>
      <c r="B873" s="0" t="s">
        <v>2192</v>
      </c>
      <c r="E873" s="0" t="s">
        <v>2193</v>
      </c>
      <c r="F873" s="0" t="s">
        <v>2194</v>
      </c>
      <c r="G87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astAired%3E+rdfs%3Alabel+%3Fpredicate+.+%3Fs+%3Chttp%3A%2F%2Fdbpedia.org%2Fproperty%2FlastAire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874">
      <c r="A874" s="19" t="n">
        <f aca="false">HYPERLINK("http://dbpedia.org/property/originalairdate")</f>
        <v>0</v>
      </c>
      <c r="B874" s="0" t="s">
        <v>2195</v>
      </c>
      <c r="E874" s="0" t="s">
        <v>2196</v>
      </c>
      <c r="F874" s="0" t="s">
        <v>2197</v>
      </c>
      <c r="G87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originalairdate%3E+rdfs%3Alabel+%3Fpredicate+.+%3Fs+%3Chttp%3A%2F%2Fdbpedia.org%2Fproperty%2Foriginalair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875">
      <c r="A875" s="19" t="n">
        <f aca="false">HYPERLINK("http://dbpedia.org/ontology/firstAirDate")</f>
        <v>0</v>
      </c>
      <c r="B875" s="0" t="s">
        <v>2198</v>
      </c>
      <c r="E875" s="0" t="s">
        <v>2199</v>
      </c>
      <c r="F875" s="0" t="s">
        <v>2200</v>
      </c>
      <c r="G87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firstAirDate%3E+rdfs%3Alabel+%3Fpredicate+.+%3Fs+%3Chttp%3A%2F%2Fdbpedia.org%2Fontology%2FfirstAir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876">
      <c r="A876" s="19" t="n">
        <f aca="false">HYPERLINK("http://dbpedia.org/property/completionDate")</f>
        <v>0</v>
      </c>
      <c r="B876" s="0" t="s">
        <v>1461</v>
      </c>
      <c r="E876" s="0" t="s">
        <v>2201</v>
      </c>
      <c r="F876" s="0" t="s">
        <v>2202</v>
      </c>
      <c r="G87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ompletionDate%3E+rdfs%3Alabel+%3Fpredicate+.+%3Fs+%3Chttp%3A%2F%2Fdbpedia.org%2Fproperty%2Fcompletion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877">
      <c r="A877" s="19" t="n">
        <f aca="false">HYPERLINK("http://dbpedia.org/property/period")</f>
        <v>0</v>
      </c>
      <c r="B877" s="0" t="s">
        <v>1027</v>
      </c>
      <c r="E877" s="0" t="s">
        <v>2203</v>
      </c>
      <c r="F877" s="0" t="s">
        <v>2204</v>
      </c>
      <c r="G87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eriod%3E+rdfs%3Alabel+%3Fpredicate+.+%3Fs+%3Chttp%3A%2F%2Fdbpedia.org%2Fproperty%2Fperio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878">
      <c r="A878" s="21" t="n">
        <f aca="false">HYPERLINK("http://dbpedia.org/ontology/completionDate")</f>
        <v>0</v>
      </c>
      <c r="B878" s="22" t="s">
        <v>1461</v>
      </c>
      <c r="C878" s="22"/>
      <c r="D878" s="22"/>
      <c r="E878" s="22" t="s">
        <v>2205</v>
      </c>
      <c r="F878" s="22" t="s">
        <v>2206</v>
      </c>
      <c r="G878" s="23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completionDate%3E+rdfs%3Alabel+%3Fpredicate+.+%3Fs+%3Chttp%3A%2F%2Fdbpedia.org%2Fontology%2Fcompletion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false" hidden="false" ht="12.1" outlineLevel="0" r="880" s="2">
      <c r="A880" s="3" t="s">
        <v>0</v>
      </c>
      <c r="B880" s="4" t="s">
        <v>1</v>
      </c>
      <c r="C880" s="4"/>
      <c r="D880" s="4"/>
      <c r="E880" s="4"/>
      <c r="F880" s="4"/>
      <c r="G880" s="5"/>
    </row>
    <row collapsed="false" customFormat="false" customHeight="false" hidden="false" ht="12.1" outlineLevel="0" r="881">
      <c r="A881" s="19" t="n">
        <v>1011013747</v>
      </c>
      <c r="B881" s="0" t="s">
        <v>2</v>
      </c>
      <c r="G881" s="7"/>
    </row>
    <row collapsed="false" customFormat="true" customHeight="false" hidden="false" ht="12.1" outlineLevel="0" r="882" s="2">
      <c r="A882" s="8" t="s">
        <v>3</v>
      </c>
      <c r="B882" s="9"/>
      <c r="C882" s="9"/>
      <c r="D882" s="9"/>
      <c r="E882" s="9"/>
      <c r="F882" s="9"/>
      <c r="G882" s="10"/>
    </row>
    <row collapsed="false" customFormat="false" customHeight="false" hidden="false" ht="13.35" outlineLevel="0" r="883">
      <c r="A883" s="11" t="s">
        <v>2207</v>
      </c>
      <c r="B883" s="12" t="s">
        <v>2208</v>
      </c>
      <c r="C883" s="12" t="s">
        <v>2209</v>
      </c>
      <c r="D883" s="12" t="s">
        <v>2210</v>
      </c>
      <c r="E883" s="12" t="s">
        <v>2211</v>
      </c>
      <c r="F883" s="12"/>
      <c r="G883" s="13"/>
    </row>
    <row collapsed="false" customFormat="false" customHeight="false" hidden="false" ht="13.35" outlineLevel="0" r="884">
      <c r="A884" s="11" t="s">
        <v>2212</v>
      </c>
      <c r="B884" s="12" t="s">
        <v>2213</v>
      </c>
      <c r="C884" s="12" t="s">
        <v>2214</v>
      </c>
      <c r="D884" s="12" t="s">
        <v>2215</v>
      </c>
      <c r="E884" s="12" t="s">
        <v>2216</v>
      </c>
      <c r="F884" s="12"/>
      <c r="G884" s="13"/>
    </row>
    <row collapsed="false" customFormat="false" customHeight="false" hidden="false" ht="13.35" outlineLevel="0" r="885">
      <c r="A885" s="11" t="s">
        <v>2217</v>
      </c>
      <c r="B885" s="12" t="s">
        <v>2218</v>
      </c>
      <c r="C885" s="12" t="s">
        <v>2219</v>
      </c>
      <c r="D885" s="12" t="s">
        <v>2220</v>
      </c>
      <c r="E885" s="12" t="s">
        <v>2221</v>
      </c>
      <c r="F885" s="12"/>
      <c r="G885" s="13"/>
    </row>
    <row collapsed="false" customFormat="false" customHeight="false" hidden="false" ht="13.35" outlineLevel="0" r="886">
      <c r="A886" s="11" t="s">
        <v>2222</v>
      </c>
      <c r="B886" s="12" t="s">
        <v>2223</v>
      </c>
      <c r="C886" s="12" t="s">
        <v>2224</v>
      </c>
      <c r="D886" s="12" t="s">
        <v>2225</v>
      </c>
      <c r="E886" s="12" t="s">
        <v>2226</v>
      </c>
      <c r="F886" s="12"/>
      <c r="G886" s="13"/>
    </row>
    <row collapsed="false" customFormat="false" customHeight="false" hidden="false" ht="13.35" outlineLevel="0" r="887">
      <c r="A887" s="11" t="s">
        <v>2227</v>
      </c>
      <c r="B887" s="12" t="s">
        <v>2228</v>
      </c>
      <c r="C887" s="12" t="s">
        <v>2229</v>
      </c>
      <c r="D887" s="12" t="s">
        <v>2230</v>
      </c>
      <c r="E887" s="12" t="s">
        <v>2231</v>
      </c>
      <c r="F887" s="12"/>
      <c r="G887" s="13"/>
    </row>
    <row collapsed="false" customFormat="false" customHeight="false" hidden="false" ht="13.35" outlineLevel="0" r="888">
      <c r="A888" s="11" t="s">
        <v>2232</v>
      </c>
      <c r="B888" s="12" t="s">
        <v>2233</v>
      </c>
      <c r="C888" s="12" t="s">
        <v>2234</v>
      </c>
      <c r="D888" s="12" t="s">
        <v>2235</v>
      </c>
      <c r="E888" s="12" t="s">
        <v>2236</v>
      </c>
      <c r="F888" s="12"/>
      <c r="G888" s="13"/>
    </row>
    <row collapsed="false" customFormat="false" customHeight="false" hidden="false" ht="13.35" outlineLevel="0" r="889">
      <c r="A889" s="11" t="s">
        <v>2237</v>
      </c>
      <c r="B889" s="12" t="s">
        <v>2238</v>
      </c>
      <c r="C889" s="12" t="s">
        <v>2239</v>
      </c>
      <c r="D889" s="12" t="s">
        <v>2240</v>
      </c>
      <c r="E889" s="12" t="s">
        <v>2241</v>
      </c>
      <c r="F889" s="12"/>
      <c r="G889" s="13"/>
    </row>
    <row collapsed="false" customFormat="false" customHeight="false" hidden="false" ht="13.35" outlineLevel="0" r="890">
      <c r="A890" s="11" t="s">
        <v>2242</v>
      </c>
      <c r="B890" s="12" t="s">
        <v>2243</v>
      </c>
      <c r="C890" s="12" t="s">
        <v>2244</v>
      </c>
      <c r="D890" s="12" t="s">
        <v>2245</v>
      </c>
      <c r="E890" s="12" t="s">
        <v>2246</v>
      </c>
      <c r="F890" s="12"/>
      <c r="G890" s="13"/>
    </row>
    <row collapsed="false" customFormat="false" customHeight="false" hidden="false" ht="13.35" outlineLevel="0" r="891">
      <c r="A891" s="11" t="s">
        <v>2247</v>
      </c>
      <c r="B891" s="12" t="s">
        <v>2248</v>
      </c>
      <c r="C891" s="12" t="s">
        <v>2249</v>
      </c>
      <c r="D891" s="12" t="s">
        <v>2250</v>
      </c>
      <c r="E891" s="12" t="s">
        <v>2251</v>
      </c>
      <c r="F891" s="12"/>
      <c r="G891" s="13"/>
    </row>
    <row collapsed="false" customFormat="false" customHeight="false" hidden="false" ht="13.35" outlineLevel="0" r="892">
      <c r="A892" s="11" t="s">
        <v>2252</v>
      </c>
      <c r="B892" s="12" t="s">
        <v>2253</v>
      </c>
      <c r="C892" s="12" t="s">
        <v>2254</v>
      </c>
      <c r="D892" s="12" t="s">
        <v>2255</v>
      </c>
      <c r="E892" s="12" t="s">
        <v>2256</v>
      </c>
      <c r="F892" s="12"/>
      <c r="G892" s="13"/>
    </row>
    <row collapsed="false" customFormat="false" customHeight="false" hidden="false" ht="13.35" outlineLevel="0" r="893">
      <c r="A893" s="11" t="s">
        <v>2257</v>
      </c>
      <c r="B893" s="12" t="s">
        <v>2258</v>
      </c>
      <c r="C893" s="12" t="s">
        <v>2259</v>
      </c>
      <c r="D893" s="12" t="s">
        <v>2260</v>
      </c>
      <c r="E893" s="12" t="s">
        <v>2261</v>
      </c>
      <c r="F893" s="12"/>
      <c r="G893" s="13"/>
    </row>
    <row collapsed="false" customFormat="false" customHeight="false" hidden="false" ht="13.35" outlineLevel="0" r="894">
      <c r="A894" s="11" t="s">
        <v>2262</v>
      </c>
      <c r="B894" s="12" t="s">
        <v>2263</v>
      </c>
      <c r="C894" s="12" t="s">
        <v>2264</v>
      </c>
      <c r="D894" s="12" t="s">
        <v>2265</v>
      </c>
      <c r="E894" s="12" t="s">
        <v>2266</v>
      </c>
      <c r="F894" s="12"/>
      <c r="G894" s="13"/>
    </row>
    <row collapsed="false" customFormat="false" customHeight="false" hidden="false" ht="13.35" outlineLevel="0" r="895">
      <c r="A895" s="11" t="s">
        <v>2267</v>
      </c>
      <c r="B895" s="12" t="s">
        <v>2268</v>
      </c>
      <c r="C895" s="12" t="s">
        <v>2269</v>
      </c>
      <c r="D895" s="12" t="s">
        <v>2270</v>
      </c>
      <c r="E895" s="12" t="s">
        <v>2271</v>
      </c>
      <c r="F895" s="12"/>
      <c r="G895" s="13"/>
    </row>
    <row collapsed="false" customFormat="false" customHeight="false" hidden="false" ht="13.35" outlineLevel="0" r="896">
      <c r="A896" s="11" t="s">
        <v>2272</v>
      </c>
      <c r="B896" s="12" t="s">
        <v>2273</v>
      </c>
      <c r="C896" s="12" t="s">
        <v>2274</v>
      </c>
      <c r="D896" s="12" t="s">
        <v>2275</v>
      </c>
      <c r="E896" s="12" t="s">
        <v>2276</v>
      </c>
      <c r="F896" s="12"/>
      <c r="G896" s="13"/>
    </row>
    <row collapsed="false" customFormat="false" customHeight="false" hidden="false" ht="13.35" outlineLevel="0" r="897">
      <c r="A897" s="11" t="s">
        <v>2277</v>
      </c>
      <c r="B897" s="12" t="s">
        <v>2278</v>
      </c>
      <c r="C897" s="12" t="s">
        <v>2279</v>
      </c>
      <c r="D897" s="12" t="s">
        <v>2280</v>
      </c>
      <c r="E897" s="12" t="s">
        <v>2281</v>
      </c>
      <c r="F897" s="12"/>
      <c r="G897" s="13"/>
    </row>
    <row collapsed="false" customFormat="false" customHeight="false" hidden="false" ht="13.35" outlineLevel="0" r="898">
      <c r="A898" s="11" t="s">
        <v>2282</v>
      </c>
      <c r="B898" s="12" t="s">
        <v>2283</v>
      </c>
      <c r="C898" s="12" t="s">
        <v>2284</v>
      </c>
      <c r="D898" s="12" t="s">
        <v>2285</v>
      </c>
      <c r="E898" s="12" t="s">
        <v>2286</v>
      </c>
      <c r="F898" s="12"/>
      <c r="G898" s="13"/>
    </row>
    <row collapsed="false" customFormat="false" customHeight="false" hidden="false" ht="13.35" outlineLevel="0" r="899">
      <c r="A899" s="11" t="s">
        <v>2287</v>
      </c>
      <c r="B899" s="12" t="s">
        <v>2288</v>
      </c>
      <c r="C899" s="12" t="s">
        <v>2289</v>
      </c>
      <c r="D899" s="12"/>
      <c r="E899" s="12"/>
      <c r="F899" s="12"/>
      <c r="G899" s="13"/>
    </row>
    <row collapsed="false" customFormat="false" customHeight="false" hidden="false" ht="12.1" outlineLevel="0" r="900">
      <c r="A900" s="19"/>
      <c r="G900" s="7"/>
    </row>
    <row collapsed="false" customFormat="true" customHeight="false" hidden="false" ht="12.1" outlineLevel="0" r="901" s="2">
      <c r="A901" s="17" t="s">
        <v>25</v>
      </c>
      <c r="B901" s="2" t="s">
        <v>26</v>
      </c>
      <c r="C901" s="2" t="s">
        <v>27</v>
      </c>
      <c r="D901" s="2" t="s">
        <v>28</v>
      </c>
      <c r="E901" s="2" t="s">
        <v>29</v>
      </c>
      <c r="F901" s="2" t="s">
        <v>30</v>
      </c>
      <c r="G901" s="18"/>
    </row>
    <row collapsed="false" customFormat="false" customHeight="false" hidden="false" ht="12.1" outlineLevel="0" r="902">
      <c r="A902" s="19" t="n">
        <f aca="false">HYPERLINK("http://xmlns.com/foaf/0.1/name")</f>
        <v>0</v>
      </c>
      <c r="B902" s="0" t="s">
        <v>849</v>
      </c>
      <c r="G90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xmlns.com%2Ffoaf%2F0.1%2Fname%3E+rdfs%3Alabel+%3Fpredicate+.+%3Fs+%3Chttp%3A%2F%2Fxmlns.com%2Ffoaf%2F0.1%2Fnam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903">
      <c r="A903" s="19" t="n">
        <f aca="false">HYPERLINK("http://dbpedia.org/property/name")</f>
        <v>0</v>
      </c>
      <c r="B903" s="0" t="s">
        <v>849</v>
      </c>
      <c r="E903" s="0" t="s">
        <v>2290</v>
      </c>
      <c r="F903" s="0" t="s">
        <v>2291</v>
      </c>
      <c r="G90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ame%3E+rdfs%3Alabel+%3Fpredicate+.+%3Fs+%3Chttp%3A%2F%2Fdbpedia.org%2Fproperty%2Fnam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904">
      <c r="A904" s="19" t="n">
        <f aca="false">HYPERLINK("http://dbpedia.org/property/starring")</f>
        <v>0</v>
      </c>
      <c r="B904" s="0" t="s">
        <v>2161</v>
      </c>
      <c r="E904" s="0" t="s">
        <v>2292</v>
      </c>
      <c r="F904" s="0" t="s">
        <v>2293</v>
      </c>
      <c r="G90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tarring%3E+rdfs%3Alabel+%3Fpredicate+.+%3Fs+%3Chttp%3A%2F%2Fdbpedia.org%2Fproperty%2Fstarring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905">
      <c r="A905" s="19" t="n">
        <f aca="false">HYPERLINK("http://dbpedia.org/ontology/starring")</f>
        <v>0</v>
      </c>
      <c r="B905" s="0" t="s">
        <v>2161</v>
      </c>
      <c r="E905" s="0" t="s">
        <v>2294</v>
      </c>
      <c r="F905" s="0" t="s">
        <v>2295</v>
      </c>
      <c r="G90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starring%3E+rdfs%3Alabel+%3Fpredicate+.+%3Fs+%3Chttp%3A%2F%2Fdbpedia.org%2Fontology%2Fstarring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906">
      <c r="A906" s="21" t="n">
        <f aca="false">HYPERLINK("http://dbpedia.org/property/quote")</f>
        <v>0</v>
      </c>
      <c r="B906" s="22" t="s">
        <v>2170</v>
      </c>
      <c r="C906" s="22"/>
      <c r="D906" s="22"/>
      <c r="E906" s="22" t="s">
        <v>2296</v>
      </c>
      <c r="F906" s="22" t="s">
        <v>2297</v>
      </c>
      <c r="G906" s="23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quote%3E+rdfs%3Alabel+%3Fpredicate+.+%3Fs+%3Chttp%3A%2F%2Fdbpedia.org%2Fproperty%2Fquo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false" hidden="false" ht="12.1" outlineLevel="0" r="908" s="2">
      <c r="A908" s="3" t="s">
        <v>0</v>
      </c>
      <c r="B908" s="4" t="s">
        <v>1</v>
      </c>
      <c r="C908" s="4"/>
      <c r="D908" s="4"/>
      <c r="E908" s="4"/>
      <c r="F908" s="4"/>
      <c r="G908" s="5"/>
    </row>
    <row collapsed="false" customFormat="false" customHeight="false" hidden="false" ht="12.1" outlineLevel="0" r="909">
      <c r="A909" s="19" t="n">
        <v>1560839038</v>
      </c>
      <c r="B909" s="0" t="s">
        <v>2</v>
      </c>
      <c r="G909" s="7"/>
    </row>
    <row collapsed="false" customFormat="true" customHeight="false" hidden="false" ht="12.1" outlineLevel="0" r="910" s="2">
      <c r="A910" s="8" t="s">
        <v>3</v>
      </c>
      <c r="B910" s="9"/>
      <c r="C910" s="9"/>
      <c r="D910" s="9"/>
      <c r="E910" s="9"/>
      <c r="F910" s="9"/>
      <c r="G910" s="10"/>
    </row>
    <row collapsed="false" customFormat="false" customHeight="false" hidden="false" ht="12.1" outlineLevel="0" r="911">
      <c r="A911" s="11" t="s">
        <v>2298</v>
      </c>
      <c r="B911" s="12" t="s">
        <v>2299</v>
      </c>
      <c r="C911" s="12" t="s">
        <v>2300</v>
      </c>
      <c r="D911" s="12" t="s">
        <v>2301</v>
      </c>
      <c r="E911" s="12" t="s">
        <v>2302</v>
      </c>
      <c r="F911" s="12"/>
      <c r="G911" s="13"/>
    </row>
    <row collapsed="false" customFormat="false" customHeight="false" hidden="false" ht="13.35" outlineLevel="0" r="912">
      <c r="A912" s="11" t="s">
        <v>2303</v>
      </c>
      <c r="B912" s="12" t="s">
        <v>2304</v>
      </c>
      <c r="C912" s="12" t="s">
        <v>2305</v>
      </c>
      <c r="D912" s="12" t="s">
        <v>2300</v>
      </c>
      <c r="E912" s="12" t="s">
        <v>2306</v>
      </c>
      <c r="F912" s="12"/>
      <c r="G912" s="13"/>
    </row>
    <row collapsed="false" customFormat="false" customHeight="false" hidden="false" ht="13.35" outlineLevel="0" r="913">
      <c r="A913" s="11" t="s">
        <v>2307</v>
      </c>
      <c r="B913" s="12" t="s">
        <v>2308</v>
      </c>
      <c r="C913" s="12" t="s">
        <v>2309</v>
      </c>
      <c r="D913" s="12" t="s">
        <v>2310</v>
      </c>
      <c r="E913" s="12" t="s">
        <v>2311</v>
      </c>
      <c r="F913" s="12"/>
      <c r="G913" s="13"/>
    </row>
    <row collapsed="false" customFormat="false" customHeight="false" hidden="false" ht="12.1" outlineLevel="0" r="914">
      <c r="A914" s="11" t="s">
        <v>2312</v>
      </c>
      <c r="B914" s="12" t="s">
        <v>2313</v>
      </c>
      <c r="C914" s="12" t="s">
        <v>2314</v>
      </c>
      <c r="D914" s="12" t="s">
        <v>2315</v>
      </c>
      <c r="E914" s="12" t="s">
        <v>2316</v>
      </c>
      <c r="F914" s="12"/>
      <c r="G914" s="13"/>
    </row>
    <row collapsed="false" customFormat="false" customHeight="false" hidden="false" ht="12.1" outlineLevel="0" r="915">
      <c r="A915" s="19"/>
      <c r="G915" s="7"/>
    </row>
    <row collapsed="false" customFormat="true" customHeight="false" hidden="false" ht="12.1" outlineLevel="0" r="916" s="2">
      <c r="A916" s="17" t="s">
        <v>25</v>
      </c>
      <c r="B916" s="2" t="s">
        <v>26</v>
      </c>
      <c r="C916" s="2" t="s">
        <v>27</v>
      </c>
      <c r="D916" s="2" t="s">
        <v>28</v>
      </c>
      <c r="E916" s="2" t="s">
        <v>29</v>
      </c>
      <c r="F916" s="2" t="s">
        <v>30</v>
      </c>
      <c r="G916" s="18"/>
    </row>
    <row collapsed="false" customFormat="false" customHeight="false" hidden="false" ht="13.35" outlineLevel="0" r="917">
      <c r="A917" s="19" t="n">
        <f aca="false">HYPERLINK("http://dbpedia.org/property/studio")</f>
        <v>0</v>
      </c>
      <c r="B917" s="0" t="s">
        <v>2317</v>
      </c>
      <c r="E917" s="0" t="s">
        <v>2318</v>
      </c>
      <c r="F917" s="0" t="s">
        <v>2319</v>
      </c>
      <c r="G91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tudio%3E+rdfs%3Alabel+%3Fpredicate+.+%3Fs+%3Chttp%3A%2F%2Fdbpedia.org%2Fproperty%2Fstudio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918">
      <c r="A918" s="19" t="n">
        <f aca="false">HYPERLINK("http://dbpedia.org/property/distributor")</f>
        <v>0</v>
      </c>
      <c r="B918" s="0" t="s">
        <v>2320</v>
      </c>
      <c r="E918" s="0" t="s">
        <v>2321</v>
      </c>
      <c r="F918" s="0" t="s">
        <v>2322</v>
      </c>
      <c r="G91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istributor%3E+rdfs%3Alabel+%3Fpredicate+.+%3Fs+%3Chttp%3A%2F%2Fdbpedia.org%2Fproperty%2Fdistribut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919">
      <c r="A919" s="19" t="n">
        <f aca="false">HYPERLINK("http://dbpedia.org/ontology/distributor")</f>
        <v>0</v>
      </c>
      <c r="B919" s="0" t="s">
        <v>2320</v>
      </c>
      <c r="E919" s="0" t="s">
        <v>2323</v>
      </c>
      <c r="F919" s="0" t="s">
        <v>2324</v>
      </c>
      <c r="G91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distributor%3E+rdfs%3Alabel+%3Fpredicate+.+%3Fs+%3Chttp%3A%2F%2Fdbpedia.org%2Fontology%2Fdistribut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920">
      <c r="A920" s="19" t="n">
        <f aca="false">HYPERLINK("http://dbpedia.org/property/producer")</f>
        <v>0</v>
      </c>
      <c r="B920" s="0" t="s">
        <v>2325</v>
      </c>
      <c r="E920" s="0" t="s">
        <v>2326</v>
      </c>
      <c r="F920" s="0" t="s">
        <v>2327</v>
      </c>
      <c r="G92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roducer%3E+rdfs%3Alabel+%3Fpredicate+.+%3Fs+%3Chttp%3A%2F%2Fdbpedia.org%2Fproperty%2Fproduc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921">
      <c r="A921" s="19" t="n">
        <f aca="false">HYPERLINK("http://dbpedia.org/ontology/producer")</f>
        <v>0</v>
      </c>
      <c r="B921" s="0" t="s">
        <v>2325</v>
      </c>
      <c r="E921" s="0" t="s">
        <v>2328</v>
      </c>
      <c r="F921" s="0" t="s">
        <v>2329</v>
      </c>
      <c r="G92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producer%3E+rdfs%3Alabel+%3Fpredicate+.+%3Fs+%3Chttp%3A%2F%2Fdbpedia.org%2Fontology%2Fproduc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922">
      <c r="A922" s="19" t="n">
        <f aca="false">HYPERLINK("http://dbpedia.org/property/productionCompany")</f>
        <v>0</v>
      </c>
      <c r="B922" s="0" t="s">
        <v>2330</v>
      </c>
      <c r="E922" s="0" t="s">
        <v>2331</v>
      </c>
      <c r="F922" s="0" t="s">
        <v>2332</v>
      </c>
      <c r="G92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roductionCompany%3E+rdfs%3Alabel+%3Fpredicate+.+%3Fs+%3Chttp%3A%2F%2Fdbpedia.org%2Fproperty%2FproductionCompan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923">
      <c r="A923" s="19" t="n">
        <f aca="false">HYPERLINK("http://dbpedia.org/property/distributedBy")</f>
        <v>0</v>
      </c>
      <c r="B923" s="0" t="s">
        <v>2333</v>
      </c>
      <c r="E923" s="0" t="s">
        <v>2334</v>
      </c>
      <c r="F923" s="0" t="s">
        <v>2335</v>
      </c>
      <c r="G92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istributedBy%3E+rdfs%3Alabel+%3Fpredicate+.+%3Fs+%3Chttp%3A%2F%2Fdbpedia.org%2Fproperty%2FdistributedB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924">
      <c r="A924" s="19" t="n">
        <f aca="false">HYPERLINK("http://dbpedia.org/ontology/owningCompany")</f>
        <v>0</v>
      </c>
      <c r="B924" s="0" t="s">
        <v>2336</v>
      </c>
      <c r="E924" s="0" t="s">
        <v>2337</v>
      </c>
      <c r="F924" s="0" t="s">
        <v>2338</v>
      </c>
      <c r="G92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owningCompany%3E+rdfs%3Alabel+%3Fpredicate+.+%3Fs+%3Chttp%3A%2F%2Fdbpedia.org%2Fontology%2FowningCompan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925">
      <c r="A925" s="19" t="n">
        <f aca="false">HYPERLINK("http://dbpedia.org/property/owner")</f>
        <v>0</v>
      </c>
      <c r="B925" s="0" t="s">
        <v>2339</v>
      </c>
      <c r="E925" s="0" t="s">
        <v>2340</v>
      </c>
      <c r="F925" s="0" t="s">
        <v>2341</v>
      </c>
      <c r="G92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owner%3E+rdfs%3Alabel+%3Fpredicate+.+%3Fs+%3Chttp%3A%2F%2Fdbpedia.org%2Fproperty%2Fown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926">
      <c r="A926" s="19" t="n">
        <f aca="false">HYPERLINK("http://dbpedia.org/property/distributors")</f>
        <v>0</v>
      </c>
      <c r="B926" s="0" t="s">
        <v>2342</v>
      </c>
      <c r="E926" s="0" t="s">
        <v>2343</v>
      </c>
      <c r="F926" s="0" t="s">
        <v>2344</v>
      </c>
      <c r="G92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istributors%3E+rdfs%3Alabel+%3Fpredicate+.+%3Fs+%3Chttp%3A%2F%2Fdbpedia.org%2Fproperty%2Fdistributor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927">
      <c r="A927" s="19" t="n">
        <f aca="false">HYPERLINK("http://dbpedia.org/property/network")</f>
        <v>0</v>
      </c>
      <c r="B927" s="0" t="s">
        <v>2345</v>
      </c>
      <c r="E927" s="0" t="s">
        <v>2346</v>
      </c>
      <c r="F927" s="0" t="s">
        <v>2347</v>
      </c>
      <c r="G92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etwork%3E+rdfs%3Alabel+%3Fpredicate+.+%3Fs+%3Chttp%3A%2F%2Fdbpedia.org%2Fproperty%2Fnetwork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928">
      <c r="A928" s="19"/>
      <c r="G928" s="7"/>
    </row>
    <row collapsed="false" customFormat="true" customHeight="false" hidden="false" ht="12.1" outlineLevel="0" r="929" s="2">
      <c r="A929" s="17" t="s">
        <v>0</v>
      </c>
      <c r="B929" s="2" t="s">
        <v>1</v>
      </c>
      <c r="G929" s="18"/>
    </row>
    <row collapsed="false" customFormat="false" customHeight="false" hidden="false" ht="12.1" outlineLevel="0" r="930">
      <c r="A930" s="19" t="n">
        <v>1888395491</v>
      </c>
      <c r="B930" s="0" t="s">
        <v>2</v>
      </c>
      <c r="G930" s="7"/>
    </row>
    <row collapsed="false" customFormat="true" customHeight="false" hidden="false" ht="12.1" outlineLevel="0" r="931" s="2">
      <c r="A931" s="8" t="s">
        <v>3</v>
      </c>
      <c r="B931" s="9"/>
      <c r="C931" s="9"/>
      <c r="D931" s="9"/>
      <c r="E931" s="9"/>
      <c r="F931" s="9"/>
      <c r="G931" s="10"/>
    </row>
    <row collapsed="false" customFormat="false" customHeight="false" hidden="false" ht="13.35" outlineLevel="0" r="932">
      <c r="A932" s="11" t="s">
        <v>2348</v>
      </c>
      <c r="B932" s="12" t="s">
        <v>2349</v>
      </c>
      <c r="C932" s="12" t="s">
        <v>2350</v>
      </c>
      <c r="D932" s="12" t="s">
        <v>2351</v>
      </c>
      <c r="E932" s="12" t="s">
        <v>2352</v>
      </c>
      <c r="F932" s="12"/>
      <c r="G932" s="13"/>
    </row>
    <row collapsed="false" customFormat="false" customHeight="false" hidden="false" ht="13.35" outlineLevel="0" r="933">
      <c r="A933" s="11" t="s">
        <v>2353</v>
      </c>
      <c r="B933" s="12" t="s">
        <v>2354</v>
      </c>
      <c r="C933" s="12" t="s">
        <v>2137</v>
      </c>
      <c r="D933" s="12" t="s">
        <v>2355</v>
      </c>
      <c r="E933" s="12" t="s">
        <v>2356</v>
      </c>
      <c r="F933" s="12"/>
      <c r="G933" s="13"/>
    </row>
    <row collapsed="false" customFormat="false" customHeight="false" hidden="false" ht="13.35" outlineLevel="0" r="934">
      <c r="A934" s="11" t="s">
        <v>2357</v>
      </c>
      <c r="B934" s="12" t="s">
        <v>2358</v>
      </c>
      <c r="C934" s="12"/>
      <c r="D934" s="12"/>
      <c r="E934" s="12"/>
      <c r="F934" s="12"/>
      <c r="G934" s="13"/>
    </row>
    <row collapsed="false" customFormat="false" customHeight="false" hidden="false" ht="12.1" outlineLevel="0" r="935">
      <c r="A935" s="19"/>
      <c r="G935" s="7"/>
    </row>
    <row collapsed="false" customFormat="true" customHeight="false" hidden="false" ht="12.1" outlineLevel="0" r="936" s="2">
      <c r="A936" s="17" t="s">
        <v>25</v>
      </c>
      <c r="B936" s="2" t="s">
        <v>26</v>
      </c>
      <c r="C936" s="2" t="s">
        <v>27</v>
      </c>
      <c r="D936" s="2" t="s">
        <v>28</v>
      </c>
      <c r="E936" s="2" t="s">
        <v>29</v>
      </c>
      <c r="F936" s="2" t="s">
        <v>30</v>
      </c>
      <c r="G936" s="18"/>
    </row>
    <row collapsed="false" customFormat="false" customHeight="false" hidden="false" ht="13.35" outlineLevel="0" r="937">
      <c r="A937" s="19" t="n">
        <f aca="false">HYPERLINK("http://dbpedia.org/property/writer")</f>
        <v>0</v>
      </c>
      <c r="B937" s="0" t="s">
        <v>1593</v>
      </c>
      <c r="E937" s="0" t="s">
        <v>2359</v>
      </c>
      <c r="F937" s="0" t="s">
        <v>2360</v>
      </c>
      <c r="G93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writer%3E+rdfs%3Alabel+%3Fpredicate+.+%3Fs+%3Chttp%3A%2F%2Fdbpedia.org%2Fproperty%2Fwrit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938">
      <c r="A938" s="19" t="n">
        <f aca="false">HYPERLINK("http://dbpedia.org/property/director")</f>
        <v>0</v>
      </c>
      <c r="B938" s="0" t="s">
        <v>2361</v>
      </c>
      <c r="E938" s="0" t="s">
        <v>2362</v>
      </c>
      <c r="F938" s="0" t="s">
        <v>2363</v>
      </c>
      <c r="G93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irector%3E+rdfs%3Alabel+%3Fpredicate+.+%3Fs+%3Chttp%3A%2F%2Fdbpedia.org%2Fproperty%2Fdirect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939">
      <c r="A939" s="19" t="n">
        <f aca="false">HYPERLINK("http://dbpedia.org/ontology/director")</f>
        <v>0</v>
      </c>
      <c r="B939" s="0" t="s">
        <v>2361</v>
      </c>
      <c r="E939" s="0" t="s">
        <v>2364</v>
      </c>
      <c r="F939" s="0" t="s">
        <v>2365</v>
      </c>
      <c r="G93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director%3E+rdfs%3Alabel+%3Fpredicate+.+%3Fs+%3Chttp%3A%2F%2Fdbpedia.org%2Fontology%2Fdirect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940">
      <c r="A940" s="21" t="n">
        <f aca="false">HYPERLINK("http://dbpedia.org/ontology/writer")</f>
        <v>0</v>
      </c>
      <c r="B940" s="22" t="s">
        <v>1593</v>
      </c>
      <c r="C940" s="22"/>
      <c r="D940" s="22"/>
      <c r="E940" s="22" t="s">
        <v>2366</v>
      </c>
      <c r="F940" s="22" t="s">
        <v>2367</v>
      </c>
      <c r="G940" s="23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writer%3E+rdfs%3Alabel+%3Fpredicate+.+%3Fs+%3Chttp%3A%2F%2Fdbpedia.org%2Fontology%2Fwrit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false" hidden="false" ht="12.1" outlineLevel="0" r="942" s="2">
      <c r="A942" s="3" t="s">
        <v>0</v>
      </c>
      <c r="B942" s="4" t="s">
        <v>1</v>
      </c>
      <c r="C942" s="4"/>
      <c r="D942" s="4"/>
      <c r="E942" s="4"/>
      <c r="F942" s="4"/>
      <c r="G942" s="5"/>
    </row>
    <row collapsed="false" customFormat="false" customHeight="false" hidden="false" ht="12.1" outlineLevel="0" r="943">
      <c r="A943" s="19" t="n">
        <v>1802054300</v>
      </c>
      <c r="B943" s="0" t="s">
        <v>582</v>
      </c>
      <c r="G943" s="7"/>
    </row>
    <row collapsed="false" customFormat="true" customHeight="false" hidden="false" ht="12.1" outlineLevel="0" r="944" s="2">
      <c r="A944" s="8" t="s">
        <v>3</v>
      </c>
      <c r="B944" s="9"/>
      <c r="C944" s="9"/>
      <c r="D944" s="9"/>
      <c r="E944" s="9"/>
      <c r="F944" s="9"/>
      <c r="G944" s="10"/>
    </row>
    <row collapsed="false" customFormat="false" customHeight="false" hidden="false" ht="12.1" outlineLevel="0" r="945">
      <c r="A945" s="11" t="n">
        <v>1967</v>
      </c>
      <c r="B945" s="12" t="n">
        <v>1969</v>
      </c>
      <c r="C945" s="12" t="n">
        <v>1971</v>
      </c>
      <c r="D945" s="12" t="n">
        <v>1976</v>
      </c>
      <c r="E945" s="12" t="n">
        <v>1977</v>
      </c>
      <c r="F945" s="12"/>
      <c r="G945" s="13"/>
    </row>
    <row collapsed="false" customFormat="false" customHeight="false" hidden="false" ht="12.1" outlineLevel="0" r="946">
      <c r="A946" s="11" t="n">
        <v>1984</v>
      </c>
      <c r="B946" s="12" t="n">
        <v>1985</v>
      </c>
      <c r="C946" s="12" t="n">
        <v>1987</v>
      </c>
      <c r="D946" s="12" t="n">
        <v>1990</v>
      </c>
      <c r="E946" s="12" t="n">
        <v>1991</v>
      </c>
      <c r="F946" s="12"/>
      <c r="G946" s="13"/>
    </row>
    <row collapsed="false" customFormat="false" customHeight="false" hidden="false" ht="12.1" outlineLevel="0" r="947">
      <c r="A947" s="11" t="n">
        <v>1993</v>
      </c>
      <c r="B947" s="12" t="n">
        <v>1995</v>
      </c>
      <c r="C947" s="12" t="n">
        <v>1996</v>
      </c>
      <c r="D947" s="12" t="n">
        <v>1997</v>
      </c>
      <c r="E947" s="12" t="n">
        <v>2000</v>
      </c>
      <c r="F947" s="12"/>
      <c r="G947" s="13"/>
    </row>
    <row collapsed="false" customFormat="false" customHeight="false" hidden="false" ht="12.1" outlineLevel="0" r="948">
      <c r="A948" s="19"/>
      <c r="G948" s="7"/>
    </row>
    <row collapsed="false" customFormat="true" customHeight="false" hidden="false" ht="12.1" outlineLevel="0" r="949" s="2">
      <c r="A949" s="17" t="s">
        <v>25</v>
      </c>
      <c r="B949" s="2" t="s">
        <v>26</v>
      </c>
      <c r="C949" s="2" t="s">
        <v>27</v>
      </c>
      <c r="D949" s="2" t="s">
        <v>28</v>
      </c>
      <c r="E949" s="2" t="s">
        <v>29</v>
      </c>
      <c r="F949" s="2" t="s">
        <v>30</v>
      </c>
      <c r="G949" s="18"/>
    </row>
    <row collapsed="false" customFormat="false" customHeight="false" hidden="false" ht="13.35" outlineLevel="0" r="950">
      <c r="A950" s="19" t="n">
        <f aca="false">HYPERLINK("http://dbpedia.org/property/firstdate")</f>
        <v>0</v>
      </c>
      <c r="B950" s="0" t="s">
        <v>1467</v>
      </c>
      <c r="E950" s="0" t="s">
        <v>2368</v>
      </c>
      <c r="F950" s="0" t="s">
        <v>2369</v>
      </c>
      <c r="G95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firstdate%3E+rdfs%3Alabel+%3Fpredicate+.+%3Fs+%3Chttp%3A%2F%2Fdbpedia.org%2Fproperty%2Ffirst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951">
      <c r="A951" s="19" t="n">
        <f aca="false">HYPERLINK("http://dbpedia.org/property/year")</f>
        <v>0</v>
      </c>
      <c r="B951" s="0" t="s">
        <v>62</v>
      </c>
      <c r="E951" s="0" t="s">
        <v>2370</v>
      </c>
      <c r="F951" s="0" t="s">
        <v>2371</v>
      </c>
      <c r="G95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year%3E+rdfs%3Alabel+%3Fpredicate+.+%3Fs+%3Chttp%3A%2F%2Fdbpedia.org%2Fproperty%2F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952">
      <c r="A952" s="19" t="n">
        <f aca="false">HYPERLINK("http://dbpedia.org/property/relyear")</f>
        <v>0</v>
      </c>
      <c r="B952" s="0" t="s">
        <v>2372</v>
      </c>
      <c r="E952" s="0" t="s">
        <v>2373</v>
      </c>
      <c r="F952" s="0" t="s">
        <v>2374</v>
      </c>
      <c r="G95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relyear%3E+rdfs%3Alabel+%3Fpredicate+.+%3Fs+%3Chttp%3A%2F%2Fdbpedia.org%2Fproperty%2Frel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953">
      <c r="A953" s="19" t="n">
        <f aca="false">HYPERLINK("http://dbpedia.org/ontology/releaseDate")</f>
        <v>0</v>
      </c>
      <c r="B953" s="0" t="s">
        <v>1433</v>
      </c>
      <c r="E953" s="0" t="s">
        <v>2375</v>
      </c>
      <c r="F953" s="0" t="s">
        <v>2376</v>
      </c>
      <c r="G95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releaseDate%3E+rdfs%3Alabel+%3Fpredicate+.+%3Fs+%3Chttp%3A%2F%2Fdbpedia.org%2Fontology%2Frelease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954">
      <c r="A954" s="19" t="n">
        <f aca="false">HYPERLINK("http://dbpedia.org/ontology/recordDate")</f>
        <v>0</v>
      </c>
      <c r="B954" s="0" t="s">
        <v>2377</v>
      </c>
      <c r="E954" s="0" t="s">
        <v>2378</v>
      </c>
      <c r="F954" s="0" t="s">
        <v>2379</v>
      </c>
      <c r="G95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recordDate%3E+rdfs%3Alabel+%3Fpredicate+.+%3Fs+%3Chttp%3A%2F%2Fdbpedia.org%2Fontology%2Frecord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955">
      <c r="A955" s="19" t="n">
        <f aca="false">HYPERLINK("http://dbpedia.org/property/date")</f>
        <v>0</v>
      </c>
      <c r="B955" s="0" t="s">
        <v>332</v>
      </c>
      <c r="E955" s="0" t="s">
        <v>2380</v>
      </c>
      <c r="F955" s="0" t="s">
        <v>2381</v>
      </c>
      <c r="G95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ate%3E+rdfs%3Alabel+%3Fpredicate+.+%3Fs+%3Chttp%3A%2F%2Fdbpedia.org%2Fproperty%2F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956">
      <c r="A956" s="19" t="n">
        <f aca="false">HYPERLINK("http://dbpedia.org/ontology/recordedIn")</f>
        <v>0</v>
      </c>
      <c r="B956" s="0" t="s">
        <v>2382</v>
      </c>
      <c r="E956" s="0" t="s">
        <v>2383</v>
      </c>
      <c r="F956" s="0" t="s">
        <v>2384</v>
      </c>
      <c r="G95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recordedIn%3E+rdfs%3Alabel+%3Fpredicate+.+%3Fs+%3Chttp%3A%2F%2Fdbpedia.org%2Fontology%2FrecordedI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957">
      <c r="A957" s="19" t="n">
        <f aca="false">HYPERLINK("http://dbpedia.org/property/released")</f>
        <v>0</v>
      </c>
      <c r="B957" s="0" t="s">
        <v>1452</v>
      </c>
      <c r="E957" s="0" t="s">
        <v>2385</v>
      </c>
      <c r="F957" s="0" t="s">
        <v>2386</v>
      </c>
      <c r="G95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released%3E+rdfs%3Alabel+%3Fpredicate+.+%3Fs+%3Chttp%3A%2F%2Fdbpedia.org%2Fproperty%2Frelease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958">
      <c r="A958" s="19" t="n">
        <f aca="false">HYPERLINK("http://dbpedia.org/property/airdate")</f>
        <v>0</v>
      </c>
      <c r="B958" s="0" t="s">
        <v>2387</v>
      </c>
      <c r="E958" s="0" t="s">
        <v>2388</v>
      </c>
      <c r="F958" s="0" t="s">
        <v>2389</v>
      </c>
      <c r="G95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airdate%3E+rdfs%3Alabel+%3Fpredicate+.+%3Fs+%3Chttp%3A%2F%2Fdbpedia.org%2Fproperty%2Fair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959">
      <c r="A959" s="19" t="n">
        <f aca="false">HYPERLINK("http://dbpedia.org/property/years")</f>
        <v>0</v>
      </c>
      <c r="B959" s="0" t="s">
        <v>105</v>
      </c>
      <c r="E959" s="0" t="s">
        <v>2390</v>
      </c>
      <c r="F959" s="0" t="s">
        <v>2391</v>
      </c>
      <c r="G95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years%3E+rdfs%3Alabel+%3Fpredicate+.+%3Fs+%3Chttp%3A%2F%2Fdbpedia.org%2Fproperty%2Fyear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960">
      <c r="A960" s="19" t="n">
        <f aca="false">HYPERLINK("http://dbpedia.org/property/recorded")</f>
        <v>0</v>
      </c>
      <c r="B960" s="0" t="s">
        <v>2179</v>
      </c>
      <c r="E960" s="0" t="s">
        <v>2392</v>
      </c>
      <c r="F960" s="0" t="s">
        <v>2393</v>
      </c>
      <c r="G96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recorded%3E+rdfs%3Alabel+%3Fpredicate+.+%3Fs+%3Chttp%3A%2F%2Fdbpedia.org%2Fproperty%2Frecorde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961">
      <c r="A961" s="19" t="n">
        <f aca="false">HYPERLINK("http://dbpedia.org/property/firstAired")</f>
        <v>0</v>
      </c>
      <c r="B961" s="0" t="s">
        <v>2182</v>
      </c>
      <c r="E961" s="0" t="s">
        <v>2394</v>
      </c>
      <c r="F961" s="0" t="s">
        <v>2395</v>
      </c>
      <c r="G96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firstAired%3E+rdfs%3Alabel+%3Fpredicate+.+%3Fs+%3Chttp%3A%2F%2Fdbpedia.org%2Fproperty%2FfirstAire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962">
      <c r="A962" s="19" t="n">
        <f aca="false">HYPERLINK("http://dbpedia.org/ontology/firstAirDate")</f>
        <v>0</v>
      </c>
      <c r="B962" s="0" t="s">
        <v>2198</v>
      </c>
      <c r="E962" s="0" t="s">
        <v>2396</v>
      </c>
      <c r="F962" s="0" t="s">
        <v>2397</v>
      </c>
      <c r="G96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firstAirDate%3E+rdfs%3Alabel+%3Fpredicate+.+%3Fs+%3Chttp%3A%2F%2Fdbpedia.org%2Fontology%2FfirstAir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963">
      <c r="A963" s="19" t="n">
        <f aca="false">HYPERLINK("http://dbpedia.org/ontology/completionDate")</f>
        <v>0</v>
      </c>
      <c r="B963" s="0" t="s">
        <v>1461</v>
      </c>
      <c r="E963" s="0" t="s">
        <v>2398</v>
      </c>
      <c r="F963" s="0" t="s">
        <v>2399</v>
      </c>
      <c r="G96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completionDate%3E+rdfs%3Alabel+%3Fpredicate+.+%3Fs+%3Chttp%3A%2F%2Fdbpedia.org%2Fontology%2Fcompletion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964">
      <c r="A964" s="19" t="n">
        <f aca="false">HYPERLINK("http://dbpedia.org/ontology/date")</f>
        <v>0</v>
      </c>
      <c r="B964" s="0" t="s">
        <v>332</v>
      </c>
      <c r="E964" s="0" t="s">
        <v>2400</v>
      </c>
      <c r="F964" s="0" t="s">
        <v>2401</v>
      </c>
      <c r="G96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date%3E+rdfs%3Alabel+%3Fpredicate+.+%3Fs+%3Chttp%3A%2F%2Fdbpedia.org%2Fontology%2F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965">
      <c r="A965" s="19" t="n">
        <f aca="false">HYPERLINK("http://dbpedia.org/property/published")</f>
        <v>0</v>
      </c>
      <c r="B965" s="0" t="s">
        <v>1482</v>
      </c>
      <c r="E965" s="0" t="s">
        <v>2402</v>
      </c>
      <c r="F965" s="0" t="s">
        <v>2403</v>
      </c>
      <c r="G96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ublished%3E+rdfs%3Alabel+%3Fpredicate+.+%3Fs+%3Chttp%3A%2F%2Fdbpedia.org%2Fproperty%2Fpublishe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966">
      <c r="A966" s="19" t="n">
        <f aca="false">HYPERLINK("http://dbpedia.org/property/certyear")</f>
        <v>0</v>
      </c>
      <c r="B966" s="0" t="s">
        <v>2404</v>
      </c>
      <c r="E966" s="0" t="s">
        <v>2405</v>
      </c>
      <c r="F966" s="0" t="s">
        <v>2406</v>
      </c>
      <c r="G96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ertyear%3E+rdfs%3Alabel+%3Fpredicate+.+%3Fs+%3Chttp%3A%2F%2Fdbpedia.org%2Fproperty%2Fcert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967">
      <c r="A967" s="19" t="n">
        <f aca="false">HYPERLINK("http://dbpedia.org/property/releaseDate")</f>
        <v>0</v>
      </c>
      <c r="B967" s="0" t="s">
        <v>1433</v>
      </c>
      <c r="E967" s="0" t="s">
        <v>2407</v>
      </c>
      <c r="F967" s="0" t="s">
        <v>2408</v>
      </c>
      <c r="G96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releaseDate%3E+rdfs%3Alabel+%3Fpredicate+.+%3Fs+%3Chttp%3A%2F%2Fdbpedia.org%2Fproperty%2Frelease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968">
      <c r="A968" s="19" t="n">
        <f aca="false">HYPERLINK("http://dbpedia.org/property/originalairdate")</f>
        <v>0</v>
      </c>
      <c r="B968" s="0" t="s">
        <v>2195</v>
      </c>
      <c r="E968" s="0" t="s">
        <v>2196</v>
      </c>
      <c r="F968" s="0" t="s">
        <v>2409</v>
      </c>
      <c r="G96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originalairdate%3E+rdfs%3Alabel+%3Fpredicate+.+%3Fs+%3Chttp%3A%2F%2Fdbpedia.org%2Fproperty%2Foriginalair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969">
      <c r="A969" s="19" t="n">
        <f aca="false">HYPERLINK("http://dbpedia.org/property/pubDate")</f>
        <v>0</v>
      </c>
      <c r="B969" s="0" t="s">
        <v>1436</v>
      </c>
      <c r="E969" s="0" t="s">
        <v>2410</v>
      </c>
      <c r="F969" s="0" t="s">
        <v>2411</v>
      </c>
      <c r="G96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ubDate%3E+rdfs%3Alabel+%3Fpredicate+.+%3Fs+%3Chttp%3A%2F%2Fdbpedia.org%2Fproperty%2Fpub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970">
      <c r="A970" s="19" t="n">
        <f aca="false">HYPERLINK("http://dbpedia.org/property/origdate")</f>
        <v>0</v>
      </c>
      <c r="B970" s="0" t="s">
        <v>1457</v>
      </c>
      <c r="E970" s="0" t="s">
        <v>2412</v>
      </c>
      <c r="F970" s="0" t="s">
        <v>1458</v>
      </c>
      <c r="G97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origdate%3E+rdfs%3Alabel+%3Fpredicate+.+%3Fs+%3Chttp%3A%2F%2Fdbpedia.org%2Fproperty%2Forig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971">
      <c r="A971" s="19" t="n">
        <f aca="false">HYPERLINK("http://dbpedia.org/property/launch")</f>
        <v>0</v>
      </c>
      <c r="B971" s="0" t="s">
        <v>2413</v>
      </c>
      <c r="E971" s="0" t="s">
        <v>2414</v>
      </c>
      <c r="F971" s="0" t="s">
        <v>2415</v>
      </c>
      <c r="G97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aunch%3E+rdfs%3Alabel+%3Fpredicate+.+%3Fs+%3Chttp%3A%2F%2Fdbpedia.org%2Fproperty%2Flaunch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972">
      <c r="A972" s="19" t="n">
        <f aca="false">HYPERLINK("http://dbpedia.org/property/launchDate")</f>
        <v>0</v>
      </c>
      <c r="B972" s="0" t="s">
        <v>1470</v>
      </c>
      <c r="E972" s="0" t="s">
        <v>2416</v>
      </c>
      <c r="F972" s="0" t="s">
        <v>2417</v>
      </c>
      <c r="G97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aunchDate%3E+rdfs%3Alabel+%3Fpredicate+.+%3Fs+%3Chttp%3A%2F%2Fdbpedia.org%2Fproperty%2Flaunch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973">
      <c r="A973" s="19" t="n">
        <f aca="false">HYPERLINK("http://dbpedia.org/property/originalreldate")</f>
        <v>0</v>
      </c>
      <c r="B973" s="0" t="s">
        <v>1479</v>
      </c>
      <c r="E973" s="0" t="s">
        <v>2418</v>
      </c>
      <c r="F973" s="0" t="s">
        <v>2419</v>
      </c>
      <c r="G97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originalreldate%3E+rdfs%3Alabel+%3Fpredicate+.+%3Fs+%3Chttp%3A%2F%2Fdbpedia.org%2Fproperty%2Foriginalrel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974">
      <c r="A974" s="19" t="n">
        <f aca="false">HYPERLINK("http://dbpedia.org/ontology/publicationDate")</f>
        <v>0</v>
      </c>
      <c r="B974" s="0" t="s">
        <v>1447</v>
      </c>
      <c r="E974" s="0" t="s">
        <v>2420</v>
      </c>
      <c r="F974" s="0" t="s">
        <v>2421</v>
      </c>
      <c r="G97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publicationDate%3E+rdfs%3Alabel+%3Fpredicate+.+%3Fs+%3Chttp%3A%2F%2Fdbpedia.org%2Fontology%2Fpublication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975">
      <c r="A975" s="19" t="n">
        <f aca="false">HYPERLINK("http://dbpedia.org/property/release")</f>
        <v>0</v>
      </c>
      <c r="B975" s="0" t="s">
        <v>2189</v>
      </c>
      <c r="E975" s="0" t="s">
        <v>2422</v>
      </c>
      <c r="F975" s="0" t="s">
        <v>2423</v>
      </c>
      <c r="G97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release%3E+rdfs%3Alabel+%3Fpredicate+.+%3Fs+%3Chttp%3A%2F%2Fdbpedia.org%2Fproperty%2Freleas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976">
      <c r="A976" s="19" t="n">
        <f aca="false">HYPERLINK("http://dbpedia.org/ontology/firstPublicationYear")</f>
        <v>0</v>
      </c>
      <c r="B976" s="0" t="s">
        <v>1476</v>
      </c>
      <c r="E976" s="0" t="s">
        <v>2424</v>
      </c>
      <c r="F976" s="0" t="s">
        <v>2425</v>
      </c>
      <c r="G97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firstPublicationYear%3E+rdfs%3Alabel+%3Fpredicate+.+%3Fs+%3Chttp%3A%2F%2Fdbpedia.org%2Fontology%2FfirstPublicationYea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977">
      <c r="A977" s="19" t="n">
        <f aca="false">HYPERLINK("http://dbpedia.org/property/firstReleaseDate")</f>
        <v>0</v>
      </c>
      <c r="B977" s="0" t="s">
        <v>2426</v>
      </c>
      <c r="E977" s="0" t="s">
        <v>2427</v>
      </c>
      <c r="F977" s="0" t="s">
        <v>2428</v>
      </c>
      <c r="G97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firstReleaseDate%3E+rdfs%3Alabel+%3Fpredicate+.+%3Fs+%3Chttp%3A%2F%2Fdbpedia.org%2Fproperty%2FfirstReleaseDat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978">
      <c r="A978" s="19" t="n">
        <f aca="false">HYPERLINK("http://dbpedia.org/property/latestReleaseVersion")</f>
        <v>0</v>
      </c>
      <c r="B978" s="0" t="s">
        <v>2429</v>
      </c>
      <c r="E978" s="0" t="s">
        <v>2430</v>
      </c>
      <c r="F978" s="0" t="s">
        <v>2431</v>
      </c>
      <c r="G97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atestReleaseVersion%3E+rdfs%3Alabel+%3Fpredicate+.+%3Fs+%3Chttp%3A%2F%2Fdbpedia.org%2Fproperty%2FlatestReleaseVers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979">
      <c r="A979" s="19" t="n">
        <f aca="false">HYPERLINK("http://dbpedia.org/property/reRelease")</f>
        <v>0</v>
      </c>
      <c r="B979" s="0" t="s">
        <v>2432</v>
      </c>
      <c r="E979" s="0" t="s">
        <v>2433</v>
      </c>
      <c r="F979" s="0" t="s">
        <v>2433</v>
      </c>
      <c r="G97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reRelease%3E+rdfs%3Alabel+%3Fpredicate+.+%3Fs+%3Chttp%3A%2F%2Fdbpedia.org%2Fproperty%2FreReleas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980">
      <c r="A980" s="19" t="n">
        <f aca="false">HYPERLINK("http://dbpedia.org/ontology/latestReleaseVersion")</f>
        <v>0</v>
      </c>
      <c r="B980" s="0" t="s">
        <v>2429</v>
      </c>
      <c r="E980" s="0" t="s">
        <v>2434</v>
      </c>
      <c r="F980" s="0" t="s">
        <v>2435</v>
      </c>
      <c r="G98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latestReleaseVersion%3E+rdfs%3Alabel+%3Fpredicate+.+%3Fs+%3Chttp%3A%2F%2Fdbpedia.org%2Fontology%2FlatestReleaseVers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981">
      <c r="A981" s="21" t="n">
        <f aca="false">HYPERLINK("http://dbpedia.org/property/reReleased")</f>
        <v>0</v>
      </c>
      <c r="B981" s="22" t="s">
        <v>2436</v>
      </c>
      <c r="C981" s="22"/>
      <c r="D981" s="22"/>
      <c r="E981" s="22" t="s">
        <v>2437</v>
      </c>
      <c r="F981" s="22" t="s">
        <v>2438</v>
      </c>
      <c r="G981" s="23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reReleased%3E+rdfs%3Alabel+%3Fpredicate+.+%3Fs+%3Chttp%3A%2F%2Fdbpedia.org%2Fproperty%2FreRelease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false" hidden="false" ht="12.1" outlineLevel="0" r="983" s="2">
      <c r="A983" s="3" t="s">
        <v>0</v>
      </c>
      <c r="B983" s="4" t="s">
        <v>1</v>
      </c>
      <c r="C983" s="4"/>
      <c r="D983" s="4"/>
      <c r="E983" s="4"/>
      <c r="F983" s="4"/>
      <c r="G983" s="5"/>
    </row>
    <row collapsed="false" customFormat="false" customHeight="false" hidden="false" ht="12.1" outlineLevel="0" r="984">
      <c r="A984" s="19" t="n">
        <v>855073163</v>
      </c>
      <c r="B984" s="0" t="s">
        <v>582</v>
      </c>
      <c r="G984" s="7"/>
    </row>
    <row collapsed="false" customFormat="true" customHeight="false" hidden="false" ht="12.1" outlineLevel="0" r="985" s="2">
      <c r="A985" s="8" t="s">
        <v>3</v>
      </c>
      <c r="B985" s="9"/>
      <c r="C985" s="9"/>
      <c r="D985" s="9"/>
      <c r="E985" s="9"/>
      <c r="F985" s="9"/>
      <c r="G985" s="10"/>
    </row>
    <row collapsed="false" customFormat="false" customHeight="false" hidden="false" ht="13.35" outlineLevel="0" r="986">
      <c r="A986" s="11" t="s">
        <v>2439</v>
      </c>
      <c r="B986" s="12" t="s">
        <v>2440</v>
      </c>
      <c r="C986" s="12" t="s">
        <v>2441</v>
      </c>
      <c r="D986" s="12" t="s">
        <v>2442</v>
      </c>
      <c r="E986" s="12" t="s">
        <v>2443</v>
      </c>
      <c r="F986" s="12"/>
      <c r="G986" s="13"/>
    </row>
    <row collapsed="false" customFormat="false" customHeight="false" hidden="false" ht="13.35" outlineLevel="0" r="987">
      <c r="A987" s="11" t="s">
        <v>2444</v>
      </c>
      <c r="B987" s="12" t="s">
        <v>2445</v>
      </c>
      <c r="C987" s="12" t="s">
        <v>2446</v>
      </c>
      <c r="D987" s="12" t="s">
        <v>2447</v>
      </c>
      <c r="E987" s="12" t="s">
        <v>2448</v>
      </c>
      <c r="F987" s="12"/>
      <c r="G987" s="13"/>
    </row>
    <row collapsed="false" customFormat="false" customHeight="false" hidden="false" ht="13.35" outlineLevel="0" r="988">
      <c r="A988" s="11" t="s">
        <v>2449</v>
      </c>
      <c r="B988" s="12" t="s">
        <v>2450</v>
      </c>
      <c r="C988" s="12" t="s">
        <v>2451</v>
      </c>
      <c r="D988" s="12" t="s">
        <v>2452</v>
      </c>
      <c r="E988" s="12" t="s">
        <v>2453</v>
      </c>
      <c r="F988" s="12"/>
      <c r="G988" s="13"/>
    </row>
    <row collapsed="false" customFormat="false" customHeight="false" hidden="false" ht="12.1" outlineLevel="0" r="989">
      <c r="A989" s="11" t="s">
        <v>2454</v>
      </c>
      <c r="B989" s="12" t="s">
        <v>2455</v>
      </c>
      <c r="C989" s="12" t="s">
        <v>2456</v>
      </c>
      <c r="D989" s="12"/>
      <c r="E989" s="12"/>
      <c r="F989" s="12"/>
      <c r="G989" s="13"/>
    </row>
    <row collapsed="false" customFormat="false" customHeight="false" hidden="false" ht="12.1" outlineLevel="0" r="990">
      <c r="A990" s="19"/>
      <c r="G990" s="7"/>
    </row>
    <row collapsed="false" customFormat="true" customHeight="false" hidden="false" ht="12.1" outlineLevel="0" r="991" s="2">
      <c r="A991" s="17" t="s">
        <v>25</v>
      </c>
      <c r="B991" s="2" t="s">
        <v>26</v>
      </c>
      <c r="C991" s="2" t="s">
        <v>27</v>
      </c>
      <c r="D991" s="2" t="s">
        <v>28</v>
      </c>
      <c r="E991" s="2" t="s">
        <v>29</v>
      </c>
      <c r="F991" s="2" t="s">
        <v>30</v>
      </c>
      <c r="G991" s="18"/>
    </row>
    <row collapsed="false" customFormat="false" customHeight="false" hidden="false" ht="13.35" outlineLevel="0" r="992">
      <c r="A992" s="19" t="n">
        <f aca="false">HYPERLINK("http://dbpedia.org/ontology/associatedBand")</f>
        <v>0</v>
      </c>
      <c r="B992" s="0" t="s">
        <v>2457</v>
      </c>
      <c r="E992" s="0" t="s">
        <v>2458</v>
      </c>
      <c r="F992" s="0" t="s">
        <v>2459</v>
      </c>
      <c r="G99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associatedBand%3E+rdfs%3Alabel+%3Fpredicate+.+%3Fs+%3Chttp%3A%2F%2Fdbpedia.org%2Fontology%2FassociatedBan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993">
      <c r="A993" s="19" t="n">
        <f aca="false">HYPERLINK("http://dbpedia.org/property/artist")</f>
        <v>0</v>
      </c>
      <c r="B993" s="0" t="s">
        <v>2460</v>
      </c>
      <c r="E993" s="0" t="s">
        <v>2461</v>
      </c>
      <c r="F993" s="0" t="s">
        <v>2462</v>
      </c>
      <c r="G99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artist%3E+rdfs%3Alabel+%3Fpredicate+.+%3Fs+%3Chttp%3A%2F%2Fdbpedia.org%2Fproperty%2Fartis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994">
      <c r="A994" s="19" t="n">
        <f aca="false">HYPERLINK("http://dbpedia.org/ontology/artist")</f>
        <v>0</v>
      </c>
      <c r="B994" s="0" t="s">
        <v>2460</v>
      </c>
      <c r="E994" s="0" t="s">
        <v>2463</v>
      </c>
      <c r="F994" s="0" t="s">
        <v>2464</v>
      </c>
      <c r="G99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artist%3E+rdfs%3Alabel+%3Fpredicate+.+%3Fs+%3Chttp%3A%2F%2Fdbpedia.org%2Fontology%2Fartis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995">
      <c r="A995" s="19" t="n">
        <f aca="false">HYPERLINK("http://dbpedia.org/ontology/associatedMusicalArtist")</f>
        <v>0</v>
      </c>
      <c r="B995" s="0" t="s">
        <v>2465</v>
      </c>
      <c r="E995" s="0" t="s">
        <v>2466</v>
      </c>
      <c r="F995" s="0" t="s">
        <v>2467</v>
      </c>
      <c r="G99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associatedMusicalArtist%3E+rdfs%3Alabel+%3Fpredicate+.+%3Fs+%3Chttp%3A%2F%2Fdbpedia.org%2Fontology%2FassociatedMusicalArtis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996">
      <c r="A996" s="19" t="n">
        <f aca="false">HYPERLINK("http://dbpedia.org/ontology/musicalBand")</f>
        <v>0</v>
      </c>
      <c r="B996" s="0" t="s">
        <v>2468</v>
      </c>
      <c r="E996" s="0" t="s">
        <v>2469</v>
      </c>
      <c r="F996" s="0" t="s">
        <v>2470</v>
      </c>
      <c r="G99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musicalBand%3E+rdfs%3Alabel+%3Fpredicate+.+%3Fs+%3Chttp%3A%2F%2Fdbpedia.org%2Fontology%2FmusicalBand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997">
      <c r="A997" s="19" t="n">
        <f aca="false">HYPERLINK("http://dbpedia.org/ontology/musicalArtist")</f>
        <v>0</v>
      </c>
      <c r="B997" s="0" t="s">
        <v>2471</v>
      </c>
      <c r="E997" s="0" t="s">
        <v>2472</v>
      </c>
      <c r="F997" s="0" t="s">
        <v>2473</v>
      </c>
      <c r="G99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musicalArtist%3E+rdfs%3Alabel+%3Fpredicate+.+%3Fs+%3Chttp%3A%2F%2Fdbpedia.org%2Fontology%2FmusicalArtis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998">
      <c r="A998" s="19" t="n">
        <f aca="false">HYPERLINK("http://dbpedia.org/property/producer")</f>
        <v>0</v>
      </c>
      <c r="B998" s="0" t="s">
        <v>2325</v>
      </c>
      <c r="E998" s="0" t="s">
        <v>2474</v>
      </c>
      <c r="F998" s="0" t="s">
        <v>2475</v>
      </c>
      <c r="G99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roducer%3E+rdfs%3Alabel+%3Fpredicate+.+%3Fs+%3Chttp%3A%2F%2Fdbpedia.org%2Fproperty%2Fproduc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999">
      <c r="A999" s="19" t="n">
        <f aca="false">HYPERLINK("http://dbpedia.org/property/writer")</f>
        <v>0</v>
      </c>
      <c r="B999" s="0" t="s">
        <v>1593</v>
      </c>
      <c r="E999" s="0" t="s">
        <v>2476</v>
      </c>
      <c r="F999" s="0" t="s">
        <v>2477</v>
      </c>
      <c r="G99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writer%3E+rdfs%3Alabel+%3Fpredicate+.+%3Fs+%3Chttp%3A%2F%2Fdbpedia.org%2Fproperty%2Fwrit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000">
      <c r="A1000" s="19" t="n">
        <f aca="false">HYPERLINK("http://dbpedia.org/ontology/producer")</f>
        <v>0</v>
      </c>
      <c r="B1000" s="0" t="s">
        <v>2325</v>
      </c>
      <c r="E1000" s="0" t="s">
        <v>2478</v>
      </c>
      <c r="F1000" s="0" t="s">
        <v>2479</v>
      </c>
      <c r="G100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producer%3E+rdfs%3Alabel+%3Fpredicate+.+%3Fs+%3Chttp%3A%2F%2Fdbpedia.org%2Fontology%2Fproduc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001">
      <c r="A1001" s="19" t="n">
        <f aca="false">HYPERLINK("http://dbpedia.org/ontology/writer")</f>
        <v>0</v>
      </c>
      <c r="B1001" s="0" t="s">
        <v>1593</v>
      </c>
      <c r="E1001" s="0" t="s">
        <v>2480</v>
      </c>
      <c r="F1001" s="0" t="s">
        <v>2481</v>
      </c>
      <c r="G100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writer%3E+rdfs%3Alabel+%3Fpredicate+.+%3Fs+%3Chttp%3A%2F%2Fdbpedia.org%2Fontology%2Fwrit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002">
      <c r="A1002" s="19" t="n">
        <f aca="false">HYPERLINK("http://dbpedia.org/ontology/musicComposer")</f>
        <v>0</v>
      </c>
      <c r="B1002" s="0" t="s">
        <v>2482</v>
      </c>
      <c r="E1002" s="0" t="s">
        <v>2483</v>
      </c>
      <c r="F1002" s="0" t="s">
        <v>2484</v>
      </c>
      <c r="G100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musicComposer%3E+rdfs%3Alabel+%3Fpredicate+.+%3Fs+%3Chttp%3A%2F%2Fdbpedia.org%2Fontology%2FmusicCompos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1003">
      <c r="A1003" s="19" t="n">
        <f aca="false">HYPERLINK("http://dbpedia.org/property/author")</f>
        <v>0</v>
      </c>
      <c r="B1003" s="0" t="s">
        <v>1428</v>
      </c>
      <c r="E1003" s="0" t="s">
        <v>2485</v>
      </c>
      <c r="F1003" s="0" t="s">
        <v>2486</v>
      </c>
      <c r="G100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author%3E+rdfs%3Alabel+%3Fpredicate+.+%3Fs+%3Chttp%3A%2F%2Fdbpedia.org%2Fproperty%2Fauth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004">
      <c r="A1004" s="19" t="n">
        <f aca="false">HYPERLINK("http://dbpedia.org/property/recordedBy")</f>
        <v>0</v>
      </c>
      <c r="B1004" s="0" t="s">
        <v>2487</v>
      </c>
      <c r="E1004" s="0" t="s">
        <v>2488</v>
      </c>
      <c r="F1004" s="0" t="s">
        <v>2489</v>
      </c>
      <c r="G100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recordedBy%3E+rdfs%3Alabel+%3Fpredicate+.+%3Fs+%3Chttp%3A%2F%2Fdbpedia.org%2Fproperty%2FrecordedB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1005">
      <c r="A1005" s="19" t="n">
        <f aca="false">HYPERLINK("http://dbpedia.org/property/writer(s)_")</f>
        <v>0</v>
      </c>
      <c r="B1005" s="0" t="s">
        <v>2490</v>
      </c>
      <c r="G100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writer%28s%29_%3E+rdfs%3Alabel+%3Fpredicate+.+%3Fs+%3Chttp%3A%2F%2Fdbpedia.org%2Fproperty%2Fwriter%28s%29_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006">
      <c r="A1006" s="19" t="n">
        <f aca="false">HYPERLINK("http://dbpedia.org/ontology/author")</f>
        <v>0</v>
      </c>
      <c r="B1006" s="0" t="s">
        <v>1428</v>
      </c>
      <c r="E1006" s="0" t="s">
        <v>2491</v>
      </c>
      <c r="F1006" s="0" t="s">
        <v>2492</v>
      </c>
      <c r="G100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author%3E+rdfs%3Alabel+%3Fpredicate+.+%3Fs+%3Chttp%3A%2F%2Fdbpedia.org%2Fontology%2Fauth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007">
      <c r="A1007" s="19" t="n">
        <f aca="false">HYPERLINK("http://dbpedia.org/ontology/composer")</f>
        <v>0</v>
      </c>
      <c r="B1007" s="0" t="s">
        <v>2493</v>
      </c>
      <c r="E1007" s="0" t="s">
        <v>2494</v>
      </c>
      <c r="F1007" s="0" t="s">
        <v>2495</v>
      </c>
      <c r="G100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composer%3E+rdfs%3Alabel+%3Fpredicate+.+%3Fs+%3Chttp%3A%2F%2Fdbpedia.org%2Fontology%2Fcompos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008">
      <c r="A1008" s="19" t="n">
        <f aca="false">HYPERLINK("http://dbpedia.org/property/composer")</f>
        <v>0</v>
      </c>
      <c r="B1008" s="0" t="s">
        <v>2493</v>
      </c>
      <c r="E1008" s="0" t="s">
        <v>2496</v>
      </c>
      <c r="F1008" s="0" t="s">
        <v>2497</v>
      </c>
      <c r="G100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omposer%3E+rdfs%3Alabel+%3Fpredicate+.+%3Fs+%3Chttp%3A%2F%2Fdbpedia.org%2Fproperty%2Fcompos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009">
      <c r="A1009" s="19" t="n">
        <f aca="false">HYPERLINK("http://dbpedia.org/ontology/musicBy")</f>
        <v>0</v>
      </c>
      <c r="B1009" s="0" t="s">
        <v>2498</v>
      </c>
      <c r="E1009" s="0" t="s">
        <v>2499</v>
      </c>
      <c r="F1009" s="0" t="s">
        <v>2500</v>
      </c>
      <c r="G100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musicBy%3E+rdfs%3Alabel+%3Fpredicate+.+%3Fs+%3Chttp%3A%2F%2Fdbpedia.org%2Fontology%2FmusicB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010">
      <c r="A1010" s="21" t="n">
        <f aca="false">HYPERLINK("http://dbpedia.org/property/bandName")</f>
        <v>0</v>
      </c>
      <c r="B1010" s="22" t="s">
        <v>2501</v>
      </c>
      <c r="C1010" s="22"/>
      <c r="D1010" s="22"/>
      <c r="E1010" s="22" t="s">
        <v>2502</v>
      </c>
      <c r="F1010" s="22" t="s">
        <v>2503</v>
      </c>
      <c r="G1010" s="23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bandName%3E+rdfs%3Alabel+%3Fpredicate+.+%3Fs+%3Chttp%3A%2F%2Fdbpedia.org%2Fproperty%2FbandNam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false" hidden="false" ht="12.1" outlineLevel="0" r="1012" s="2">
      <c r="A1012" s="3" t="s">
        <v>0</v>
      </c>
      <c r="B1012" s="4" t="s">
        <v>1</v>
      </c>
      <c r="C1012" s="4"/>
      <c r="D1012" s="4"/>
      <c r="E1012" s="4"/>
      <c r="F1012" s="4"/>
      <c r="G1012" s="5"/>
    </row>
    <row collapsed="false" customFormat="false" customHeight="false" hidden="false" ht="12.1" outlineLevel="0" r="1013">
      <c r="A1013" s="19" t="n">
        <v>2125380335</v>
      </c>
      <c r="B1013" s="0" t="s">
        <v>2504</v>
      </c>
      <c r="G1013" s="7"/>
    </row>
    <row collapsed="false" customFormat="true" customHeight="false" hidden="false" ht="12.1" outlineLevel="0" r="1014" s="2">
      <c r="A1014" s="8" t="s">
        <v>3</v>
      </c>
      <c r="B1014" s="9"/>
      <c r="C1014" s="9"/>
      <c r="D1014" s="9"/>
      <c r="E1014" s="9"/>
      <c r="F1014" s="9"/>
      <c r="G1014" s="10"/>
    </row>
    <row collapsed="false" customFormat="false" customHeight="false" hidden="false" ht="12.1" outlineLevel="0" r="1015">
      <c r="A1015" s="11" t="s">
        <v>2505</v>
      </c>
      <c r="B1015" s="12" t="s">
        <v>2506</v>
      </c>
      <c r="C1015" s="12" t="s">
        <v>2507</v>
      </c>
      <c r="D1015" s="12" t="s">
        <v>2508</v>
      </c>
      <c r="E1015" s="12" t="s">
        <v>281</v>
      </c>
      <c r="F1015" s="12"/>
      <c r="G1015" s="13"/>
    </row>
    <row collapsed="false" customFormat="false" customHeight="false" hidden="false" ht="12.1" outlineLevel="0" r="1016">
      <c r="A1016" s="11" t="s">
        <v>2509</v>
      </c>
      <c r="B1016" s="12" t="s">
        <v>2510</v>
      </c>
      <c r="C1016" s="12" t="s">
        <v>2511</v>
      </c>
      <c r="D1016" s="12" t="s">
        <v>1043</v>
      </c>
      <c r="E1016" s="12" t="s">
        <v>2512</v>
      </c>
      <c r="F1016" s="12"/>
      <c r="G1016" s="13"/>
    </row>
    <row collapsed="false" customFormat="false" customHeight="false" hidden="false" ht="12.1" outlineLevel="0" r="1017">
      <c r="A1017" s="11" t="s">
        <v>2513</v>
      </c>
      <c r="B1017" s="12" t="s">
        <v>288</v>
      </c>
      <c r="C1017" s="12" t="s">
        <v>2514</v>
      </c>
      <c r="D1017" s="12" t="s">
        <v>2515</v>
      </c>
      <c r="E1017" s="12" t="s">
        <v>2516</v>
      </c>
      <c r="F1017" s="12"/>
      <c r="G1017" s="13"/>
    </row>
    <row collapsed="false" customFormat="false" customHeight="false" hidden="false" ht="12.1" outlineLevel="0" r="1018">
      <c r="A1018" s="11" t="s">
        <v>1048</v>
      </c>
      <c r="B1018" s="12" t="s">
        <v>1049</v>
      </c>
      <c r="C1018" s="12" t="s">
        <v>1050</v>
      </c>
      <c r="D1018" s="12" t="s">
        <v>2517</v>
      </c>
      <c r="E1018" s="12" t="s">
        <v>2518</v>
      </c>
      <c r="F1018" s="12"/>
      <c r="G1018" s="13"/>
    </row>
    <row collapsed="false" customFormat="false" customHeight="false" hidden="false" ht="12.1" outlineLevel="0" r="1019">
      <c r="A1019" s="11" t="s">
        <v>2519</v>
      </c>
      <c r="B1019" s="12" t="s">
        <v>2520</v>
      </c>
      <c r="C1019" s="12" t="s">
        <v>276</v>
      </c>
      <c r="D1019" s="12" t="s">
        <v>282</v>
      </c>
      <c r="E1019" s="12" t="s">
        <v>2521</v>
      </c>
      <c r="F1019" s="12"/>
      <c r="G1019" s="13"/>
    </row>
    <row collapsed="false" customFormat="false" customHeight="false" hidden="false" ht="12.1" outlineLevel="0" r="1020">
      <c r="A1020" s="11" t="s">
        <v>287</v>
      </c>
      <c r="B1020" s="12" t="s">
        <v>2522</v>
      </c>
      <c r="C1020" s="12" t="s">
        <v>1604</v>
      </c>
      <c r="D1020" s="12" t="s">
        <v>2523</v>
      </c>
      <c r="E1020" s="12" t="s">
        <v>1063</v>
      </c>
      <c r="F1020" s="12"/>
      <c r="G1020" s="13"/>
    </row>
    <row collapsed="false" customFormat="false" customHeight="false" hidden="false" ht="12.1" outlineLevel="0" r="1021">
      <c r="A1021" s="11" t="s">
        <v>1064</v>
      </c>
      <c r="B1021" s="12" t="s">
        <v>277</v>
      </c>
      <c r="C1021" s="12" t="s">
        <v>296</v>
      </c>
      <c r="D1021" s="12" t="s">
        <v>2524</v>
      </c>
      <c r="E1021" s="12" t="s">
        <v>2525</v>
      </c>
      <c r="F1021" s="12"/>
      <c r="G1021" s="13"/>
    </row>
    <row collapsed="false" customFormat="false" customHeight="false" hidden="false" ht="12.1" outlineLevel="0" r="1022">
      <c r="A1022" s="11" t="s">
        <v>2526</v>
      </c>
      <c r="B1022" s="12" t="s">
        <v>1068</v>
      </c>
      <c r="C1022" s="12" t="s">
        <v>2527</v>
      </c>
      <c r="D1022" s="12" t="s">
        <v>284</v>
      </c>
      <c r="E1022" s="12" t="s">
        <v>2528</v>
      </c>
      <c r="F1022" s="12"/>
      <c r="G1022" s="13"/>
    </row>
    <row collapsed="false" customFormat="false" customHeight="false" hidden="false" ht="12.1" outlineLevel="0" r="1023">
      <c r="A1023" s="11" t="s">
        <v>2529</v>
      </c>
      <c r="B1023" s="12" t="s">
        <v>2530</v>
      </c>
      <c r="C1023" s="12" t="s">
        <v>2531</v>
      </c>
      <c r="D1023" s="12" t="s">
        <v>2532</v>
      </c>
      <c r="E1023" s="12" t="s">
        <v>2533</v>
      </c>
      <c r="F1023" s="12"/>
      <c r="G1023" s="13"/>
    </row>
    <row collapsed="false" customFormat="false" customHeight="false" hidden="false" ht="12.1" outlineLevel="0" r="1024">
      <c r="A1024" s="11" t="s">
        <v>2534</v>
      </c>
      <c r="B1024" s="12" t="s">
        <v>932</v>
      </c>
      <c r="C1024" s="12" t="s">
        <v>1080</v>
      </c>
      <c r="D1024" s="12" t="s">
        <v>2535</v>
      </c>
      <c r="E1024" s="12" t="s">
        <v>2536</v>
      </c>
      <c r="F1024" s="12"/>
      <c r="G1024" s="13"/>
    </row>
    <row collapsed="false" customFormat="false" customHeight="false" hidden="false" ht="12.1" outlineLevel="0" r="1025">
      <c r="A1025" s="11" t="s">
        <v>2537</v>
      </c>
      <c r="B1025" s="12" t="s">
        <v>1083</v>
      </c>
      <c r="C1025" s="12" t="s">
        <v>285</v>
      </c>
      <c r="D1025" s="12" t="s">
        <v>2538</v>
      </c>
      <c r="E1025" s="12" t="s">
        <v>2539</v>
      </c>
      <c r="F1025" s="12"/>
      <c r="G1025" s="13"/>
    </row>
    <row collapsed="false" customFormat="false" customHeight="false" hidden="false" ht="12.1" outlineLevel="0" r="1026">
      <c r="A1026" s="11" t="s">
        <v>2540</v>
      </c>
      <c r="B1026" s="12" t="s">
        <v>279</v>
      </c>
      <c r="C1026" s="12" t="s">
        <v>294</v>
      </c>
      <c r="D1026" s="12" t="s">
        <v>2541</v>
      </c>
      <c r="E1026" s="12" t="s">
        <v>2542</v>
      </c>
      <c r="F1026" s="12"/>
      <c r="G1026" s="13"/>
    </row>
    <row collapsed="false" customFormat="false" customHeight="false" hidden="false" ht="12.1" outlineLevel="0" r="1027">
      <c r="A1027" s="11" t="s">
        <v>1090</v>
      </c>
      <c r="B1027" s="12" t="s">
        <v>2543</v>
      </c>
      <c r="C1027" s="12" t="s">
        <v>2544</v>
      </c>
      <c r="D1027" s="12" t="s">
        <v>2545</v>
      </c>
      <c r="E1027" s="12" t="s">
        <v>2546</v>
      </c>
      <c r="F1027" s="12"/>
      <c r="G1027" s="13"/>
    </row>
    <row collapsed="false" customFormat="false" customHeight="false" hidden="false" ht="12.1" outlineLevel="0" r="1028">
      <c r="A1028" s="19"/>
      <c r="G1028" s="7"/>
    </row>
    <row collapsed="false" customFormat="true" customHeight="false" hidden="false" ht="12.1" outlineLevel="0" r="1029" s="2">
      <c r="A1029" s="17" t="s">
        <v>25</v>
      </c>
      <c r="B1029" s="2" t="s">
        <v>26</v>
      </c>
      <c r="C1029" s="2" t="s">
        <v>27</v>
      </c>
      <c r="D1029" s="2" t="s">
        <v>28</v>
      </c>
      <c r="E1029" s="2" t="s">
        <v>29</v>
      </c>
      <c r="F1029" s="2" t="s">
        <v>30</v>
      </c>
      <c r="G1029" s="18"/>
    </row>
    <row collapsed="false" customFormat="false" customHeight="false" hidden="false" ht="13.35" outlineLevel="0" r="1030">
      <c r="A1030" s="19" t="n">
        <f aca="false">HYPERLINK("http://dbpedia.org/property/origin")</f>
        <v>0</v>
      </c>
      <c r="B1030" s="0" t="s">
        <v>306</v>
      </c>
      <c r="E1030" s="0" t="s">
        <v>2547</v>
      </c>
      <c r="F1030" s="0" t="s">
        <v>2548</v>
      </c>
      <c r="G103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origin%3E+rdfs%3Alabel+%3Fpredicate+.+%3Fs+%3Chttp%3A%2F%2Fdbpedia.org%2Fproperty%2Forigi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1031">
      <c r="A1031" s="19" t="n">
        <f aca="false">HYPERLINK("http://dbpedia.org/ontology/hometown")</f>
        <v>0</v>
      </c>
      <c r="B1031" s="0" t="s">
        <v>1126</v>
      </c>
      <c r="E1031" s="0" t="s">
        <v>2549</v>
      </c>
      <c r="F1031" s="0" t="s">
        <v>2550</v>
      </c>
      <c r="G103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hometown%3E+rdfs%3Alabel+%3Fpredicate+.+%3Fs+%3Chttp%3A%2F%2Fdbpedia.org%2Fontology%2Fhometow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1032">
      <c r="A1032" s="19" t="n">
        <f aca="false">HYPERLINK("http://dbpedia.org/property/tradition")</f>
        <v>0</v>
      </c>
      <c r="B1032" s="0" t="s">
        <v>2551</v>
      </c>
      <c r="E1032" s="0" t="s">
        <v>2552</v>
      </c>
      <c r="F1032" s="0" t="s">
        <v>2553</v>
      </c>
      <c r="G103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tradition%3E+rdfs%3Alabel+%3Fpredicate+.+%3Fs+%3Chttp%3A%2F%2Fdbpedia.org%2Fproperty%2Ftradit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1033">
      <c r="A1033" s="19" t="n">
        <f aca="false">HYPERLINK("http://dbpedia.org/property/country")</f>
        <v>0</v>
      </c>
      <c r="B1033" s="0" t="s">
        <v>311</v>
      </c>
      <c r="E1033" s="0" t="s">
        <v>2554</v>
      </c>
      <c r="F1033" s="0" t="s">
        <v>2555</v>
      </c>
      <c r="G103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ountry%3E+rdfs%3Alabel+%3Fpredicate+.+%3Fs+%3Chttp%3A%2F%2Fdbpedia.org%2Fproperty%2Fcountr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1034">
      <c r="A1034" s="19" t="n">
        <f aca="false">HYPERLINK("http://dbpedia.org/ontology/country")</f>
        <v>0</v>
      </c>
      <c r="B1034" s="0" t="s">
        <v>311</v>
      </c>
      <c r="E1034" s="0" t="s">
        <v>2556</v>
      </c>
      <c r="F1034" s="0" t="s">
        <v>2557</v>
      </c>
      <c r="G103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country%3E+rdfs%3Alabel+%3Fpredicate+.+%3Fs+%3Chttp%3A%2F%2Fdbpedia.org%2Fontology%2Fcountr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035">
      <c r="A1035" s="19" t="n">
        <f aca="false">HYPERLINK("http://dbpedia.org/property/region")</f>
        <v>0</v>
      </c>
      <c r="B1035" s="0" t="s">
        <v>2558</v>
      </c>
      <c r="E1035" s="0" t="s">
        <v>2559</v>
      </c>
      <c r="F1035" s="0" t="s">
        <v>2560</v>
      </c>
      <c r="G103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region%3E+rdfs%3Alabel+%3Fpredicate+.+%3Fs+%3Chttp%3A%2F%2Fdbpedia.org%2Fproperty%2Freg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036">
      <c r="A1036" s="19" t="n">
        <f aca="false">HYPERLINK("http://dbpedia.org/property/culturalOrigins")</f>
        <v>0</v>
      </c>
      <c r="B1036" s="0" t="s">
        <v>2561</v>
      </c>
      <c r="E1036" s="0" t="s">
        <v>2562</v>
      </c>
      <c r="F1036" s="0" t="s">
        <v>2563</v>
      </c>
      <c r="G103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ulturalOrigins%3E+rdfs%3Alabel+%3Fpredicate+.+%3Fs+%3Chttp%3A%2F%2Fdbpedia.org%2Fproperty%2FculturalOrigin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1037">
      <c r="A1037" s="19" t="n">
        <f aca="false">HYPERLINK("http://dbpedia.org/property/ethnicity")</f>
        <v>0</v>
      </c>
      <c r="B1037" s="0" t="s">
        <v>1522</v>
      </c>
      <c r="E1037" s="0" t="s">
        <v>2564</v>
      </c>
      <c r="F1037" s="0" t="s">
        <v>2565</v>
      </c>
      <c r="G103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thnicity%3E+rdfs%3Alabel+%3Fpredicate+.+%3Fs+%3Chttp%3A%2F%2Fdbpedia.org%2Fproperty%2Fethnici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038">
      <c r="A1038" s="19" t="n">
        <f aca="false">HYPERLINK("http://dbpedia.org/property/countries")</f>
        <v>0</v>
      </c>
      <c r="B1038" s="0" t="s">
        <v>2566</v>
      </c>
      <c r="E1038" s="0" t="s">
        <v>2567</v>
      </c>
      <c r="F1038" s="0" t="s">
        <v>2568</v>
      </c>
      <c r="G103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ountries%3E+rdfs%3Alabel+%3Fpredicate+.+%3Fs+%3Chttp%3A%2F%2Fdbpedia.org%2Fproperty%2Fcountri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039">
      <c r="A1039" s="19" t="n">
        <f aca="false">HYPERLINK("http://dbpedia.org/property/origins")</f>
        <v>0</v>
      </c>
      <c r="B1039" s="0" t="s">
        <v>1645</v>
      </c>
      <c r="E1039" s="0" t="s">
        <v>2569</v>
      </c>
      <c r="F1039" s="0" t="s">
        <v>2570</v>
      </c>
      <c r="G103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origins%3E+rdfs%3Alabel+%3Fpredicate+.+%3Fs+%3Chttp%3A%2F%2Fdbpedia.org%2Fproperty%2Forigin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040">
      <c r="A1040" s="19" t="n">
        <f aca="false">HYPERLINK("http://dbpedia.org/property/locations")</f>
        <v>0</v>
      </c>
      <c r="B1040" s="0" t="s">
        <v>1634</v>
      </c>
      <c r="E1040" s="0" t="s">
        <v>2571</v>
      </c>
      <c r="F1040" s="0" t="s">
        <v>2572</v>
      </c>
      <c r="G104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ocations%3E+rdfs%3Alabel+%3Fpredicate+.+%3Fs+%3Chttp%3A%2F%2Fdbpedia.org%2Fproperty%2Flocation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041">
      <c r="A1041" s="19" t="n">
        <f aca="false">HYPERLINK("http://dbpedia.org/property/regions")</f>
        <v>0</v>
      </c>
      <c r="B1041" s="0" t="s">
        <v>300</v>
      </c>
      <c r="E1041" s="0" t="s">
        <v>2573</v>
      </c>
      <c r="F1041" s="0" t="s">
        <v>2574</v>
      </c>
      <c r="G104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regions%3E+rdfs%3Alabel+%3Fpredicate+.+%3Fs+%3Chttp%3A%2F%2Fdbpedia.org%2Fproperty%2Fregion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1042">
      <c r="A1042" s="19"/>
      <c r="G1042" s="7"/>
    </row>
    <row collapsed="false" customFormat="true" customHeight="false" hidden="false" ht="12.1" outlineLevel="0" r="1043" s="2">
      <c r="A1043" s="17" t="s">
        <v>0</v>
      </c>
      <c r="B1043" s="2" t="s">
        <v>1</v>
      </c>
      <c r="G1043" s="18"/>
    </row>
    <row collapsed="false" customFormat="false" customHeight="false" hidden="false" ht="12.1" outlineLevel="0" r="1044">
      <c r="A1044" s="19" t="n">
        <v>1568257892</v>
      </c>
      <c r="B1044" s="0" t="s">
        <v>2575</v>
      </c>
      <c r="G1044" s="7"/>
    </row>
    <row collapsed="false" customFormat="true" customHeight="false" hidden="false" ht="12.1" outlineLevel="0" r="1045" s="2">
      <c r="A1045" s="8" t="s">
        <v>3</v>
      </c>
      <c r="B1045" s="9"/>
      <c r="C1045" s="9"/>
      <c r="D1045" s="9"/>
      <c r="E1045" s="9"/>
      <c r="F1045" s="9"/>
      <c r="G1045" s="10"/>
    </row>
    <row collapsed="false" customFormat="false" customHeight="false" hidden="false" ht="12.1" outlineLevel="0" r="1046">
      <c r="A1046" s="11" t="s">
        <v>1746</v>
      </c>
      <c r="B1046" s="12" t="s">
        <v>2576</v>
      </c>
      <c r="C1046" s="12" t="s">
        <v>1747</v>
      </c>
      <c r="D1046" s="12" t="s">
        <v>1748</v>
      </c>
      <c r="E1046" s="12" t="s">
        <v>2577</v>
      </c>
      <c r="F1046" s="12"/>
      <c r="G1046" s="13"/>
    </row>
    <row collapsed="false" customFormat="false" customHeight="false" hidden="false" ht="12.1" outlineLevel="0" r="1047">
      <c r="A1047" s="11" t="s">
        <v>1749</v>
      </c>
      <c r="B1047" s="12" t="s">
        <v>1750</v>
      </c>
      <c r="C1047" s="12"/>
      <c r="D1047" s="12"/>
      <c r="E1047" s="12"/>
      <c r="F1047" s="12"/>
      <c r="G1047" s="13"/>
    </row>
    <row collapsed="false" customFormat="false" customHeight="false" hidden="false" ht="12.1" outlineLevel="0" r="1048">
      <c r="A1048" s="19"/>
      <c r="G1048" s="7"/>
    </row>
    <row collapsed="false" customFormat="true" customHeight="false" hidden="false" ht="12.1" outlineLevel="0" r="1049" s="2">
      <c r="A1049" s="17" t="s">
        <v>25</v>
      </c>
      <c r="B1049" s="2" t="s">
        <v>26</v>
      </c>
      <c r="C1049" s="2" t="s">
        <v>27</v>
      </c>
      <c r="D1049" s="2" t="s">
        <v>28</v>
      </c>
      <c r="E1049" s="2" t="s">
        <v>29</v>
      </c>
      <c r="F1049" s="2" t="s">
        <v>30</v>
      </c>
      <c r="G1049" s="18"/>
    </row>
    <row collapsed="false" customFormat="false" customHeight="false" hidden="false" ht="13.35" outlineLevel="0" r="1050">
      <c r="A1050" s="19" t="n">
        <f aca="false">HYPERLINK("http://dbpedia.org/property/party")</f>
        <v>0</v>
      </c>
      <c r="B1050" s="0" t="s">
        <v>1751</v>
      </c>
      <c r="E1050" s="0" t="s">
        <v>2578</v>
      </c>
      <c r="F1050" s="0" t="s">
        <v>2579</v>
      </c>
      <c r="G105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arty%3E+rdfs%3Alabel+%3Fpredicate+.+%3Fs+%3Chttp%3A%2F%2Fdbpedia.org%2Fproperty%2Fpar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051">
      <c r="A1051" s="19" t="n">
        <f aca="false">HYPERLINK("http://dbpedia.org/ontology/party")</f>
        <v>0</v>
      </c>
      <c r="B1051" s="0" t="s">
        <v>1751</v>
      </c>
      <c r="E1051" s="0" t="s">
        <v>2580</v>
      </c>
      <c r="F1051" s="0" t="s">
        <v>2581</v>
      </c>
      <c r="G105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party%3E+rdfs%3Alabel+%3Fpredicate+.+%3Fs+%3Chttp%3A%2F%2Fdbpedia.org%2Fontology%2Fpar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052">
      <c r="A1052" s="19" t="n">
        <f aca="false">HYPERLINK("http://dbpedia.org/ontology/otherParty")</f>
        <v>0</v>
      </c>
      <c r="B1052" s="0" t="s">
        <v>1756</v>
      </c>
      <c r="E1052" s="0" t="s">
        <v>2582</v>
      </c>
      <c r="F1052" s="0" t="s">
        <v>2583</v>
      </c>
      <c r="G105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otherParty%3E+rdfs%3Alabel+%3Fpredicate+.+%3Fs+%3Chttp%3A%2F%2Fdbpedia.org%2Fontology%2FotherPar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053">
      <c r="A1053" s="19" t="n">
        <f aca="false">HYPERLINK("http://dbpedia.org/property/otherparty")</f>
        <v>0</v>
      </c>
      <c r="B1053" s="0" t="s">
        <v>1967</v>
      </c>
      <c r="E1053" s="0" t="s">
        <v>2584</v>
      </c>
      <c r="F1053" s="0" t="s">
        <v>2585</v>
      </c>
      <c r="G105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otherparty%3E+rdfs%3Alabel+%3Fpredicate+.+%3Fs+%3Chttp%3A%2F%2Fdbpedia.org%2Fproperty%2Fotherpar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054">
      <c r="A1054" s="19" t="n">
        <f aca="false">HYPERLINK("http://dbpedia.org/ontology/ideology")</f>
        <v>0</v>
      </c>
      <c r="B1054" s="0" t="s">
        <v>1780</v>
      </c>
      <c r="E1054" s="0" t="s">
        <v>2586</v>
      </c>
      <c r="F1054" s="0" t="s">
        <v>2587</v>
      </c>
      <c r="G105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ideology%3E+rdfs%3Alabel+%3Fpredicate+.+%3Fs+%3Chttp%3A%2F%2Fdbpedia.org%2Fontology%2Fideolog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055">
      <c r="A1055" s="19" t="n">
        <f aca="false">HYPERLINK("http://dbpedia.org/property/ideology")</f>
        <v>0</v>
      </c>
      <c r="B1055" s="0" t="s">
        <v>1780</v>
      </c>
      <c r="E1055" s="0" t="s">
        <v>2588</v>
      </c>
      <c r="F1055" s="0" t="s">
        <v>2589</v>
      </c>
      <c r="G105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ideology%3E+rdfs%3Alabel+%3Fpredicate+.+%3Fs+%3Chttp%3A%2F%2Fdbpedia.org%2Fproperty%2Fideolog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056">
      <c r="A1056" s="19" t="n">
        <f aca="false">HYPERLINK("http://dbpedia.org/property/partyName")</f>
        <v>0</v>
      </c>
      <c r="B1056" s="0" t="s">
        <v>2008</v>
      </c>
      <c r="E1056" s="0" t="s">
        <v>2590</v>
      </c>
      <c r="F1056" s="0" t="s">
        <v>2591</v>
      </c>
      <c r="G105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artyName%3E+rdfs%3Alabel+%3Fpredicate+.+%3Fs+%3Chttp%3A%2F%2Fdbpedia.org%2Fproperty%2FpartyNam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057">
      <c r="A1057" s="19" t="n">
        <f aca="false">HYPERLINK("http://dbpedia.org/property/otherParty")</f>
        <v>0</v>
      </c>
      <c r="B1057" s="0" t="s">
        <v>1756</v>
      </c>
      <c r="E1057" s="0" t="s">
        <v>2592</v>
      </c>
      <c r="F1057" s="0" t="s">
        <v>2593</v>
      </c>
      <c r="G105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otherParty%3E+rdfs%3Alabel+%3Fpredicate+.+%3Fs+%3Chttp%3A%2F%2Fdbpedia.org%2Fproperty%2FotherPar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058">
      <c r="A1058" s="19" t="n">
        <f aca="false">HYPERLINK("http://dbpedia.org/property/politicalParty")</f>
        <v>0</v>
      </c>
      <c r="B1058" s="0" t="s">
        <v>1774</v>
      </c>
      <c r="E1058" s="0" t="s">
        <v>2594</v>
      </c>
      <c r="F1058" s="0" t="s">
        <v>2595</v>
      </c>
      <c r="G105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oliticalParty%3E+rdfs%3Alabel+%3Fpredicate+.+%3Fs+%3Chttp%3A%2F%2Fdbpedia.org%2Fproperty%2FpoliticalPart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059">
      <c r="A1059" s="21" t="n">
        <f aca="false">HYPERLINK("http://dbpedia.org/ontology/affiliation")</f>
        <v>0</v>
      </c>
      <c r="B1059" s="22" t="s">
        <v>2596</v>
      </c>
      <c r="C1059" s="22"/>
      <c r="D1059" s="22"/>
      <c r="E1059" s="22" t="s">
        <v>2597</v>
      </c>
      <c r="F1059" s="22" t="s">
        <v>2598</v>
      </c>
      <c r="G1059" s="23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affiliation%3E+rdfs%3Alabel+%3Fpredicate+.+%3Fs+%3Chttp%3A%2F%2Fdbpedia.org%2Fontology%2Faffiliat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false" hidden="false" ht="12.1" outlineLevel="0" r="1061" s="2">
      <c r="A1061" s="3" t="s">
        <v>0</v>
      </c>
      <c r="B1061" s="4" t="s">
        <v>1</v>
      </c>
      <c r="C1061" s="4"/>
      <c r="D1061" s="4"/>
      <c r="E1061" s="4"/>
      <c r="F1061" s="4"/>
      <c r="G1061" s="5"/>
    </row>
    <row collapsed="false" customFormat="false" customHeight="false" hidden="false" ht="12.1" outlineLevel="0" r="1062">
      <c r="A1062" s="19" t="n">
        <v>766188396</v>
      </c>
      <c r="B1062" s="0" t="s">
        <v>2599</v>
      </c>
      <c r="G1062" s="7"/>
    </row>
    <row collapsed="false" customFormat="true" customHeight="false" hidden="false" ht="12.1" outlineLevel="0" r="1063" s="2">
      <c r="A1063" s="8" t="s">
        <v>3</v>
      </c>
      <c r="B1063" s="9"/>
      <c r="C1063" s="9"/>
      <c r="D1063" s="9"/>
      <c r="E1063" s="9"/>
      <c r="F1063" s="9"/>
      <c r="G1063" s="10"/>
    </row>
    <row collapsed="false" customFormat="false" customHeight="false" hidden="false" ht="13.35" outlineLevel="0" r="1064">
      <c r="A1064" s="11" t="s">
        <v>2600</v>
      </c>
      <c r="B1064" s="12" t="s">
        <v>2601</v>
      </c>
      <c r="C1064" s="12" t="s">
        <v>2602</v>
      </c>
      <c r="D1064" s="12" t="s">
        <v>2603</v>
      </c>
      <c r="E1064" s="12" t="s">
        <v>2604</v>
      </c>
      <c r="F1064" s="12"/>
      <c r="G1064" s="13"/>
    </row>
    <row collapsed="false" customFormat="false" customHeight="false" hidden="false" ht="13.35" outlineLevel="0" r="1065">
      <c r="A1065" s="11" t="s">
        <v>2605</v>
      </c>
      <c r="B1065" s="12" t="s">
        <v>2606</v>
      </c>
      <c r="C1065" s="12" t="s">
        <v>2607</v>
      </c>
      <c r="D1065" s="12" t="s">
        <v>2608</v>
      </c>
      <c r="E1065" s="12" t="s">
        <v>2609</v>
      </c>
      <c r="F1065" s="12"/>
      <c r="G1065" s="13"/>
    </row>
    <row collapsed="false" customFormat="false" customHeight="false" hidden="false" ht="13.35" outlineLevel="0" r="1066">
      <c r="A1066" s="11" t="s">
        <v>2610</v>
      </c>
      <c r="B1066" s="12" t="s">
        <v>2611</v>
      </c>
      <c r="C1066" s="12" t="s">
        <v>2612</v>
      </c>
      <c r="D1066" s="12" t="s">
        <v>2613</v>
      </c>
      <c r="E1066" s="12" t="s">
        <v>2614</v>
      </c>
      <c r="F1066" s="12"/>
      <c r="G1066" s="13"/>
    </row>
    <row collapsed="false" customFormat="false" customHeight="false" hidden="false" ht="13.35" outlineLevel="0" r="1067">
      <c r="A1067" s="11" t="s">
        <v>2615</v>
      </c>
      <c r="B1067" s="12" t="s">
        <v>2616</v>
      </c>
      <c r="C1067" s="12" t="s">
        <v>2617</v>
      </c>
      <c r="D1067" s="12" t="s">
        <v>2618</v>
      </c>
      <c r="E1067" s="12" t="s">
        <v>2619</v>
      </c>
      <c r="F1067" s="12"/>
      <c r="G1067" s="13"/>
    </row>
    <row collapsed="false" customFormat="false" customHeight="false" hidden="false" ht="13.35" outlineLevel="0" r="1068">
      <c r="A1068" s="11" t="s">
        <v>2620</v>
      </c>
      <c r="B1068" s="12" t="s">
        <v>2621</v>
      </c>
      <c r="C1068" s="12" t="s">
        <v>2622</v>
      </c>
      <c r="D1068" s="12" t="s">
        <v>2623</v>
      </c>
      <c r="E1068" s="12" t="s">
        <v>2624</v>
      </c>
      <c r="F1068" s="12"/>
      <c r="G1068" s="13"/>
    </row>
    <row collapsed="false" customFormat="false" customHeight="false" hidden="false" ht="13.35" outlineLevel="0" r="1069">
      <c r="A1069" s="11" t="s">
        <v>2625</v>
      </c>
      <c r="B1069" s="12" t="s">
        <v>2626</v>
      </c>
      <c r="C1069" s="12" t="s">
        <v>2627</v>
      </c>
      <c r="D1069" s="12" t="s">
        <v>2628</v>
      </c>
      <c r="E1069" s="12" t="s">
        <v>2629</v>
      </c>
      <c r="F1069" s="12"/>
      <c r="G1069" s="13"/>
    </row>
    <row collapsed="false" customFormat="false" customHeight="false" hidden="false" ht="13.35" outlineLevel="0" r="1070">
      <c r="A1070" s="11" t="s">
        <v>2630</v>
      </c>
      <c r="B1070" s="12" t="s">
        <v>2631</v>
      </c>
      <c r="C1070" s="12" t="s">
        <v>2632</v>
      </c>
      <c r="D1070" s="12" t="s">
        <v>2633</v>
      </c>
      <c r="E1070" s="12" t="s">
        <v>2634</v>
      </c>
      <c r="F1070" s="12"/>
      <c r="G1070" s="13"/>
    </row>
    <row collapsed="false" customFormat="false" customHeight="false" hidden="false" ht="12.1" outlineLevel="0" r="1071">
      <c r="A1071" s="11" t="s">
        <v>2635</v>
      </c>
      <c r="B1071" s="12" t="s">
        <v>2636</v>
      </c>
      <c r="C1071" s="12"/>
      <c r="D1071" s="12"/>
      <c r="E1071" s="12"/>
      <c r="F1071" s="12"/>
      <c r="G1071" s="13"/>
    </row>
    <row collapsed="false" customFormat="false" customHeight="false" hidden="false" ht="12.1" outlineLevel="0" r="1072">
      <c r="A1072" s="19"/>
      <c r="G1072" s="7"/>
    </row>
    <row collapsed="false" customFormat="true" customHeight="false" hidden="false" ht="12.1" outlineLevel="0" r="1073" s="2">
      <c r="A1073" s="17" t="s">
        <v>25</v>
      </c>
      <c r="B1073" s="2" t="s">
        <v>26</v>
      </c>
      <c r="C1073" s="2" t="s">
        <v>27</v>
      </c>
      <c r="D1073" s="2" t="s">
        <v>28</v>
      </c>
      <c r="E1073" s="2" t="s">
        <v>29</v>
      </c>
      <c r="F1073" s="2" t="s">
        <v>30</v>
      </c>
      <c r="G1073" s="18"/>
    </row>
    <row collapsed="false" customFormat="false" customHeight="false" hidden="false" ht="13.35" outlineLevel="0" r="1074">
      <c r="A1074" s="19" t="n">
        <f aca="false">HYPERLINK("http://dbpedia.org/property/writtenby")</f>
        <v>0</v>
      </c>
      <c r="B1074" s="0" t="s">
        <v>2637</v>
      </c>
      <c r="E1074" s="0" t="s">
        <v>2638</v>
      </c>
      <c r="F1074" s="0" t="s">
        <v>2639</v>
      </c>
      <c r="G107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writtenby%3E+rdfs%3Alabel+%3Fpredicate+.+%3Fs+%3Chttp%3A%2F%2Fdbpedia.org%2Fproperty%2Fwrittenb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075">
      <c r="A1075" s="19" t="n">
        <f aca="false">HYPERLINK("http://dbpedia.org/property/writer")</f>
        <v>0</v>
      </c>
      <c r="B1075" s="0" t="s">
        <v>1593</v>
      </c>
      <c r="E1075" s="0" t="s">
        <v>2640</v>
      </c>
      <c r="F1075" s="0" t="s">
        <v>2641</v>
      </c>
      <c r="G107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writer%3E+rdfs%3Alabel+%3Fpredicate+.+%3Fs+%3Chttp%3A%2F%2Fdbpedia.org%2Fproperty%2Fwrit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076">
      <c r="A1076" s="19" t="n">
        <f aca="false">HYPERLINK("http://dbpedia.org/property/creator")</f>
        <v>0</v>
      </c>
      <c r="B1076" s="0" t="s">
        <v>1598</v>
      </c>
      <c r="E1076" s="0" t="s">
        <v>2642</v>
      </c>
      <c r="F1076" s="0" t="s">
        <v>2643</v>
      </c>
      <c r="G107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reator%3E+rdfs%3Alabel+%3Fpredicate+.+%3Fs+%3Chttp%3A%2F%2Fdbpedia.org%2Fproperty%2Fcreat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077">
      <c r="A1077" s="19" t="n">
        <f aca="false">HYPERLINK("http://dbpedia.org/ontology/writer")</f>
        <v>0</v>
      </c>
      <c r="B1077" s="0" t="s">
        <v>1593</v>
      </c>
      <c r="E1077" s="0" t="s">
        <v>2644</v>
      </c>
      <c r="F1077" s="0" t="s">
        <v>2645</v>
      </c>
      <c r="G107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writer%3E+rdfs%3Alabel+%3Fpredicate+.+%3Fs+%3Chttp%3A%2F%2Fdbpedia.org%2Fontology%2Fwrit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078">
      <c r="A1078" s="19" t="n">
        <f aca="false">HYPERLINK("http://dbpedia.org/ontology/creator")</f>
        <v>0</v>
      </c>
      <c r="B1078" s="0" t="s">
        <v>1598</v>
      </c>
      <c r="E1078" s="0" t="s">
        <v>2646</v>
      </c>
      <c r="F1078" s="0" t="s">
        <v>2647</v>
      </c>
      <c r="G107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creator%3E+rdfs%3Alabel+%3Fpredicate+.+%3Fs+%3Chttp%3A%2F%2Fdbpedia.org%2Fontology%2Fcreat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1079">
      <c r="A1079" s="19" t="n">
        <f aca="false">HYPERLINK("http://dbpedia.org/property/director")</f>
        <v>0</v>
      </c>
      <c r="B1079" s="0" t="s">
        <v>2361</v>
      </c>
      <c r="E1079" s="0" t="s">
        <v>2648</v>
      </c>
      <c r="F1079" s="0" t="s">
        <v>2649</v>
      </c>
      <c r="G107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irector%3E+rdfs%3Alabel+%3Fpredicate+.+%3Fs+%3Chttp%3A%2F%2Fdbpedia.org%2Fproperty%2Fdirect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080">
      <c r="A1080" s="21" t="n">
        <f aca="false">HYPERLINK("http://dbpedia.org/ontology/director")</f>
        <v>0</v>
      </c>
      <c r="B1080" s="22" t="s">
        <v>2361</v>
      </c>
      <c r="C1080" s="22"/>
      <c r="D1080" s="22"/>
      <c r="E1080" s="22" t="s">
        <v>2650</v>
      </c>
      <c r="F1080" s="22" t="s">
        <v>2651</v>
      </c>
      <c r="G1080" s="23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director%3E+rdfs%3Alabel+%3Fpredicate+.+%3Fs+%3Chttp%3A%2F%2Fdbpedia.org%2Fontology%2Fdirect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false" hidden="false" ht="12.1" outlineLevel="0" r="1082" s="2">
      <c r="A1082" s="3" t="s">
        <v>0</v>
      </c>
      <c r="B1082" s="4" t="s">
        <v>1</v>
      </c>
      <c r="C1082" s="4"/>
      <c r="D1082" s="4"/>
      <c r="E1082" s="4"/>
      <c r="F1082" s="4"/>
      <c r="G1082" s="5"/>
    </row>
    <row collapsed="false" customFormat="false" customHeight="false" hidden="false" ht="12.1" outlineLevel="0" r="1083">
      <c r="A1083" s="19" t="n">
        <v>2043956000</v>
      </c>
      <c r="B1083" s="0" t="s">
        <v>2599</v>
      </c>
      <c r="G1083" s="7"/>
    </row>
    <row collapsed="false" customFormat="true" customHeight="false" hidden="false" ht="12.1" outlineLevel="0" r="1084" s="2">
      <c r="A1084" s="8" t="s">
        <v>3</v>
      </c>
      <c r="B1084" s="9"/>
      <c r="C1084" s="9"/>
      <c r="D1084" s="9"/>
      <c r="E1084" s="9"/>
      <c r="F1084" s="9"/>
      <c r="G1084" s="10"/>
    </row>
    <row collapsed="false" customFormat="false" customHeight="false" hidden="false" ht="12.1" outlineLevel="0" r="1085">
      <c r="A1085" s="11" t="n">
        <v>1</v>
      </c>
      <c r="B1085" s="12" t="n">
        <v>10</v>
      </c>
      <c r="C1085" s="12" t="n">
        <v>11</v>
      </c>
      <c r="D1085" s="12" t="n">
        <v>12</v>
      </c>
      <c r="E1085" s="12" t="n">
        <v>13</v>
      </c>
      <c r="F1085" s="12"/>
      <c r="G1085" s="13"/>
    </row>
    <row collapsed="false" customFormat="false" customHeight="false" hidden="false" ht="12.1" outlineLevel="0" r="1086">
      <c r="A1086" s="11" t="n">
        <v>14</v>
      </c>
      <c r="B1086" s="12" t="n">
        <v>15</v>
      </c>
      <c r="C1086" s="12" t="n">
        <v>16</v>
      </c>
      <c r="D1086" s="12" t="n">
        <v>17</v>
      </c>
      <c r="E1086" s="12" t="n">
        <v>18</v>
      </c>
      <c r="F1086" s="12"/>
      <c r="G1086" s="13"/>
    </row>
    <row collapsed="false" customFormat="false" customHeight="false" hidden="false" ht="12.1" outlineLevel="0" r="1087">
      <c r="A1087" s="11" t="n">
        <v>19</v>
      </c>
      <c r="B1087" s="12" t="n">
        <v>2</v>
      </c>
      <c r="C1087" s="12" t="n">
        <v>20</v>
      </c>
      <c r="D1087" s="12" t="n">
        <v>21</v>
      </c>
      <c r="E1087" s="12" t="n">
        <v>22</v>
      </c>
      <c r="F1087" s="12"/>
      <c r="G1087" s="13"/>
    </row>
    <row collapsed="false" customFormat="false" customHeight="false" hidden="false" ht="12.1" outlineLevel="0" r="1088">
      <c r="A1088" s="11" t="n">
        <v>23</v>
      </c>
      <c r="B1088" s="12" t="n">
        <v>24</v>
      </c>
      <c r="C1088" s="12" t="n">
        <v>3</v>
      </c>
      <c r="D1088" s="12" t="n">
        <v>4</v>
      </c>
      <c r="E1088" s="12" t="n">
        <v>5</v>
      </c>
      <c r="F1088" s="12"/>
      <c r="G1088" s="13"/>
    </row>
    <row collapsed="false" customFormat="false" customHeight="false" hidden="false" ht="12.1" outlineLevel="0" r="1089">
      <c r="A1089" s="11" t="n">
        <v>6</v>
      </c>
      <c r="B1089" s="12" t="n">
        <v>7</v>
      </c>
      <c r="C1089" s="12" t="n">
        <v>8</v>
      </c>
      <c r="D1089" s="12" t="n">
        <v>9</v>
      </c>
      <c r="E1089" s="12"/>
      <c r="F1089" s="12"/>
      <c r="G1089" s="13"/>
    </row>
    <row collapsed="false" customFormat="false" customHeight="false" hidden="false" ht="12.1" outlineLevel="0" r="1090">
      <c r="A1090" s="19"/>
      <c r="G1090" s="7"/>
    </row>
    <row collapsed="false" customFormat="true" customHeight="false" hidden="false" ht="12.1" outlineLevel="0" r="1091" s="2">
      <c r="A1091" s="17" t="s">
        <v>25</v>
      </c>
      <c r="B1091" s="2" t="s">
        <v>26</v>
      </c>
      <c r="C1091" s="2" t="s">
        <v>27</v>
      </c>
      <c r="D1091" s="2" t="s">
        <v>28</v>
      </c>
      <c r="E1091" s="2" t="s">
        <v>29</v>
      </c>
      <c r="F1091" s="2" t="s">
        <v>30</v>
      </c>
      <c r="G1091" s="18"/>
    </row>
    <row collapsed="false" customFormat="false" customHeight="false" hidden="false" ht="13.35" outlineLevel="0" r="1092">
      <c r="A1092" s="19" t="n">
        <f aca="false">HYPERLINK("http://dbpedia.org/property/showName")</f>
        <v>0</v>
      </c>
      <c r="B1092" s="0" t="s">
        <v>2652</v>
      </c>
      <c r="E1092" s="0" t="s">
        <v>2653</v>
      </c>
      <c r="F1092" s="0" t="s">
        <v>2654</v>
      </c>
      <c r="G109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howName%3E+rdfs%3Alabel+%3Fpredicate+.+%3Fs+%3Chttp%3A%2F%2Fdbpedia.org%2Fproperty%2FshowNam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093">
      <c r="A1093" s="19" t="n">
        <f aca="false">HYPERLINK("http://dbpedia.org/property/seriesep")</f>
        <v>0</v>
      </c>
      <c r="B1093" s="0" t="s">
        <v>2655</v>
      </c>
      <c r="G109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eriesep%3E+rdfs%3Alabel+%3Fpredicate+.+%3Fs+%3Chttp%3A%2F%2Fdbpedia.org%2Fproperty%2Fseriesep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1094">
      <c r="A1094" s="19" t="n">
        <f aca="false">HYPERLINK("http://dbpedia.org/property/number")</f>
        <v>0</v>
      </c>
      <c r="B1094" s="0" t="s">
        <v>2656</v>
      </c>
      <c r="E1094" s="0" t="s">
        <v>2657</v>
      </c>
      <c r="F1094" s="0" t="s">
        <v>2658</v>
      </c>
      <c r="G109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umber%3E+rdfs%3Alabel+%3Fpredicate+.+%3Fs+%3Chttp%3A%2F%2Fdbpedia.org%2Fproperty%2Fnumb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095">
      <c r="A1095" s="19" t="n">
        <f aca="false">HYPERLINK("http://dbpedia.org/ontology/numberOfEpisodes")</f>
        <v>0</v>
      </c>
      <c r="B1095" s="0" t="s">
        <v>2659</v>
      </c>
      <c r="E1095" s="0" t="s">
        <v>2660</v>
      </c>
      <c r="F1095" s="0" t="s">
        <v>2661</v>
      </c>
      <c r="G109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numberOfEpisodes%3E+rdfs%3Alabel+%3Fpredicate+.+%3Fs+%3Chttp%3A%2F%2Fdbpedia.org%2Fontology%2FnumberOfEpisod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1096">
      <c r="A1096" s="19" t="n">
        <f aca="false">HYPERLINK("http://dbpedia.org/property/production")</f>
        <v>0</v>
      </c>
      <c r="B1096" s="0" t="s">
        <v>2662</v>
      </c>
      <c r="E1096" s="0" t="s">
        <v>2663</v>
      </c>
      <c r="F1096" s="0" t="s">
        <v>2664</v>
      </c>
      <c r="G109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roduction%3E+rdfs%3Alabel+%3Fpredicate+.+%3Fs+%3Chttp%3A%2F%2Fdbpedia.org%2Fproperty%2Fproducti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097">
      <c r="A1097" s="19" t="n">
        <f aca="false">HYPERLINK("http://dbpedia.org/property/prevSeason")</f>
        <v>0</v>
      </c>
      <c r="B1097" s="0" t="s">
        <v>2665</v>
      </c>
      <c r="E1097" s="0" t="s">
        <v>2666</v>
      </c>
      <c r="F1097" s="0" t="s">
        <v>2667</v>
      </c>
      <c r="G109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revSeason%3E+rdfs%3Alabel+%3Fpredicate+.+%3Fs+%3Chttp%3A%2F%2Fdbpedia.org%2Fproperty%2FprevSeas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098">
      <c r="A1098" s="19" t="n">
        <f aca="false">HYPERLINK("http://dbpedia.org/property/nextSeason")</f>
        <v>0</v>
      </c>
      <c r="B1098" s="0" t="s">
        <v>2668</v>
      </c>
      <c r="E1098" s="0" t="s">
        <v>2669</v>
      </c>
      <c r="F1098" s="0" t="s">
        <v>2670</v>
      </c>
      <c r="G109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extSeason%3E+rdfs%3Alabel+%3Fpredicate+.+%3Fs+%3Chttp%3A%2F%2Fdbpedia.org%2Fproperty%2FnextSeas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1099">
      <c r="A1099" s="19" t="n">
        <f aca="false">HYPERLINK("http://dbpedia.org/property/title")</f>
        <v>0</v>
      </c>
      <c r="B1099" s="0" t="s">
        <v>1944</v>
      </c>
      <c r="E1099" s="0" t="s">
        <v>2671</v>
      </c>
      <c r="F1099" s="0" t="s">
        <v>2672</v>
      </c>
      <c r="G109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title%3E+rdfs%3Alabel+%3Fpredicate+.+%3Fs+%3Chttp%3A%2F%2Fdbpedia.org%2Fproperty%2Ftitl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100">
      <c r="A1100" s="19" t="n">
        <f aca="false">HYPERLINK("http://dbpedia.org/property/seasonName")</f>
        <v>0</v>
      </c>
      <c r="B1100" s="0" t="s">
        <v>2673</v>
      </c>
      <c r="E1100" s="0" t="s">
        <v>2674</v>
      </c>
      <c r="F1100" s="0" t="s">
        <v>2675</v>
      </c>
      <c r="G110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easonName%3E+rdfs%3Alabel+%3Fpredicate+.+%3Fs+%3Chttp%3A%2F%2Fdbpedia.org%2Fproperty%2FseasonNam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1101">
      <c r="A1101" s="19" t="n">
        <f aca="false">HYPERLINK("http://dbpedia.org/property/season")</f>
        <v>0</v>
      </c>
      <c r="B1101" s="0" t="s">
        <v>2676</v>
      </c>
      <c r="E1101" s="0" t="s">
        <v>2677</v>
      </c>
      <c r="F1101" s="0" t="s">
        <v>2678</v>
      </c>
      <c r="G110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eason%3E+rdfs%3Alabel+%3Fpredicate+.+%3Fs+%3Chttp%3A%2F%2Fdbpedia.org%2Fproperty%2Fseas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102">
      <c r="A1102" s="19" t="n">
        <f aca="false">HYPERLINK("http://dbpedia.org/property/numEpisodes")</f>
        <v>0</v>
      </c>
      <c r="B1102" s="0" t="s">
        <v>2679</v>
      </c>
      <c r="E1102" s="0" t="s">
        <v>2680</v>
      </c>
      <c r="F1102" s="0" t="s">
        <v>2681</v>
      </c>
      <c r="G110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umEpisodes%3E+rdfs%3Alabel+%3Fpredicate+.+%3Fs+%3Chttp%3A%2F%2Fdbpedia.org%2Fproperty%2FnumEpisod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103">
      <c r="A1103" s="19" t="n">
        <f aca="false">HYPERLINK("http://dbpedia.org/ontology/numberOfSeasons")</f>
        <v>0</v>
      </c>
      <c r="B1103" s="0" t="s">
        <v>2682</v>
      </c>
      <c r="E1103" s="0" t="s">
        <v>2683</v>
      </c>
      <c r="F1103" s="0" t="s">
        <v>2684</v>
      </c>
      <c r="G110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numberOfSeasons%3E+rdfs%3Alabel+%3Fpredicate+.+%3Fs+%3Chttp%3A%2F%2Fdbpedia.org%2Fontology%2FnumberOfSeason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104">
      <c r="A1104" s="19" t="n">
        <f aca="false">HYPERLINK("http://dbpedia.org/property/episodenumber")</f>
        <v>0</v>
      </c>
      <c r="B1104" s="0" t="s">
        <v>2685</v>
      </c>
      <c r="E1104" s="0" t="s">
        <v>2686</v>
      </c>
      <c r="F1104" s="0" t="s">
        <v>2687</v>
      </c>
      <c r="G110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pisodenumber%3E+rdfs%3Alabel+%3Fpredicate+.+%3Fs+%3Chttp%3A%2F%2Fdbpedia.org%2Fproperty%2Fepisodenumb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105">
      <c r="A1105" s="19" t="n">
        <f aca="false">HYPERLINK("http://dbpedia.org/property/numSeries")</f>
        <v>0</v>
      </c>
      <c r="B1105" s="0" t="s">
        <v>2688</v>
      </c>
      <c r="E1105" s="0" t="s">
        <v>2689</v>
      </c>
      <c r="F1105" s="0" t="s">
        <v>2690</v>
      </c>
      <c r="G110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umSeries%3E+rdfs%3Alabel+%3Fpredicate+.+%3Fs+%3Chttp%3A%2F%2Fdbpedia.org%2Fproperty%2FnumSeri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1106">
      <c r="A1106" s="19" t="n">
        <f aca="false">HYPERLINK("http://dbpedia.org/property/episode")</f>
        <v>0</v>
      </c>
      <c r="B1106" s="0" t="s">
        <v>2691</v>
      </c>
      <c r="E1106" s="0" t="s">
        <v>2692</v>
      </c>
      <c r="F1106" s="0" t="s">
        <v>2693</v>
      </c>
      <c r="G110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pisode%3E+rdfs%3Alabel+%3Fpredicate+.+%3Fs+%3Chttp%3A%2F%2Fdbpedia.org%2Fproperty%2Fepisod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107">
      <c r="A1107" s="19" t="n">
        <f aca="false">HYPERLINK("http://dbpedia.org/property/episodes")</f>
        <v>0</v>
      </c>
      <c r="B1107" s="0" t="s">
        <v>2694</v>
      </c>
      <c r="E1107" s="0" t="s">
        <v>2695</v>
      </c>
      <c r="F1107" s="0" t="s">
        <v>2696</v>
      </c>
      <c r="G110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pisodes%3E+rdfs%3Alabel+%3Fpredicate+.+%3Fs+%3Chttp%3A%2F%2Fdbpedia.org%2Fproperty%2Fepisod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108">
      <c r="A1108" s="19" t="n">
        <f aca="false">HYPERLINK("http://dbpedia.org/ontology/episodeNumber")</f>
        <v>0</v>
      </c>
      <c r="B1108" s="0" t="s">
        <v>2697</v>
      </c>
      <c r="E1108" s="0" t="s">
        <v>2698</v>
      </c>
      <c r="F1108" s="0" t="s">
        <v>2699</v>
      </c>
      <c r="G110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episodeNumber%3E+rdfs%3Alabel+%3Fpredicate+.+%3Fs+%3Chttp%3A%2F%2Fdbpedia.org%2Fontology%2FepisodeNumb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109">
      <c r="A1109" s="19" t="n">
        <f aca="false">HYPERLINK("http://dbpedia.org/property/numSeasons")</f>
        <v>0</v>
      </c>
      <c r="B1109" s="0" t="s">
        <v>2700</v>
      </c>
      <c r="E1109" s="0" t="s">
        <v>2701</v>
      </c>
      <c r="F1109" s="0" t="s">
        <v>2702</v>
      </c>
      <c r="G110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umSeasons%3E+rdfs%3Alabel+%3Fpredicate+.+%3Fs+%3Chttp%3A%2F%2Fdbpedia.org%2Fproperty%2FnumSeason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110">
      <c r="A1110" s="19" t="n">
        <f aca="false">HYPERLINK("http://dbpedia.org/property/episodeNo")</f>
        <v>0</v>
      </c>
      <c r="B1110" s="0" t="s">
        <v>2703</v>
      </c>
      <c r="E1110" s="0" t="s">
        <v>2704</v>
      </c>
      <c r="F1110" s="0" t="s">
        <v>2704</v>
      </c>
      <c r="G111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pisodeNo%3E+rdfs%3Alabel+%3Fpredicate+.+%3Fs+%3Chttp%3A%2F%2Fdbpedia.org%2Fproperty%2FepisodeNo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111">
      <c r="A1111" s="19" t="n">
        <f aca="false">HYPERLINK("http://dbpedia.org/property/series")</f>
        <v>0</v>
      </c>
      <c r="B1111" s="0" t="s">
        <v>2705</v>
      </c>
      <c r="E1111" s="0" t="s">
        <v>2706</v>
      </c>
      <c r="F1111" s="0" t="s">
        <v>2707</v>
      </c>
      <c r="G111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eries%3E+rdfs%3Alabel+%3Fpredicate+.+%3Fs+%3Chttp%3A%2F%2Fdbpedia.org%2Fproperty%2Fseri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112">
      <c r="A1112" s="19" t="n">
        <f aca="false">HYPERLINK("http://dbpedia.org/property/episodeList")</f>
        <v>0</v>
      </c>
      <c r="B1112" s="0" t="s">
        <v>2708</v>
      </c>
      <c r="E1112" s="0" t="s">
        <v>2709</v>
      </c>
      <c r="F1112" s="0" t="s">
        <v>2710</v>
      </c>
      <c r="G111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pisodeList%3E+rdfs%3Alabel+%3Fpredicate+.+%3Fs+%3Chttp%3A%2F%2Fdbpedia.org%2Fproperty%2FepisodeLis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113">
      <c r="A1113" s="19" t="n">
        <f aca="false">HYPERLINK("http://dbpedia.org/ontology/seasonNumber")</f>
        <v>0</v>
      </c>
      <c r="B1113" s="0" t="s">
        <v>2711</v>
      </c>
      <c r="E1113" s="0" t="s">
        <v>2712</v>
      </c>
      <c r="F1113" s="0" t="s">
        <v>2713</v>
      </c>
      <c r="G111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seasonNumber%3E+rdfs%3Alabel+%3Fpredicate+.+%3Fs+%3Chttp%3A%2F%2Fdbpedia.org%2Fontology%2FseasonNumb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114">
      <c r="A1114" s="19" t="n">
        <f aca="false">HYPERLINK("http://dbpedia.org/property/listEpisodes")</f>
        <v>0</v>
      </c>
      <c r="B1114" s="0" t="s">
        <v>2714</v>
      </c>
      <c r="E1114" s="0" t="s">
        <v>2715</v>
      </c>
      <c r="F1114" s="0" t="s">
        <v>2716</v>
      </c>
      <c r="G111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istEpisodes%3E+rdfs%3Alabel+%3Fpredicate+.+%3Fs+%3Chttp%3A%2F%2Fdbpedia.org%2Fproperty%2FlistEpisod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115">
      <c r="A1115" s="19" t="n">
        <f aca="false">HYPERLINK("http://dbpedia.org/property/seasonep")</f>
        <v>0</v>
      </c>
      <c r="B1115" s="0" t="s">
        <v>2717</v>
      </c>
      <c r="G111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easonep%3E+rdfs%3Alabel+%3Fpredicate+.+%3Fs+%3Chttp%3A%2F%2Fdbpedia.org%2Fproperty%2Fseasonep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116">
      <c r="A1116" s="19" t="n">
        <f aca="false">HYPERLINK("http://dbpedia.org/property/numberinseries")</f>
        <v>0</v>
      </c>
      <c r="B1116" s="0" t="s">
        <v>2718</v>
      </c>
      <c r="E1116" s="0" t="s">
        <v>2719</v>
      </c>
      <c r="F1116" s="0" t="s">
        <v>2720</v>
      </c>
      <c r="G111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umberinseries%3E+rdfs%3Alabel+%3Fpredicate+.+%3Fs+%3Chttp%3A%2F%2Fdbpedia.org%2Fproperty%2Fnumberinseri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117">
      <c r="A1117" s="19" t="n">
        <f aca="false">HYPERLINK("http://dbpedia.org/property/seriesNo")</f>
        <v>0</v>
      </c>
      <c r="B1117" s="0" t="s">
        <v>2721</v>
      </c>
      <c r="E1117" s="0" t="s">
        <v>2722</v>
      </c>
      <c r="F1117" s="0" t="s">
        <v>2723</v>
      </c>
      <c r="G111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eriesNo%3E+rdfs%3Alabel+%3Fpredicate+.+%3Fs+%3Chttp%3A%2F%2Fdbpedia.org%2Fproperty%2FseriesNo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1118">
      <c r="A1118" s="19" t="n">
        <f aca="false">HYPERLINK("http://dbpedia.org/property/seasons")</f>
        <v>0</v>
      </c>
      <c r="B1118" s="0" t="s">
        <v>2724</v>
      </c>
      <c r="E1118" s="0" t="s">
        <v>2725</v>
      </c>
      <c r="F1118" s="0" t="s">
        <v>2726</v>
      </c>
      <c r="G111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easons%3E+rdfs%3Alabel+%3Fpredicate+.+%3Fs+%3Chttp%3A%2F%2Fdbpedia.org%2Fproperty%2Fseason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119">
      <c r="A1119" s="19" t="n">
        <f aca="false">HYPERLINK("http://dbpedia.org/property/numberEpisodes")</f>
        <v>0</v>
      </c>
      <c r="B1119" s="0" t="s">
        <v>2727</v>
      </c>
      <c r="E1119" s="0" t="s">
        <v>2728</v>
      </c>
      <c r="F1119" s="0" t="s">
        <v>2729</v>
      </c>
      <c r="G111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umberEpisodes%3E+rdfs%3Alabel+%3Fpredicate+.+%3Fs+%3Chttp%3A%2F%2Fdbpedia.org%2Fproperty%2FnumberEpisod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120">
      <c r="A1120" s="19" t="n">
        <f aca="false">HYPERLINK("http://dbpedia.org/property/missingEps")</f>
        <v>0</v>
      </c>
      <c r="B1120" s="0" t="s">
        <v>2730</v>
      </c>
      <c r="E1120" s="0" t="s">
        <v>2731</v>
      </c>
      <c r="F1120" s="0" t="s">
        <v>2732</v>
      </c>
      <c r="G112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missingEps%3E+rdfs%3Alabel+%3Fpredicate+.+%3Fs+%3Chttp%3A%2F%2Fdbpedia.org%2Fproperty%2FmissingEp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121">
      <c r="A1121" s="19" t="n">
        <f aca="false">HYPERLINK("http://dbpedia.org/property/episodeName")</f>
        <v>0</v>
      </c>
      <c r="B1121" s="0" t="s">
        <v>2733</v>
      </c>
      <c r="E1121" s="0" t="s">
        <v>2734</v>
      </c>
      <c r="F1121" s="0" t="s">
        <v>2735</v>
      </c>
      <c r="G112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pisodeName%3E+rdfs%3Alabel+%3Fpredicate+.+%3Fs+%3Chttp%3A%2F%2Fdbpedia.org%2Fproperty%2FepisodeNam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122">
      <c r="A1122" s="19" t="n">
        <f aca="false">HYPERLINK("http://dbpedia.org/property/numSeason")</f>
        <v>0</v>
      </c>
      <c r="B1122" s="0" t="s">
        <v>2736</v>
      </c>
      <c r="E1122" s="0" t="s">
        <v>2737</v>
      </c>
      <c r="F1122" s="0" t="s">
        <v>2738</v>
      </c>
      <c r="G112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umSeason%3E+rdfs%3Alabel+%3Fpredicate+.+%3Fs+%3Chttp%3A%2F%2Fdbpedia.org%2Fproperty%2FnumSeas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123">
      <c r="A1123" s="19" t="n">
        <f aca="false">HYPERLINK("http://dbpedia.org/property/numberOfEpisodes")</f>
        <v>0</v>
      </c>
      <c r="B1123" s="0" t="s">
        <v>2659</v>
      </c>
      <c r="E1123" s="0" t="s">
        <v>2739</v>
      </c>
      <c r="F1123" s="0" t="s">
        <v>2740</v>
      </c>
      <c r="G112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umberOfEpisodes%3E+rdfs%3Alabel+%3Fpredicate+.+%3Fs+%3Chttp%3A%2F%2Fdbpedia.org%2Fproperty%2FnumberOfEpisod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124">
      <c r="A1124" s="19" t="n">
        <f aca="false">HYPERLINK("http://dbpedia.org/property/no.OfEpisodes")</f>
        <v>0</v>
      </c>
      <c r="B1124" s="0" t="s">
        <v>2741</v>
      </c>
      <c r="E1124" s="0" t="s">
        <v>2742</v>
      </c>
      <c r="F1124" s="0" t="s">
        <v>2743</v>
      </c>
      <c r="G112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o.OfEpisodes%3E+rdfs%3Alabel+%3Fpredicate+.+%3Fs+%3Chttp%3A%2F%2Fdbpedia.org%2Fproperty%2Fno.OfEpisod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125">
      <c r="A1125" s="19" t="n">
        <f aca="false">HYPERLINK("http://dbpedia.org/property/no.OfSeason")</f>
        <v>0</v>
      </c>
      <c r="B1125" s="0" t="s">
        <v>2744</v>
      </c>
      <c r="E1125" s="0" t="s">
        <v>2745</v>
      </c>
      <c r="F1125" s="0" t="s">
        <v>2746</v>
      </c>
      <c r="G112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o.OfSeason%3E+rdfs%3Alabel+%3Fpredicate+.+%3Fs+%3Chttp%3A%2F%2Fdbpedia.org%2Fproperty%2Fno.OfSeas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126">
      <c r="A1126" s="19" t="n">
        <f aca="false">HYPERLINK("http://dbpedia.org/property/numEpisode")</f>
        <v>0</v>
      </c>
      <c r="B1126" s="0" t="s">
        <v>2747</v>
      </c>
      <c r="E1126" s="0" t="s">
        <v>2748</v>
      </c>
      <c r="F1126" s="0" t="s">
        <v>2748</v>
      </c>
      <c r="G112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umEpisode%3E+rdfs%3Alabel+%3Fpredicate+.+%3Fs+%3Chttp%3A%2F%2Fdbpedia.org%2Fproperty%2FnumEpisod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127">
      <c r="A1127" s="21" t="n">
        <f aca="false">HYPERLINK("http://dbpedia.org/property/numberOfSeasons")</f>
        <v>0</v>
      </c>
      <c r="B1127" s="22" t="s">
        <v>2682</v>
      </c>
      <c r="C1127" s="22"/>
      <c r="D1127" s="22"/>
      <c r="E1127" s="22" t="s">
        <v>2749</v>
      </c>
      <c r="F1127" s="22" t="s">
        <v>2750</v>
      </c>
      <c r="G1127" s="23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umberOfSeasons%3E+rdfs%3Alabel+%3Fpredicate+.+%3Fs+%3Chttp%3A%2F%2Fdbpedia.org%2Fproperty%2FnumberOfSeason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false" hidden="false" ht="12.1" outlineLevel="0" r="1129" s="2">
      <c r="A1129" s="3" t="s">
        <v>0</v>
      </c>
      <c r="B1129" s="4" t="s">
        <v>1</v>
      </c>
      <c r="C1129" s="4"/>
      <c r="D1129" s="4"/>
      <c r="E1129" s="4"/>
      <c r="F1129" s="4"/>
      <c r="G1129" s="5"/>
    </row>
    <row collapsed="false" customFormat="false" customHeight="false" hidden="false" ht="12.1" outlineLevel="0" r="1130">
      <c r="A1130" s="19" t="n">
        <v>1796458291</v>
      </c>
      <c r="B1130" s="0" t="s">
        <v>2599</v>
      </c>
      <c r="G1130" s="7"/>
    </row>
    <row collapsed="false" customFormat="true" customHeight="false" hidden="false" ht="12.1" outlineLevel="0" r="1131" s="2">
      <c r="A1131" s="8" t="s">
        <v>3</v>
      </c>
      <c r="B1131" s="9"/>
      <c r="C1131" s="9"/>
      <c r="D1131" s="9"/>
      <c r="E1131" s="9"/>
      <c r="F1131" s="9"/>
      <c r="G1131" s="10"/>
    </row>
    <row collapsed="false" customFormat="false" customHeight="false" hidden="false" ht="12.1" outlineLevel="0" r="1132">
      <c r="A1132" s="11" t="s">
        <v>2751</v>
      </c>
      <c r="B1132" s="12" t="s">
        <v>2752</v>
      </c>
      <c r="C1132" s="12" t="s">
        <v>2753</v>
      </c>
      <c r="D1132" s="12" t="s">
        <v>2754</v>
      </c>
      <c r="E1132" s="12" t="s">
        <v>2755</v>
      </c>
      <c r="F1132" s="12"/>
      <c r="G1132" s="13"/>
    </row>
    <row collapsed="false" customFormat="false" customHeight="false" hidden="false" ht="12.1" outlineLevel="0" r="1133">
      <c r="A1133" s="11" t="s">
        <v>2756</v>
      </c>
      <c r="B1133" s="12" t="s">
        <v>2757</v>
      </c>
      <c r="C1133" s="12" t="s">
        <v>2758</v>
      </c>
      <c r="D1133" s="12" t="s">
        <v>2759</v>
      </c>
      <c r="E1133" s="12" t="s">
        <v>2760</v>
      </c>
      <c r="F1133" s="12"/>
      <c r="G1133" s="13"/>
    </row>
    <row collapsed="false" customFormat="false" customHeight="false" hidden="false" ht="13.35" outlineLevel="0" r="1134">
      <c r="A1134" s="11" t="s">
        <v>2761</v>
      </c>
      <c r="B1134" s="12" t="s">
        <v>2762</v>
      </c>
      <c r="C1134" s="12" t="s">
        <v>2763</v>
      </c>
      <c r="D1134" s="12" t="s">
        <v>2764</v>
      </c>
      <c r="E1134" s="12" t="s">
        <v>2765</v>
      </c>
      <c r="F1134" s="12"/>
      <c r="G1134" s="13"/>
    </row>
    <row collapsed="false" customFormat="false" customHeight="false" hidden="false" ht="12.1" outlineLevel="0" r="1135">
      <c r="A1135" s="11" t="s">
        <v>2766</v>
      </c>
      <c r="B1135" s="12" t="s">
        <v>2767</v>
      </c>
      <c r="C1135" s="12" t="s">
        <v>2768</v>
      </c>
      <c r="D1135" s="12" t="s">
        <v>2769</v>
      </c>
      <c r="E1135" s="12" t="s">
        <v>2770</v>
      </c>
      <c r="F1135" s="12"/>
      <c r="G1135" s="13"/>
    </row>
    <row collapsed="false" customFormat="false" customHeight="false" hidden="false" ht="12.1" outlineLevel="0" r="1136">
      <c r="A1136" s="11" t="s">
        <v>2771</v>
      </c>
      <c r="B1136" s="12" t="s">
        <v>2772</v>
      </c>
      <c r="C1136" s="12" t="s">
        <v>2773</v>
      </c>
      <c r="D1136" s="12" t="s">
        <v>2774</v>
      </c>
      <c r="E1136" s="12" t="s">
        <v>2775</v>
      </c>
      <c r="F1136" s="12"/>
      <c r="G1136" s="13"/>
    </row>
    <row collapsed="false" customFormat="false" customHeight="false" hidden="false" ht="13.35" outlineLevel="0" r="1137">
      <c r="A1137" s="11" t="s">
        <v>2776</v>
      </c>
      <c r="B1137" s="12" t="s">
        <v>2777</v>
      </c>
      <c r="C1137" s="12" t="s">
        <v>2778</v>
      </c>
      <c r="D1137" s="12" t="s">
        <v>2779</v>
      </c>
      <c r="E1137" s="12" t="s">
        <v>2780</v>
      </c>
      <c r="F1137" s="12"/>
      <c r="G1137" s="13"/>
    </row>
    <row collapsed="false" customFormat="false" customHeight="false" hidden="false" ht="12.1" outlineLevel="0" r="1138">
      <c r="A1138" s="11" t="s">
        <v>2781</v>
      </c>
      <c r="B1138" s="12" t="s">
        <v>2782</v>
      </c>
      <c r="C1138" s="12" t="s">
        <v>2783</v>
      </c>
      <c r="D1138" s="12" t="s">
        <v>2784</v>
      </c>
      <c r="E1138" s="12" t="s">
        <v>2785</v>
      </c>
      <c r="F1138" s="12"/>
      <c r="G1138" s="13"/>
    </row>
    <row collapsed="false" customFormat="false" customHeight="false" hidden="false" ht="13.35" outlineLevel="0" r="1139">
      <c r="A1139" s="11" t="s">
        <v>2786</v>
      </c>
      <c r="B1139" s="12" t="s">
        <v>2787</v>
      </c>
      <c r="C1139" s="12" t="s">
        <v>2788</v>
      </c>
      <c r="D1139" s="12" t="s">
        <v>2789</v>
      </c>
      <c r="E1139" s="12" t="s">
        <v>2790</v>
      </c>
      <c r="F1139" s="12"/>
      <c r="G1139" s="13"/>
    </row>
    <row collapsed="false" customFormat="false" customHeight="false" hidden="false" ht="12.1" outlineLevel="0" r="1140">
      <c r="A1140" s="11" t="s">
        <v>2791</v>
      </c>
      <c r="B1140" s="12" t="s">
        <v>2792</v>
      </c>
      <c r="C1140" s="12" t="s">
        <v>2793</v>
      </c>
      <c r="D1140" s="12" t="s">
        <v>2794</v>
      </c>
      <c r="E1140" s="12" t="s">
        <v>2795</v>
      </c>
      <c r="F1140" s="12"/>
      <c r="G1140" s="13"/>
    </row>
    <row collapsed="false" customFormat="false" customHeight="false" hidden="false" ht="12.1" outlineLevel="0" r="1141">
      <c r="A1141" s="11" t="s">
        <v>2796</v>
      </c>
      <c r="B1141" s="12" t="s">
        <v>2797</v>
      </c>
      <c r="C1141" s="12" t="s">
        <v>2798</v>
      </c>
      <c r="D1141" s="12" t="s">
        <v>2799</v>
      </c>
      <c r="E1141" s="12" t="s">
        <v>2800</v>
      </c>
      <c r="F1141" s="12"/>
      <c r="G1141" s="13"/>
    </row>
    <row collapsed="false" customFormat="false" customHeight="false" hidden="false" ht="13.35" outlineLevel="0" r="1142">
      <c r="A1142" s="11" t="s">
        <v>2801</v>
      </c>
      <c r="B1142" s="12" t="s">
        <v>2802</v>
      </c>
      <c r="C1142" s="12" t="s">
        <v>2803</v>
      </c>
      <c r="D1142" s="12" t="s">
        <v>2804</v>
      </c>
      <c r="E1142" s="12" t="s">
        <v>2805</v>
      </c>
      <c r="F1142" s="12"/>
      <c r="G1142" s="13"/>
    </row>
    <row collapsed="false" customFormat="false" customHeight="false" hidden="false" ht="12.1" outlineLevel="0" r="1143">
      <c r="A1143" s="11" t="s">
        <v>2806</v>
      </c>
      <c r="B1143" s="12" t="s">
        <v>2807</v>
      </c>
      <c r="C1143" s="12" t="s">
        <v>2808</v>
      </c>
      <c r="D1143" s="12" t="s">
        <v>2809</v>
      </c>
      <c r="E1143" s="12" t="s">
        <v>2810</v>
      </c>
      <c r="F1143" s="12"/>
      <c r="G1143" s="13"/>
    </row>
    <row collapsed="false" customFormat="false" customHeight="false" hidden="false" ht="12.1" outlineLevel="0" r="1144">
      <c r="A1144" s="11" t="s">
        <v>2811</v>
      </c>
      <c r="B1144" s="12" t="s">
        <v>2812</v>
      </c>
      <c r="C1144" s="12" t="s">
        <v>2813</v>
      </c>
      <c r="D1144" s="12" t="s">
        <v>2814</v>
      </c>
      <c r="E1144" s="12" t="s">
        <v>2815</v>
      </c>
      <c r="F1144" s="12"/>
      <c r="G1144" s="13"/>
    </row>
    <row collapsed="false" customFormat="false" customHeight="false" hidden="false" ht="12.1" outlineLevel="0" r="1145">
      <c r="A1145" s="11" t="s">
        <v>2816</v>
      </c>
      <c r="B1145" s="12" t="s">
        <v>2817</v>
      </c>
      <c r="C1145" s="12" t="s">
        <v>2818</v>
      </c>
      <c r="D1145" s="12" t="s">
        <v>2819</v>
      </c>
      <c r="E1145" s="12" t="s">
        <v>2820</v>
      </c>
      <c r="F1145" s="12"/>
      <c r="G1145" s="13"/>
    </row>
    <row collapsed="false" customFormat="false" customHeight="false" hidden="false" ht="13.35" outlineLevel="0" r="1146">
      <c r="A1146" s="11" t="s">
        <v>2821</v>
      </c>
      <c r="B1146" s="12" t="s">
        <v>2822</v>
      </c>
      <c r="C1146" s="12" t="s">
        <v>2823</v>
      </c>
      <c r="D1146" s="12" t="s">
        <v>2824</v>
      </c>
      <c r="E1146" s="12" t="s">
        <v>2825</v>
      </c>
      <c r="F1146" s="12"/>
      <c r="G1146" s="13"/>
    </row>
    <row collapsed="false" customFormat="false" customHeight="false" hidden="false" ht="13.35" outlineLevel="0" r="1147">
      <c r="A1147" s="11" t="s">
        <v>2826</v>
      </c>
      <c r="B1147" s="12" t="s">
        <v>2827</v>
      </c>
      <c r="C1147" s="12" t="s">
        <v>2828</v>
      </c>
      <c r="D1147" s="12" t="s">
        <v>2829</v>
      </c>
      <c r="E1147" s="12" t="s">
        <v>2830</v>
      </c>
      <c r="F1147" s="12"/>
      <c r="G1147" s="13"/>
    </row>
    <row collapsed="false" customFormat="false" customHeight="false" hidden="false" ht="13.35" outlineLevel="0" r="1148">
      <c r="A1148" s="11" t="s">
        <v>2831</v>
      </c>
      <c r="B1148" s="12" t="s">
        <v>2832</v>
      </c>
      <c r="C1148" s="12" t="s">
        <v>2833</v>
      </c>
      <c r="D1148" s="12" t="s">
        <v>2834</v>
      </c>
      <c r="E1148" s="12" t="s">
        <v>2835</v>
      </c>
      <c r="F1148" s="12"/>
      <c r="G1148" s="13"/>
    </row>
    <row collapsed="false" customFormat="false" customHeight="false" hidden="false" ht="12.1" outlineLevel="0" r="1149">
      <c r="A1149" s="24" t="s">
        <v>2836</v>
      </c>
      <c r="B1149" s="25" t="s">
        <v>2837</v>
      </c>
      <c r="C1149" s="25" t="s">
        <v>2838</v>
      </c>
      <c r="D1149" s="25"/>
      <c r="E1149" s="25"/>
      <c r="F1149" s="25"/>
      <c r="G1149" s="26"/>
    </row>
    <row collapsed="false" customFormat="true" customHeight="false" hidden="false" ht="12.1" outlineLevel="0" r="1151" s="2">
      <c r="A1151" s="3" t="s">
        <v>25</v>
      </c>
      <c r="B1151" s="4" t="s">
        <v>26</v>
      </c>
      <c r="C1151" s="4" t="s">
        <v>27</v>
      </c>
      <c r="D1151" s="4" t="s">
        <v>28</v>
      </c>
      <c r="E1151" s="4" t="s">
        <v>29</v>
      </c>
      <c r="F1151" s="4" t="s">
        <v>30</v>
      </c>
      <c r="G1151" s="5"/>
    </row>
    <row collapsed="false" customFormat="false" customHeight="false" hidden="false" ht="13.35" outlineLevel="0" r="1152">
      <c r="A1152" s="19" t="n">
        <f aca="false">HYPERLINK("http://dbpedia.org/property/title")</f>
        <v>0</v>
      </c>
      <c r="B1152" s="0" t="s">
        <v>1944</v>
      </c>
      <c r="E1152" s="0" t="s">
        <v>2839</v>
      </c>
      <c r="F1152" s="0" t="s">
        <v>2840</v>
      </c>
      <c r="G115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title%3E+rdfs%3Alabel+%3Fpredicate+.+%3Fs+%3Chttp%3A%2F%2Fdbpedia.org%2Fproperty%2Ftitl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1153">
      <c r="A1153" s="19" t="n">
        <f aca="false">HYPERLINK("http://xmlns.com/foaf/0.1/name")</f>
        <v>0</v>
      </c>
      <c r="B1153" s="0" t="s">
        <v>849</v>
      </c>
      <c r="G115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xmlns.com%2Ffoaf%2F0.1%2Fname%3E+rdfs%3Alabel+%3Fpredicate+.+%3Fs+%3Chttp%3A%2F%2Fxmlns.com%2Ffoaf%2F0.1%2Fnam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154">
      <c r="A1154" s="19" t="n">
        <f aca="false">HYPERLINK("http://dbpedia.org/property/showName")</f>
        <v>0</v>
      </c>
      <c r="B1154" s="0" t="s">
        <v>2652</v>
      </c>
      <c r="E1154" s="0" t="s">
        <v>2841</v>
      </c>
      <c r="F1154" s="0" t="s">
        <v>2842</v>
      </c>
      <c r="G115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howName%3E+rdfs%3Alabel+%3Fpredicate+.+%3Fs+%3Chttp%3A%2F%2Fdbpedia.org%2Fproperty%2FshowNam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155">
      <c r="A1155" s="19" t="n">
        <f aca="false">HYPERLINK("http://dbpedia.org/property/name")</f>
        <v>0</v>
      </c>
      <c r="B1155" s="0" t="s">
        <v>849</v>
      </c>
      <c r="E1155" s="0" t="s">
        <v>2843</v>
      </c>
      <c r="F1155" s="0" t="s">
        <v>2844</v>
      </c>
      <c r="G115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ame%3E+rdfs%3Alabel+%3Fpredicate+.+%3Fs+%3Chttp%3A%2F%2Fdbpedia.org%2Fproperty%2Fnam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156">
      <c r="A1156" s="19" t="n">
        <f aca="false">HYPERLINK("http://dbpedia.org/property/englishtitle")</f>
        <v>0</v>
      </c>
      <c r="B1156" s="0" t="s">
        <v>2845</v>
      </c>
      <c r="E1156" s="0" t="s">
        <v>2846</v>
      </c>
      <c r="F1156" s="0" t="s">
        <v>2847</v>
      </c>
      <c r="G115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nglishtitle%3E+rdfs%3Alabel+%3Fpredicate+.+%3Fs+%3Chttp%3A%2F%2Fdbpedia.org%2Fproperty%2Fenglishtitl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157">
      <c r="A1157" s="19" t="n">
        <f aca="false">HYPERLINK("http://dbpedia.org/property/episodetitle")</f>
        <v>0</v>
      </c>
      <c r="B1157" s="0" t="s">
        <v>2848</v>
      </c>
      <c r="G115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pisodetitle%3E+rdfs%3Alabel+%3Fpredicate+.+%3Fs+%3Chttp%3A%2F%2Fdbpedia.org%2Fproperty%2Fepisodetitl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158">
      <c r="A1158" s="19" t="n">
        <f aca="false">HYPERLINK("http://dbpedia.org/property/listEpisodes")</f>
        <v>0</v>
      </c>
      <c r="B1158" s="0" t="s">
        <v>2714</v>
      </c>
      <c r="E1158" s="0" t="s">
        <v>2849</v>
      </c>
      <c r="F1158" s="0" t="s">
        <v>2850</v>
      </c>
      <c r="G115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istEpisodes%3E+rdfs%3Alabel+%3Fpredicate+.+%3Fs+%3Chttp%3A%2F%2Fdbpedia.org%2Fproperty%2FlistEpisod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159">
      <c r="A1159" s="19" t="n">
        <f aca="false">HYPERLINK("http://dbpedia.org/property/rtitle")</f>
        <v>0</v>
      </c>
      <c r="B1159" s="0" t="s">
        <v>2851</v>
      </c>
      <c r="E1159" s="0" t="s">
        <v>2852</v>
      </c>
      <c r="F1159" s="0" t="s">
        <v>2853</v>
      </c>
      <c r="G115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rtitle%3E+rdfs%3Alabel+%3Fpredicate+.+%3Fs+%3Chttp%3A%2F%2Fdbpedia.org%2Fproperty%2Frtitl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160">
      <c r="A1160" s="19" t="n">
        <f aca="false">HYPERLINK("http://dbpedia.org/property/seasonName")</f>
        <v>0</v>
      </c>
      <c r="B1160" s="0" t="s">
        <v>2673</v>
      </c>
      <c r="E1160" s="0" t="s">
        <v>2854</v>
      </c>
      <c r="F1160" s="0" t="s">
        <v>2855</v>
      </c>
      <c r="G116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easonName%3E+rdfs%3Alabel+%3Fpredicate+.+%3Fs+%3Chttp%3A%2F%2Fdbpedia.org%2Fproperty%2FseasonNam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161">
      <c r="A1161" s="19" t="n">
        <f aca="false">HYPERLINK("http://dbpedia.org/property/episodeName")</f>
        <v>0</v>
      </c>
      <c r="B1161" s="0" t="s">
        <v>2733</v>
      </c>
      <c r="E1161" s="0" t="s">
        <v>2856</v>
      </c>
      <c r="F1161" s="0" t="s">
        <v>2857</v>
      </c>
      <c r="G116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pisodeName%3E+rdfs%3Alabel+%3Fpredicate+.+%3Fs+%3Chttp%3A%2F%2Fdbpedia.org%2Fproperty%2FepisodeNam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162">
      <c r="A1162" s="19" t="n">
        <f aca="false">HYPERLINK("http://dbpedia.org/property/englishtitlea")</f>
        <v>0</v>
      </c>
      <c r="B1162" s="0" t="s">
        <v>2858</v>
      </c>
      <c r="E1162" s="0" t="s">
        <v>2859</v>
      </c>
      <c r="F1162" s="0" t="s">
        <v>2860</v>
      </c>
      <c r="G116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nglishtitlea%3E+rdfs%3Alabel+%3Fpredicate+.+%3Fs+%3Chttp%3A%2F%2Fdbpedia.org%2Fproperty%2Fenglishtitlea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163">
      <c r="A1163" s="19" t="n">
        <f aca="false">HYPERLINK("http://dbpedia.org/property/englishtitleb")</f>
        <v>0</v>
      </c>
      <c r="B1163" s="0" t="s">
        <v>2861</v>
      </c>
      <c r="E1163" s="0" t="s">
        <v>2862</v>
      </c>
      <c r="F1163" s="0" t="s">
        <v>2863</v>
      </c>
      <c r="G116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nglishtitleb%3E+rdfs%3Alabel+%3Fpredicate+.+%3Fs+%3Chttp%3A%2F%2Fdbpedia.org%2Fproperty%2Fenglishtitleb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1164">
      <c r="A1164" s="19" t="n">
        <f aca="false">HYPERLINK("http://dbpedia.org/property/episode")</f>
        <v>0</v>
      </c>
      <c r="B1164" s="0" t="s">
        <v>2691</v>
      </c>
      <c r="E1164" s="0" t="s">
        <v>2864</v>
      </c>
      <c r="F1164" s="0" t="s">
        <v>2865</v>
      </c>
      <c r="G116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pisode%3E+rdfs%3Alabel+%3Fpredicate+.+%3Fs+%3Chttp%3A%2F%2Fdbpedia.org%2Fproperty%2Fepisod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165">
      <c r="A1165" s="19" t="n">
        <f aca="false">HYPERLINK("http://dbpedia.org/property/serialName")</f>
        <v>0</v>
      </c>
      <c r="B1165" s="0" t="s">
        <v>2866</v>
      </c>
      <c r="E1165" s="0" t="s">
        <v>2867</v>
      </c>
      <c r="F1165" s="0" t="s">
        <v>2868</v>
      </c>
      <c r="G116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erialName%3E+rdfs%3Alabel+%3Fpredicate+.+%3Fs+%3Chttp%3A%2F%2Fdbpedia.org%2Fproperty%2FserialNam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1166">
      <c r="A1166" s="19"/>
      <c r="G1166" s="7"/>
    </row>
    <row collapsed="false" customFormat="true" customHeight="false" hidden="false" ht="12.1" outlineLevel="0" r="1167" s="2">
      <c r="A1167" s="17" t="s">
        <v>0</v>
      </c>
      <c r="B1167" s="2" t="s">
        <v>1</v>
      </c>
      <c r="G1167" s="18"/>
    </row>
    <row collapsed="false" customFormat="false" customHeight="false" hidden="false" ht="12.1" outlineLevel="0" r="1168">
      <c r="A1168" s="19" t="n">
        <v>1151263973</v>
      </c>
      <c r="B1168" s="0" t="s">
        <v>2599</v>
      </c>
      <c r="G1168" s="7"/>
    </row>
    <row collapsed="false" customFormat="true" customHeight="false" hidden="false" ht="12.1" outlineLevel="0" r="1169" s="2">
      <c r="A1169" s="8" t="s">
        <v>3</v>
      </c>
      <c r="B1169" s="9"/>
      <c r="C1169" s="9"/>
      <c r="D1169" s="9"/>
      <c r="E1169" s="9"/>
      <c r="F1169" s="9"/>
      <c r="G1169" s="10"/>
    </row>
    <row collapsed="false" customFormat="false" customHeight="false" hidden="false" ht="13.35" outlineLevel="0" r="1170">
      <c r="A1170" s="11" t="s">
        <v>2869</v>
      </c>
      <c r="B1170" s="12" t="s">
        <v>2870</v>
      </c>
      <c r="C1170" s="12" t="s">
        <v>2871</v>
      </c>
      <c r="D1170" s="12" t="s">
        <v>2872</v>
      </c>
      <c r="E1170" s="12"/>
      <c r="F1170" s="12"/>
      <c r="G1170" s="13"/>
    </row>
    <row collapsed="false" customFormat="false" customHeight="false" hidden="false" ht="12.1" outlineLevel="0" r="1171">
      <c r="A1171" s="19"/>
      <c r="G1171" s="7"/>
    </row>
    <row collapsed="false" customFormat="true" customHeight="false" hidden="false" ht="12.1" outlineLevel="0" r="1172" s="2">
      <c r="A1172" s="17" t="s">
        <v>25</v>
      </c>
      <c r="B1172" s="2" t="s">
        <v>26</v>
      </c>
      <c r="C1172" s="2" t="s">
        <v>27</v>
      </c>
      <c r="D1172" s="2" t="s">
        <v>28</v>
      </c>
      <c r="E1172" s="2" t="s">
        <v>29</v>
      </c>
      <c r="F1172" s="2" t="s">
        <v>30</v>
      </c>
      <c r="G1172" s="18"/>
    </row>
    <row collapsed="false" customFormat="false" customHeight="false" hidden="false" ht="13.35" outlineLevel="0" r="1173">
      <c r="A1173" s="19" t="n">
        <f aca="false">HYPERLINK("http://dbpedia.org/property/director")</f>
        <v>0</v>
      </c>
      <c r="B1173" s="0" t="s">
        <v>2361</v>
      </c>
      <c r="E1173" s="0" t="s">
        <v>2873</v>
      </c>
      <c r="F1173" s="0" t="s">
        <v>2874</v>
      </c>
      <c r="G117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irector%3E+rdfs%3Alabel+%3Fpredicate+.+%3Fs+%3Chttp%3A%2F%2Fdbpedia.org%2Fproperty%2Fdirect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174">
      <c r="A1174" s="19" t="n">
        <f aca="false">HYPERLINK("http://dbpedia.org/property/directedby")</f>
        <v>0</v>
      </c>
      <c r="B1174" s="0" t="s">
        <v>2875</v>
      </c>
      <c r="E1174" s="0" t="s">
        <v>2876</v>
      </c>
      <c r="F1174" s="0" t="s">
        <v>2877</v>
      </c>
      <c r="G117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directedby%3E+rdfs%3Alabel+%3Fpredicate+.+%3Fs+%3Chttp%3A%2F%2Fdbpedia.org%2Fproperty%2Fdirectedb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1175">
      <c r="A1175" s="19" t="n">
        <f aca="false">HYPERLINK("http://dbpedia.org/ontology/director")</f>
        <v>0</v>
      </c>
      <c r="B1175" s="0" t="s">
        <v>2361</v>
      </c>
      <c r="E1175" s="0" t="s">
        <v>2878</v>
      </c>
      <c r="F1175" s="0" t="s">
        <v>2879</v>
      </c>
      <c r="G117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director%3E+rdfs%3Alabel+%3Fpredicate+.+%3Fs+%3Chttp%3A%2F%2Fdbpedia.org%2Fontology%2Fdirect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176">
      <c r="A1176" s="19" t="n">
        <f aca="false">HYPERLINK("http://dbpedia.org/property/producer")</f>
        <v>0</v>
      </c>
      <c r="B1176" s="0" t="s">
        <v>2325</v>
      </c>
      <c r="E1176" s="0" t="s">
        <v>2880</v>
      </c>
      <c r="F1176" s="0" t="s">
        <v>2881</v>
      </c>
      <c r="G117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roducer%3E+rdfs%3Alabel+%3Fpredicate+.+%3Fs+%3Chttp%3A%2F%2Fdbpedia.org%2Fproperty%2Fproduc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1177">
      <c r="A1177" s="19" t="n">
        <f aca="false">HYPERLINK("http://dbpedia.org/ontology/creator")</f>
        <v>0</v>
      </c>
      <c r="B1177" s="0" t="s">
        <v>1598</v>
      </c>
      <c r="E1177" s="0" t="s">
        <v>2882</v>
      </c>
      <c r="F1177" s="0" t="s">
        <v>2883</v>
      </c>
      <c r="G117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creator%3E+rdfs%3Alabel+%3Fpredicate+.+%3Fs+%3Chttp%3A%2F%2Fdbpedia.org%2Fontology%2Fcreat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178">
      <c r="A1178" s="19" t="n">
        <f aca="false">HYPERLINK("http://dbpedia.org/property/creator")</f>
        <v>0</v>
      </c>
      <c r="B1178" s="0" t="s">
        <v>1598</v>
      </c>
      <c r="E1178" s="0" t="s">
        <v>2884</v>
      </c>
      <c r="F1178" s="0" t="s">
        <v>2885</v>
      </c>
      <c r="G117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reator%3E+rdfs%3Alabel+%3Fpredicate+.+%3Fs+%3Chttp%3A%2F%2Fdbpedia.org%2Fproperty%2Fcreato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179">
      <c r="A1179" s="21" t="n">
        <f aca="false">HYPERLINK("http://dbpedia.org/property/writtenby")</f>
        <v>0</v>
      </c>
      <c r="B1179" s="22" t="s">
        <v>2637</v>
      </c>
      <c r="C1179" s="22"/>
      <c r="D1179" s="22"/>
      <c r="E1179" s="22" t="s">
        <v>2886</v>
      </c>
      <c r="F1179" s="22" t="s">
        <v>2887</v>
      </c>
      <c r="G1179" s="23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writtenby%3E+rdfs%3Alabel+%3Fpredicate+.+%3Fs+%3Chttp%3A%2F%2Fdbpedia.org%2Fproperty%2Fwrittenby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true" customHeight="false" hidden="false" ht="12.1" outlineLevel="0" r="1181" s="2">
      <c r="A1181" s="3" t="s">
        <v>0</v>
      </c>
      <c r="B1181" s="4" t="s">
        <v>1</v>
      </c>
      <c r="C1181" s="4"/>
      <c r="D1181" s="4"/>
      <c r="E1181" s="4"/>
      <c r="F1181" s="4"/>
      <c r="G1181" s="5"/>
    </row>
    <row collapsed="false" customFormat="false" customHeight="false" hidden="false" ht="12.1" outlineLevel="0" r="1182">
      <c r="A1182" s="19" t="n">
        <v>1634952948</v>
      </c>
      <c r="B1182" s="0" t="s">
        <v>2599</v>
      </c>
      <c r="G1182" s="7"/>
    </row>
    <row collapsed="false" customFormat="true" customHeight="false" hidden="false" ht="12.1" outlineLevel="0" r="1183" s="2">
      <c r="A1183" s="8" t="s">
        <v>3</v>
      </c>
      <c r="B1183" s="9"/>
      <c r="C1183" s="9"/>
      <c r="D1183" s="9"/>
      <c r="E1183" s="9"/>
      <c r="F1183" s="9"/>
      <c r="G1183" s="10"/>
    </row>
    <row collapsed="false" customFormat="false" customHeight="false" hidden="false" ht="12.1" outlineLevel="0" r="1184">
      <c r="A1184" s="11" t="n">
        <v>1</v>
      </c>
      <c r="B1184" s="12" t="n">
        <v>2</v>
      </c>
      <c r="C1184" s="12" t="n">
        <v>3</v>
      </c>
      <c r="D1184" s="12" t="n">
        <v>4</v>
      </c>
      <c r="E1184" s="12" t="n">
        <v>5</v>
      </c>
      <c r="F1184" s="12"/>
      <c r="G1184" s="13"/>
    </row>
    <row collapsed="false" customFormat="false" customHeight="false" hidden="false" ht="12.1" outlineLevel="0" r="1185">
      <c r="A1185" s="11" t="n">
        <v>6</v>
      </c>
      <c r="B1185" s="12" t="n">
        <v>7</v>
      </c>
      <c r="C1185" s="12" t="n">
        <v>8</v>
      </c>
      <c r="D1185" s="12" t="n">
        <v>9</v>
      </c>
      <c r="E1185" s="12" t="n">
        <v>10</v>
      </c>
      <c r="F1185" s="12"/>
      <c r="G1185" s="13"/>
    </row>
    <row collapsed="false" customFormat="false" customHeight="false" hidden="false" ht="12.1" outlineLevel="0" r="1186">
      <c r="A1186" s="11" t="n">
        <v>11</v>
      </c>
      <c r="B1186" s="12" t="n">
        <v>12</v>
      </c>
      <c r="C1186" s="12" t="n">
        <v>13</v>
      </c>
      <c r="D1186" s="12" t="n">
        <v>14</v>
      </c>
      <c r="E1186" s="12" t="n">
        <v>15</v>
      </c>
      <c r="F1186" s="12"/>
      <c r="G1186" s="13"/>
    </row>
    <row collapsed="false" customFormat="false" customHeight="false" hidden="false" ht="12.1" outlineLevel="0" r="1187">
      <c r="A1187" s="11" t="n">
        <v>16</v>
      </c>
      <c r="B1187" s="12" t="n">
        <v>17</v>
      </c>
      <c r="C1187" s="12" t="n">
        <v>18</v>
      </c>
      <c r="D1187" s="12" t="n">
        <v>19</v>
      </c>
      <c r="E1187" s="12" t="n">
        <v>20</v>
      </c>
      <c r="F1187" s="12"/>
      <c r="G1187" s="13"/>
    </row>
    <row collapsed="false" customFormat="false" customHeight="false" hidden="false" ht="12.1" outlineLevel="0" r="1188">
      <c r="A1188" s="11" t="n">
        <v>21</v>
      </c>
      <c r="B1188" s="12" t="n">
        <v>22</v>
      </c>
      <c r="C1188" s="12" t="n">
        <v>23</v>
      </c>
      <c r="D1188" s="12" t="n">
        <v>24</v>
      </c>
      <c r="E1188" s="12" t="n">
        <v>25</v>
      </c>
      <c r="F1188" s="12"/>
      <c r="G1188" s="13"/>
    </row>
    <row collapsed="false" customFormat="false" customHeight="false" hidden="false" ht="12.1" outlineLevel="0" r="1189">
      <c r="A1189" s="11" t="n">
        <v>26</v>
      </c>
      <c r="B1189" s="12" t="n">
        <v>27</v>
      </c>
      <c r="C1189" s="12" t="n">
        <v>28</v>
      </c>
      <c r="D1189" s="12" t="n">
        <v>29</v>
      </c>
      <c r="E1189" s="12" t="n">
        <v>30</v>
      </c>
      <c r="F1189" s="12"/>
      <c r="G1189" s="13"/>
    </row>
    <row collapsed="false" customFormat="false" customHeight="false" hidden="false" ht="12.1" outlineLevel="0" r="1190">
      <c r="A1190" s="11" t="n">
        <v>31</v>
      </c>
      <c r="B1190" s="12" t="n">
        <v>32</v>
      </c>
      <c r="C1190" s="12" t="n">
        <v>33</v>
      </c>
      <c r="D1190" s="12" t="n">
        <v>34</v>
      </c>
      <c r="E1190" s="12" t="n">
        <v>35</v>
      </c>
      <c r="F1190" s="12"/>
      <c r="G1190" s="13"/>
    </row>
    <row collapsed="false" customFormat="false" customHeight="false" hidden="false" ht="12.1" outlineLevel="0" r="1191">
      <c r="A1191" s="11" t="n">
        <v>36</v>
      </c>
      <c r="B1191" s="12" t="n">
        <v>37</v>
      </c>
      <c r="C1191" s="12" t="n">
        <v>38</v>
      </c>
      <c r="D1191" s="12" t="n">
        <v>39</v>
      </c>
      <c r="E1191" s="12" t="n">
        <v>40</v>
      </c>
      <c r="F1191" s="12"/>
      <c r="G1191" s="13"/>
    </row>
    <row collapsed="false" customFormat="false" customHeight="false" hidden="false" ht="12.1" outlineLevel="0" r="1192">
      <c r="A1192" s="11" t="n">
        <v>41</v>
      </c>
      <c r="B1192" s="12" t="n">
        <v>42</v>
      </c>
      <c r="C1192" s="12" t="n">
        <v>43</v>
      </c>
      <c r="D1192" s="12" t="n">
        <v>44</v>
      </c>
      <c r="E1192" s="12" t="n">
        <v>45</v>
      </c>
      <c r="F1192" s="12"/>
      <c r="G1192" s="13"/>
    </row>
    <row collapsed="false" customFormat="false" customHeight="false" hidden="false" ht="12.1" outlineLevel="0" r="1193">
      <c r="A1193" s="11" t="n">
        <v>46</v>
      </c>
      <c r="B1193" s="12" t="n">
        <v>47</v>
      </c>
      <c r="C1193" s="12" t="n">
        <v>48</v>
      </c>
      <c r="D1193" s="12" t="n">
        <v>49</v>
      </c>
      <c r="E1193" s="12" t="n">
        <v>50</v>
      </c>
      <c r="F1193" s="12"/>
      <c r="G1193" s="13"/>
    </row>
    <row collapsed="false" customFormat="false" customHeight="false" hidden="false" ht="12.1" outlineLevel="0" r="1194">
      <c r="A1194" s="11" t="n">
        <v>51</v>
      </c>
      <c r="B1194" s="12" t="n">
        <v>52</v>
      </c>
      <c r="C1194" s="12" t="n">
        <v>53</v>
      </c>
      <c r="D1194" s="12" t="n">
        <v>54</v>
      </c>
      <c r="E1194" s="12" t="n">
        <v>55</v>
      </c>
      <c r="F1194" s="12"/>
      <c r="G1194" s="13"/>
    </row>
    <row collapsed="false" customFormat="false" customHeight="false" hidden="false" ht="12.1" outlineLevel="0" r="1195">
      <c r="A1195" s="11" t="n">
        <v>56</v>
      </c>
      <c r="B1195" s="12" t="n">
        <v>57</v>
      </c>
      <c r="C1195" s="12" t="n">
        <v>58</v>
      </c>
      <c r="D1195" s="12" t="n">
        <v>59</v>
      </c>
      <c r="E1195" s="12" t="n">
        <v>60</v>
      </c>
      <c r="F1195" s="12"/>
      <c r="G1195" s="13"/>
    </row>
    <row collapsed="false" customFormat="false" customHeight="false" hidden="false" ht="12.1" outlineLevel="0" r="1196">
      <c r="A1196" s="11" t="n">
        <v>61</v>
      </c>
      <c r="B1196" s="12" t="n">
        <v>62</v>
      </c>
      <c r="C1196" s="12" t="n">
        <v>63</v>
      </c>
      <c r="D1196" s="12" t="n">
        <v>64</v>
      </c>
      <c r="E1196" s="12" t="n">
        <v>65</v>
      </c>
      <c r="F1196" s="12"/>
      <c r="G1196" s="13"/>
    </row>
    <row collapsed="false" customFormat="false" customHeight="false" hidden="false" ht="12.1" outlineLevel="0" r="1197">
      <c r="A1197" s="11" t="n">
        <v>66</v>
      </c>
      <c r="B1197" s="12" t="n">
        <v>67</v>
      </c>
      <c r="C1197" s="12" t="n">
        <v>68</v>
      </c>
      <c r="D1197" s="12" t="n">
        <v>69</v>
      </c>
      <c r="E1197" s="12" t="n">
        <v>70</v>
      </c>
      <c r="F1197" s="12"/>
      <c r="G1197" s="13"/>
    </row>
    <row collapsed="false" customFormat="false" customHeight="false" hidden="false" ht="12.1" outlineLevel="0" r="1198">
      <c r="A1198" s="11" t="n">
        <v>71</v>
      </c>
      <c r="B1198" s="12" t="n">
        <v>72</v>
      </c>
      <c r="C1198" s="12" t="n">
        <v>73</v>
      </c>
      <c r="D1198" s="12" t="n">
        <v>74</v>
      </c>
      <c r="E1198" s="12" t="n">
        <v>75</v>
      </c>
      <c r="F1198" s="12"/>
      <c r="G1198" s="13"/>
    </row>
    <row collapsed="false" customFormat="false" customHeight="false" hidden="false" ht="12.1" outlineLevel="0" r="1199">
      <c r="A1199" s="11" t="n">
        <v>76</v>
      </c>
      <c r="B1199" s="12" t="n">
        <v>77</v>
      </c>
      <c r="C1199" s="12" t="n">
        <v>78</v>
      </c>
      <c r="D1199" s="12" t="n">
        <v>79</v>
      </c>
      <c r="E1199" s="12" t="n">
        <v>80</v>
      </c>
      <c r="F1199" s="12"/>
      <c r="G1199" s="13"/>
    </row>
    <row collapsed="false" customFormat="false" customHeight="false" hidden="false" ht="12.1" outlineLevel="0" r="1200">
      <c r="A1200" s="11" t="n">
        <v>81</v>
      </c>
      <c r="B1200" s="12" t="n">
        <v>82</v>
      </c>
      <c r="C1200" s="12" t="n">
        <v>83</v>
      </c>
      <c r="D1200" s="12" t="n">
        <v>84</v>
      </c>
      <c r="E1200" s="12" t="n">
        <v>85</v>
      </c>
      <c r="F1200" s="12"/>
      <c r="G1200" s="13"/>
    </row>
    <row collapsed="false" customFormat="false" customHeight="false" hidden="false" ht="12.1" outlineLevel="0" r="1201">
      <c r="A1201" s="11" t="n">
        <v>86</v>
      </c>
      <c r="B1201" s="12" t="n">
        <v>87</v>
      </c>
      <c r="C1201" s="12" t="n">
        <v>88</v>
      </c>
      <c r="D1201" s="12"/>
      <c r="E1201" s="12"/>
      <c r="F1201" s="12"/>
      <c r="G1201" s="13"/>
    </row>
    <row collapsed="false" customFormat="false" customHeight="false" hidden="false" ht="12.1" outlineLevel="0" r="1202">
      <c r="A1202" s="19"/>
      <c r="G1202" s="7"/>
    </row>
    <row collapsed="false" customFormat="true" customHeight="false" hidden="false" ht="12.1" outlineLevel="0" r="1203" s="2">
      <c r="A1203" s="17" t="s">
        <v>25</v>
      </c>
      <c r="B1203" s="2" t="s">
        <v>26</v>
      </c>
      <c r="C1203" s="2" t="s">
        <v>27</v>
      </c>
      <c r="D1203" s="2" t="s">
        <v>28</v>
      </c>
      <c r="E1203" s="2" t="s">
        <v>29</v>
      </c>
      <c r="F1203" s="2" t="s">
        <v>30</v>
      </c>
      <c r="G1203" s="18"/>
    </row>
    <row collapsed="false" customFormat="false" customHeight="false" hidden="false" ht="13.35" outlineLevel="0" r="1204">
      <c r="A1204" s="19" t="n">
        <f aca="false">HYPERLINK("http://dbpedia.org/property/seriesep")</f>
        <v>0</v>
      </c>
      <c r="B1204" s="0" t="s">
        <v>2655</v>
      </c>
      <c r="G120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eriesep%3E+rdfs%3Alabel+%3Fpredicate+.+%3Fs+%3Chttp%3A%2F%2Fdbpedia.org%2Fproperty%2Fseriesep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1205">
      <c r="A1205" s="19" t="n">
        <f aca="false">HYPERLINK("http://dbpedia.org/property/number")</f>
        <v>0</v>
      </c>
      <c r="B1205" s="0" t="s">
        <v>2656</v>
      </c>
      <c r="E1205" s="0" t="s">
        <v>2888</v>
      </c>
      <c r="F1205" s="0" t="s">
        <v>2889</v>
      </c>
      <c r="G120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umber%3E+rdfs%3Alabel+%3Fpredicate+.+%3Fs+%3Chttp%3A%2F%2Fdbpedia.org%2Fproperty%2Fnumb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206">
      <c r="A1206" s="19" t="n">
        <f aca="false">HYPERLINK("http://dbpedia.org/ontology/numberOfEpisodes")</f>
        <v>0</v>
      </c>
      <c r="B1206" s="0" t="s">
        <v>2659</v>
      </c>
      <c r="E1206" s="0" t="s">
        <v>2890</v>
      </c>
      <c r="F1206" s="0" t="s">
        <v>2891</v>
      </c>
      <c r="G120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numberOfEpisodes%3E+rdfs%3Alabel+%3Fpredicate+.+%3Fs+%3Chttp%3A%2F%2Fdbpedia.org%2Fontology%2FnumberOfEpisod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207">
      <c r="A1207" s="19" t="n">
        <f aca="false">HYPERLINK("http://dbpedia.org/property/numEpisodes")</f>
        <v>0</v>
      </c>
      <c r="B1207" s="0" t="s">
        <v>2679</v>
      </c>
      <c r="E1207" s="0" t="s">
        <v>2892</v>
      </c>
      <c r="F1207" s="0" t="s">
        <v>2893</v>
      </c>
      <c r="G120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umEpisodes%3E+rdfs%3Alabel+%3Fpredicate+.+%3Fs+%3Chttp%3A%2F%2Fdbpedia.org%2Fproperty%2FnumEpisod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208">
      <c r="A1208" s="19" t="n">
        <f aca="false">HYPERLINK("http://dbpedia.org/property/episodenumber")</f>
        <v>0</v>
      </c>
      <c r="B1208" s="0" t="s">
        <v>2685</v>
      </c>
      <c r="E1208" s="0" t="s">
        <v>2894</v>
      </c>
      <c r="F1208" s="0" t="s">
        <v>2895</v>
      </c>
      <c r="G120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pisodenumber%3E+rdfs%3Alabel+%3Fpredicate+.+%3Fs+%3Chttp%3A%2F%2Fdbpedia.org%2Fproperty%2Fepisodenumb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1209">
      <c r="A1209" s="19" t="n">
        <f aca="false">HYPERLINK("http://dbpedia.org/property/episode")</f>
        <v>0</v>
      </c>
      <c r="B1209" s="0" t="s">
        <v>2691</v>
      </c>
      <c r="E1209" s="0" t="s">
        <v>2896</v>
      </c>
      <c r="F1209" s="0" t="s">
        <v>2897</v>
      </c>
      <c r="G120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pisode%3E+rdfs%3Alabel+%3Fpredicate+.+%3Fs+%3Chttp%3A%2F%2Fdbpedia.org%2Fproperty%2Fepisod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210">
      <c r="A1210" s="19" t="n">
        <f aca="false">HYPERLINK("http://dbpedia.org/ontology/episodeNumber")</f>
        <v>0</v>
      </c>
      <c r="B1210" s="0" t="s">
        <v>2697</v>
      </c>
      <c r="E1210" s="0" t="s">
        <v>2898</v>
      </c>
      <c r="F1210" s="0" t="s">
        <v>2899</v>
      </c>
      <c r="G121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episodeNumber%3E+rdfs%3Alabel+%3Fpredicate+.+%3Fs+%3Chttp%3A%2F%2Fdbpedia.org%2Fontology%2FepisodeNumb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211">
      <c r="A1211" s="19" t="n">
        <f aca="false">HYPERLINK("http://dbpedia.org/property/episodeNo")</f>
        <v>0</v>
      </c>
      <c r="B1211" s="0" t="s">
        <v>2703</v>
      </c>
      <c r="E1211" s="0" t="s">
        <v>2900</v>
      </c>
      <c r="F1211" s="0" t="s">
        <v>2901</v>
      </c>
      <c r="G121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pisodeNo%3E+rdfs%3Alabel+%3Fpredicate+.+%3Fs+%3Chttp%3A%2F%2Fdbpedia.org%2Fproperty%2FepisodeNo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1212">
      <c r="A1212" s="19" t="n">
        <f aca="false">HYPERLINK("http://dbpedia.org/property/episodes")</f>
        <v>0</v>
      </c>
      <c r="B1212" s="0" t="s">
        <v>2694</v>
      </c>
      <c r="E1212" s="0" t="s">
        <v>2902</v>
      </c>
      <c r="F1212" s="0" t="s">
        <v>2903</v>
      </c>
      <c r="G121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pisodes%3E+rdfs%3Alabel+%3Fpredicate+.+%3Fs+%3Chttp%3A%2F%2Fdbpedia.org%2Fproperty%2Fepisod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213">
      <c r="A1213" s="19" t="n">
        <f aca="false">HYPERLINK("http://dbpedia.org/property/numSeasons")</f>
        <v>0</v>
      </c>
      <c r="B1213" s="0" t="s">
        <v>2700</v>
      </c>
      <c r="E1213" s="0" t="s">
        <v>2904</v>
      </c>
      <c r="F1213" s="0" t="s">
        <v>2905</v>
      </c>
      <c r="G121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umSeasons%3E+rdfs%3Alabel+%3Fpredicate+.+%3Fs+%3Chttp%3A%2F%2Fdbpedia.org%2Fproperty%2FnumSeason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214">
      <c r="A1214" s="19" t="n">
        <f aca="false">HYPERLINK("http://dbpedia.org/ontology/numberOfSeasons")</f>
        <v>0</v>
      </c>
      <c r="B1214" s="0" t="s">
        <v>2682</v>
      </c>
      <c r="E1214" s="0" t="s">
        <v>2906</v>
      </c>
      <c r="F1214" s="0" t="s">
        <v>2907</v>
      </c>
      <c r="G121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numberOfSeasons%3E+rdfs%3Alabel+%3Fpredicate+.+%3Fs+%3Chttp%3A%2F%2Fdbpedia.org%2Fontology%2FnumberOfSeason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215">
      <c r="A1215" s="19" t="n">
        <f aca="false">HYPERLINK("http://dbpedia.org/ontology/number")</f>
        <v>0</v>
      </c>
      <c r="B1215" s="0" t="s">
        <v>2656</v>
      </c>
      <c r="E1215" s="0" t="s">
        <v>2908</v>
      </c>
      <c r="F1215" s="0" t="s">
        <v>2909</v>
      </c>
      <c r="G121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number%3E+rdfs%3Alabel+%3Fpredicate+.+%3Fs+%3Chttp%3A%2F%2Fdbpedia.org%2Fontology%2Fnumb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216">
      <c r="A1216" s="19" t="n">
        <f aca="false">HYPERLINK("http://dbpedia.org/property/seasonName")</f>
        <v>0</v>
      </c>
      <c r="B1216" s="0" t="s">
        <v>2673</v>
      </c>
      <c r="E1216" s="0" t="s">
        <v>2910</v>
      </c>
      <c r="F1216" s="0" t="s">
        <v>2911</v>
      </c>
      <c r="G121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easonName%3E+rdfs%3Alabel+%3Fpredicate+.+%3Fs+%3Chttp%3A%2F%2Fdbpedia.org%2Fproperty%2FseasonNam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217">
      <c r="A1217" s="19" t="n">
        <f aca="false">HYPERLINK("http://dbpedia.org/property/numSeries")</f>
        <v>0</v>
      </c>
      <c r="B1217" s="0" t="s">
        <v>2688</v>
      </c>
      <c r="E1217" s="0" t="s">
        <v>2912</v>
      </c>
      <c r="F1217" s="0" t="s">
        <v>2913</v>
      </c>
      <c r="G121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umSeries%3E+rdfs%3Alabel+%3Fpredicate+.+%3Fs+%3Chttp%3A%2F%2Fdbpedia.org%2Fproperty%2FnumSeri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1218">
      <c r="A1218" s="19" t="n">
        <f aca="false">HYPERLINK("http://dbpedia.org/property/season")</f>
        <v>0</v>
      </c>
      <c r="B1218" s="0" t="s">
        <v>2676</v>
      </c>
      <c r="E1218" s="0" t="s">
        <v>2914</v>
      </c>
      <c r="F1218" s="0" t="s">
        <v>2915</v>
      </c>
      <c r="G121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eason%3E+rdfs%3Alabel+%3Fpredicate+.+%3Fs+%3Chttp%3A%2F%2Fdbpedia.org%2Fproperty%2Fseas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219">
      <c r="A1219" s="19" t="n">
        <f aca="false">HYPERLINK("http://dbpedia.org/ontology/seasonNumber")</f>
        <v>0</v>
      </c>
      <c r="B1219" s="0" t="s">
        <v>2711</v>
      </c>
      <c r="E1219" s="0" t="s">
        <v>2916</v>
      </c>
      <c r="F1219" s="0" t="s">
        <v>2917</v>
      </c>
      <c r="G121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ontology%2FseasonNumber%3E+rdfs%3Alabel+%3Fpredicate+.+%3Fs+%3Chttp%3A%2F%2Fdbpedia.org%2Fontology%2FseasonNumb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220">
      <c r="A1220" s="19" t="n">
        <f aca="false">HYPERLINK("http://dbpedia.org/property/listEpisodes")</f>
        <v>0</v>
      </c>
      <c r="B1220" s="0" t="s">
        <v>2714</v>
      </c>
      <c r="E1220" s="0" t="s">
        <v>2918</v>
      </c>
      <c r="F1220" s="0" t="s">
        <v>2919</v>
      </c>
      <c r="G122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listEpisodes%3E+rdfs%3Alabel+%3Fpredicate+.+%3Fs+%3Chttp%3A%2F%2Fdbpedia.org%2Fproperty%2FlistEpisod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221">
      <c r="A1221" s="19" t="n">
        <f aca="false">HYPERLINK("http://dbpedia.org/property/seriesNo")</f>
        <v>0</v>
      </c>
      <c r="B1221" s="0" t="s">
        <v>2721</v>
      </c>
      <c r="E1221" s="0" t="s">
        <v>2920</v>
      </c>
      <c r="F1221" s="0" t="s">
        <v>2921</v>
      </c>
      <c r="G122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eriesNo%3E+rdfs%3Alabel+%3Fpredicate+.+%3Fs+%3Chttp%3A%2F%2Fdbpedia.org%2Fproperty%2FseriesNo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1222">
      <c r="A1222" s="19" t="n">
        <f aca="false">HYPERLINK("http://dbpedia.org/property/series")</f>
        <v>0</v>
      </c>
      <c r="B1222" s="0" t="s">
        <v>2705</v>
      </c>
      <c r="E1222" s="0" t="s">
        <v>2922</v>
      </c>
      <c r="F1222" s="0" t="s">
        <v>2923</v>
      </c>
      <c r="G122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eries%3E+rdfs%3Alabel+%3Fpredicate+.+%3Fs+%3Chttp%3A%2F%2Fdbpedia.org%2Fproperty%2Fseri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223">
      <c r="A1223" s="19" t="n">
        <f aca="false">HYPERLINK("http://dbpedia.org/property/episodeList")</f>
        <v>0</v>
      </c>
      <c r="B1223" s="0" t="s">
        <v>2708</v>
      </c>
      <c r="E1223" s="0" t="s">
        <v>2924</v>
      </c>
      <c r="F1223" s="0" t="s">
        <v>2710</v>
      </c>
      <c r="G122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pisodeList%3E+rdfs%3Alabel+%3Fpredicate+.+%3Fs+%3Chttp%3A%2F%2Fdbpedia.org%2Fproperty%2FepisodeList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224">
      <c r="A1224" s="19" t="n">
        <f aca="false">HYPERLINK("http://dbpedia.org/property/producer")</f>
        <v>0</v>
      </c>
      <c r="B1224" s="0" t="s">
        <v>2325</v>
      </c>
      <c r="E1224" s="0" t="s">
        <v>2925</v>
      </c>
      <c r="F1224" s="0" t="s">
        <v>2326</v>
      </c>
      <c r="G1224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roducer%3E+rdfs%3Alabel+%3Fpredicate+.+%3Fs+%3Chttp%3A%2F%2Fdbpedia.org%2Fproperty%2Fproducer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225">
      <c r="A1225" s="19" t="n">
        <f aca="false">HYPERLINK("http://dbpedia.org/property/numberEpisodes")</f>
        <v>0</v>
      </c>
      <c r="B1225" s="0" t="s">
        <v>2727</v>
      </c>
      <c r="E1225" s="0" t="s">
        <v>2728</v>
      </c>
      <c r="F1225" s="0" t="s">
        <v>2926</v>
      </c>
      <c r="G1225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umberEpisodes%3E+rdfs%3Alabel+%3Fpredicate+.+%3Fs+%3Chttp%3A%2F%2Fdbpedia.org%2Fproperty%2FnumberEpisod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2.1" outlineLevel="0" r="1226">
      <c r="A1226" s="19" t="n">
        <f aca="false">HYPERLINK("http://dbpedia.org/property/seasons")</f>
        <v>0</v>
      </c>
      <c r="B1226" s="0" t="s">
        <v>2724</v>
      </c>
      <c r="E1226" s="0" t="s">
        <v>2927</v>
      </c>
      <c r="F1226" s="0" t="s">
        <v>2928</v>
      </c>
      <c r="G1226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seasons%3E+rdfs%3Alabel+%3Fpredicate+.+%3Fs+%3Chttp%3A%2F%2Fdbpedia.org%2Fproperty%2Fseason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227">
      <c r="A1227" s="19" t="n">
        <f aca="false">HYPERLINK("http://dbpedia.org/property/episodetitle")</f>
        <v>0</v>
      </c>
      <c r="B1227" s="0" t="s">
        <v>2848</v>
      </c>
      <c r="G1227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pisodetitle%3E+rdfs%3Alabel+%3Fpredicate+.+%3Fs+%3Chttp%3A%2F%2Fdbpedia.org%2Fproperty%2Fepisodetitl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228">
      <c r="A1228" s="19" t="n">
        <f aca="false">HYPERLINK("http://dbpedia.org/property/numberinseries")</f>
        <v>0</v>
      </c>
      <c r="B1228" s="0" t="s">
        <v>2718</v>
      </c>
      <c r="E1228" s="0" t="s">
        <v>2929</v>
      </c>
      <c r="F1228" s="0" t="s">
        <v>2930</v>
      </c>
      <c r="G1228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umberinseries%3E+rdfs%3Alabel+%3Fpredicate+.+%3Fs+%3Chttp%3A%2F%2Fdbpedia.org%2Fproperty%2Fnumberinseri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229">
      <c r="A1229" s="19" t="n">
        <f aca="false">HYPERLINK("http://dbpedia.org/property/previousSeason")</f>
        <v>0</v>
      </c>
      <c r="B1229" s="0" t="s">
        <v>2931</v>
      </c>
      <c r="E1229" s="0" t="s">
        <v>2932</v>
      </c>
      <c r="F1229" s="0" t="s">
        <v>2933</v>
      </c>
      <c r="G1229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previousSeason%3E+rdfs%3Alabel+%3Fpredicate+.+%3Fs+%3Chttp%3A%2F%2Fdbpedia.org%2Fproperty%2FpreviousSeas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230">
      <c r="A1230" s="19" t="n">
        <f aca="false">HYPERLINK("http://dbpedia.org/property/numberOfEpisodes")</f>
        <v>0</v>
      </c>
      <c r="B1230" s="0" t="s">
        <v>2659</v>
      </c>
      <c r="E1230" s="0" t="s">
        <v>2934</v>
      </c>
      <c r="F1230" s="0" t="s">
        <v>2740</v>
      </c>
      <c r="G1230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umberOfEpisodes%3E+rdfs%3Alabel+%3Fpredicate+.+%3Fs+%3Chttp%3A%2F%2Fdbpedia.org%2Fproperty%2FnumberOfEpisod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231">
      <c r="A1231" s="19" t="n">
        <f aca="false">HYPERLINK("http://dbpedia.org/property/episodeName")</f>
        <v>0</v>
      </c>
      <c r="B1231" s="0" t="s">
        <v>2733</v>
      </c>
      <c r="E1231" s="0" t="s">
        <v>2935</v>
      </c>
      <c r="F1231" s="0" t="s">
        <v>2734</v>
      </c>
      <c r="G1231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episodeName%3E+rdfs%3Alabel+%3Fpredicate+.+%3Fs+%3Chttp%3A%2F%2Fdbpedia.org%2Fproperty%2FepisodeName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232">
      <c r="A1232" s="19" t="n">
        <f aca="false">HYPERLINK("http://dbpedia.org/property/no.OfEpisodes")</f>
        <v>0</v>
      </c>
      <c r="B1232" s="0" t="s">
        <v>2741</v>
      </c>
      <c r="E1232" s="0" t="s">
        <v>2936</v>
      </c>
      <c r="F1232" s="0" t="s">
        <v>2937</v>
      </c>
      <c r="G1232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o.OfEpisodes%3E+rdfs%3Alabel+%3Fpredicate+.+%3Fs+%3Chttp%3A%2F%2Fdbpedia.org%2Fproperty%2Fno.OfEpisodes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233">
      <c r="A1233" s="19" t="n">
        <f aca="false">HYPERLINK("http://dbpedia.org/property/numSeason")</f>
        <v>0</v>
      </c>
      <c r="B1233" s="0" t="s">
        <v>2736</v>
      </c>
      <c r="E1233" s="0" t="s">
        <v>2737</v>
      </c>
      <c r="F1233" s="0" t="s">
        <v>2738</v>
      </c>
      <c r="G1233" s="7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numSeason%3E+rdfs%3Alabel+%3Fpredicate+.+%3Fs+%3Chttp%3A%2F%2Fdbpedia.org%2Fproperty%2FnumSeas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  <row collapsed="false" customFormat="false" customHeight="false" hidden="false" ht="13.35" outlineLevel="0" r="1234">
      <c r="A1234" s="21" t="n">
        <f aca="false">HYPERLINK("http://dbpedia.org/property/currentSeason")</f>
        <v>0</v>
      </c>
      <c r="B1234" s="22" t="s">
        <v>2938</v>
      </c>
      <c r="C1234" s="22"/>
      <c r="D1234" s="22"/>
      <c r="E1234" s="22" t="s">
        <v>2939</v>
      </c>
      <c r="F1234" s="22" t="s">
        <v>2940</v>
      </c>
      <c r="G1234" s="23" t="n">
        <f aca="false">HYPERLINK("http://dbpedia.org/sparql?default-graph-uri=http%3A%2F%2Fdbpedia.org&amp;query=prefix+rdfs%3A+%3Chttp%3A%2F%2Fwww.w3.org%2F2000%2F01%2Frdf-schema%23%3E+prefix+rdf%3A+%3Chttp%3A%2F%2Fwww.w3.org%2F1999%2F02%2F22-rdf-syntax-ns%23%3Eselect+distinct+%3Fsubject+%3Fpredicate+%3FobjectValue+%3Fobject+where+%7B+%3Chttp%3A%2F%2Fdbpedia.org%2Fproperty%2FcurrentSeason%3E+rdfs%3Alabel+%3Fpredicate+.+%3Fs+%3Chttp%3A%2F%2Fdbpedia.org%2Fproperty%2FcurrentSeason%3E+%3FobjectValue+.+%3Fs+rdf%3Atype+%3FsubjectType+.+%3FsubjectType+rdfs%3Alabel+%3Fsubject+.+optional%7B+%3FobjectValue+rdf%3Atype+%3FobjectType+.+%3FobjectType+rdfs%3Alabel+%3Fobject+.+filter%28langMatches%28lang%28%3Fobject%29%2C+%22en%22%29%29%7D+.+filter%28%21regex%28%3FobjectType%2C+%22Thing%22%2C+%22i%22%29+%26%26+%21regex%28%3FsubjectType%2C+%22Thing%22%2C+%22i%22%29+%26%26+langMatches%28lang%28%3Fsubject%29%2C+%22en%22%29+%26%26+langMatches%28lang%28%3Fpredicate%29%2C+%22en%22%29%29+%7D+LIMIT+200&amp;format=text%2Fhtml&amp;timeout=30000&amp;debug=on","View More")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1062</TotalTime>
  <Application>LibreOffice/3.6$Linux_X86_64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2014-05-29T12:27:50.00Z</dcterms:created>
  <dc:creator>Riccardo Porrini</dc:creator>
  <cp:lastModifiedBy>Riccardo Porrini</cp:lastModifiedBy>
  <dcterms:modified xsi:type="dcterms:W3CDTF">2014-05-29T12:50:42.00Z</dcterms:modified>
  <cp:revision>8</cp:revision>
</cp:coreProperties>
</file>